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9.xml" ContentType="application/vnd.openxmlformats-officedocument.drawing+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0.xml" ContentType="application/vnd.openxmlformats-officedocument.drawing+xml"/>
  <Override PartName="/xl/embeddings/oleObject1.bin" ContentType="application/vnd.openxmlformats-officedocument.oleObject"/>
  <Override PartName="/xl/drawings/drawing11.xml" ContentType="application/vnd.openxmlformats-officedocument.drawing+xml"/>
  <Override PartName="/xl/drawings/drawing1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ASSISTANT SUPERINTENDENT FINANCE\BUSINESS OFFICE\FY20 Budget\"/>
    </mc:Choice>
  </mc:AlternateContent>
  <bookViews>
    <workbookView xWindow="25080" yWindow="-120" windowWidth="25440" windowHeight="15390" tabRatio="901" firstSheet="19" activeTab="25"/>
  </bookViews>
  <sheets>
    <sheet name="Cover Page" sheetId="1" r:id="rId1"/>
    <sheet name="TOC" sheetId="2" r:id="rId2"/>
    <sheet name="Exec Summary" sheetId="3" r:id="rId3"/>
    <sheet name="District Leadership" sheetId="4" r:id="rId4"/>
    <sheet name="Budget Principals Priorities" sheetId="6" r:id="rId5"/>
    <sheet name="4 Yr Budget Trend" sheetId="44" r:id="rId6"/>
    <sheet name="Highlights" sheetId="7" r:id="rId7"/>
    <sheet name="Community" sheetId="8" r:id="rId8"/>
    <sheet name="15 Yr. Total Enrollment" sheetId="40" r:id="rId9"/>
    <sheet name="6 Yr Enrollment" sheetId="41" r:id="rId10"/>
    <sheet name="10 Yr Fresh enroll" sheetId="43" r:id="rId11"/>
    <sheet name="Prof FTE" sheetId="13" r:id="rId12"/>
    <sheet name="Student Teacher Ratio" sheetId="14" r:id="rId13"/>
    <sheet name="Rev Plan" sheetId="21" r:id="rId14"/>
    <sheet name="Revenue Chart" sheetId="42" r:id="rId15"/>
    <sheet name="State Func. Code" sheetId="16" r:id="rId16"/>
    <sheet name="Proposed Budget" sheetId="17" r:id="rId17"/>
    <sheet name="10 YR Budget History" sheetId="15" r:id="rId18"/>
    <sheet name="Change in Budget FY19 to FY 20" sheetId="18" r:id="rId19"/>
    <sheet name="FY20 Budget" sheetId="19" r:id="rId20"/>
    <sheet name="Ass Mem Towns" sheetId="25" r:id="rId21"/>
    <sheet name="Supp Information" sheetId="26" r:id="rId22"/>
    <sheet name="Grant Funding" sheetId="27" r:id="rId23"/>
    <sheet name="Revolving funds" sheetId="29" r:id="rId24"/>
    <sheet name="Stabilization" sheetId="30" r:id="rId25"/>
    <sheet name="Assessment" sheetId="48" r:id="rId26"/>
    <sheet name="Revenue Plan" sheetId="49" r:id="rId27"/>
    <sheet name="Capital - RRA" sheetId="50" r:id="rId28"/>
    <sheet name="Debt Allocation" sheetId="51" r:id="rId29"/>
    <sheet name="Glossary" sheetId="33" r:id="rId30"/>
  </sheets>
  <externalReferences>
    <externalReference r:id="rId31"/>
    <externalReference r:id="rId32"/>
  </externalReferences>
  <definedNames>
    <definedName name="order1755">[1]localcont!$A$10:$Y$1765</definedName>
    <definedName name="_xlnm.Print_Area" localSheetId="20">'Ass Mem Towns'!#REF!</definedName>
    <definedName name="_xlnm.Print_Area" localSheetId="25">Assessment!$A$1:$S$50</definedName>
    <definedName name="_xlnm.Print_Area" localSheetId="27">'Capital - RRA'!$A$1:$Q$100</definedName>
    <definedName name="_xlnm.Print_Area" localSheetId="26">'Revenue Plan'!$A$1:$F$45</definedName>
    <definedName name="_xlnm.Print_Titles" localSheetId="20">'Ass Mem Towns'!#REF!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1" i="8" l="1"/>
  <c r="D17" i="49" l="1"/>
  <c r="D37" i="48" l="1"/>
  <c r="D36" i="48"/>
  <c r="D34" i="48"/>
  <c r="D33" i="48"/>
  <c r="D31" i="48"/>
  <c r="D28" i="48"/>
  <c r="D27" i="48"/>
  <c r="D26" i="48"/>
  <c r="D25" i="48"/>
  <c r="D9" i="17" l="1"/>
  <c r="D5" i="17"/>
  <c r="L21" i="25" l="1"/>
  <c r="L19" i="25"/>
  <c r="L17" i="25"/>
  <c r="L15" i="25"/>
  <c r="L13" i="25"/>
  <c r="L11" i="25"/>
  <c r="L9" i="25"/>
  <c r="L7" i="25"/>
  <c r="L5" i="25"/>
  <c r="L3" i="25"/>
  <c r="K17" i="25"/>
  <c r="F21" i="25"/>
  <c r="F19" i="25"/>
  <c r="F17" i="25"/>
  <c r="F15" i="25"/>
  <c r="F13" i="25"/>
  <c r="F11" i="25"/>
  <c r="F9" i="25"/>
  <c r="F7" i="25"/>
  <c r="F5" i="25"/>
  <c r="F3" i="25"/>
  <c r="E21" i="25" l="1"/>
  <c r="E19" i="25"/>
  <c r="E17" i="25"/>
  <c r="E13" i="25"/>
  <c r="E15" i="25"/>
  <c r="E11" i="25"/>
  <c r="E9" i="25"/>
  <c r="E7" i="25"/>
  <c r="E5" i="25"/>
  <c r="E3" i="25"/>
  <c r="E50" i="29"/>
  <c r="D50" i="29"/>
  <c r="D8" i="29"/>
  <c r="I40" i="27"/>
  <c r="H40" i="27"/>
  <c r="G40" i="27"/>
  <c r="F40" i="27"/>
  <c r="I28" i="27"/>
  <c r="H28" i="27"/>
  <c r="F28" i="27"/>
  <c r="G27" i="27"/>
  <c r="G28" i="27" s="1"/>
  <c r="I22" i="27"/>
  <c r="G21" i="27"/>
  <c r="G22" i="27" s="1"/>
  <c r="F21" i="27"/>
  <c r="H7" i="27"/>
  <c r="H22" i="27" s="1"/>
  <c r="F7" i="27"/>
  <c r="B2" i="15"/>
  <c r="B3" i="15"/>
  <c r="B4" i="15"/>
  <c r="D4" i="15" s="1"/>
  <c r="C5" i="15"/>
  <c r="D5" i="15"/>
  <c r="C6" i="15"/>
  <c r="D6" i="15"/>
  <c r="C7" i="15"/>
  <c r="D7" i="15"/>
  <c r="C8" i="15"/>
  <c r="D8" i="15"/>
  <c r="C9" i="15"/>
  <c r="D9" i="15"/>
  <c r="C10" i="15"/>
  <c r="D10" i="15"/>
  <c r="C11" i="15"/>
  <c r="D11" i="15"/>
  <c r="C78" i="17"/>
  <c r="C80" i="17" s="1"/>
  <c r="C77" i="17"/>
  <c r="C73" i="17"/>
  <c r="C66" i="17"/>
  <c r="C64" i="17"/>
  <c r="C55" i="17"/>
  <c r="C45" i="17"/>
  <c r="C35" i="17"/>
  <c r="C10" i="17"/>
  <c r="G8" i="7"/>
  <c r="G7" i="7"/>
  <c r="G6" i="7"/>
  <c r="G5" i="7"/>
  <c r="G4" i="7"/>
  <c r="C4" i="15" l="1"/>
  <c r="F22" i="27"/>
  <c r="C81" i="17"/>
  <c r="F42" i="27"/>
  <c r="C3" i="15"/>
  <c r="I42" i="27"/>
  <c r="G42" i="27"/>
  <c r="H42" i="27"/>
  <c r="D3" i="15"/>
  <c r="K11" i="16"/>
  <c r="I11" i="16"/>
  <c r="J10" i="16"/>
  <c r="J8" i="16"/>
  <c r="J6" i="16"/>
  <c r="J5" i="16"/>
  <c r="J3" i="16"/>
  <c r="J2" i="16"/>
  <c r="J11" i="16" l="1"/>
  <c r="AK30" i="40"/>
  <c r="AJ30" i="40"/>
  <c r="AI30" i="40"/>
  <c r="AG30" i="40"/>
  <c r="AF30" i="40"/>
  <c r="AE30" i="40"/>
  <c r="AD30" i="40"/>
  <c r="AQ28" i="40"/>
  <c r="AP28" i="40"/>
  <c r="AO28" i="40"/>
  <c r="AN28" i="40"/>
  <c r="AM28" i="40"/>
  <c r="AL28" i="40"/>
  <c r="AK28" i="40"/>
  <c r="AJ28" i="40"/>
  <c r="AI28" i="40"/>
  <c r="AH28" i="40"/>
  <c r="AG28" i="40"/>
  <c r="AF28" i="40"/>
  <c r="AE28" i="40"/>
  <c r="AD28" i="40"/>
  <c r="AK19" i="40"/>
  <c r="AQ13" i="40"/>
  <c r="AP13" i="40"/>
  <c r="AP32" i="40" s="1"/>
  <c r="AO13" i="40"/>
  <c r="AN13" i="40"/>
  <c r="AM13" i="40"/>
  <c r="AL13" i="40"/>
  <c r="AL32" i="40" s="1"/>
  <c r="AK13" i="40"/>
  <c r="AJ13" i="40"/>
  <c r="AI13" i="40"/>
  <c r="AH13" i="40"/>
  <c r="AH32" i="40" s="1"/>
  <c r="AG13" i="40"/>
  <c r="AF13" i="40"/>
  <c r="AE13" i="40"/>
  <c r="AD13" i="40"/>
  <c r="AO32" i="40" l="1"/>
  <c r="AM32" i="40"/>
  <c r="AD32" i="40"/>
  <c r="AI32" i="40"/>
  <c r="AF32" i="40"/>
  <c r="AN32" i="40"/>
  <c r="AE32" i="40"/>
  <c r="AJ32" i="40"/>
  <c r="AQ32" i="40"/>
  <c r="AG32" i="40"/>
  <c r="AK32" i="40"/>
  <c r="D9" i="21"/>
  <c r="D8" i="21"/>
  <c r="D7" i="21"/>
  <c r="C10" i="21"/>
  <c r="C6" i="21"/>
  <c r="C5" i="21"/>
  <c r="C3" i="21"/>
  <c r="B10" i="21"/>
  <c r="B6" i="21"/>
  <c r="B5" i="21"/>
  <c r="B4" i="21"/>
  <c r="B3" i="21"/>
  <c r="D5" i="21" l="1"/>
  <c r="D10" i="21"/>
  <c r="D6" i="21"/>
  <c r="D3" i="21"/>
  <c r="C4" i="51"/>
  <c r="C5" i="51"/>
  <c r="E5" i="51" s="1"/>
  <c r="D7" i="51"/>
  <c r="E7" i="51"/>
  <c r="B8" i="51"/>
  <c r="E8" i="51" s="1"/>
  <c r="E10" i="51"/>
  <c r="C11" i="51"/>
  <c r="E11" i="51" s="1"/>
  <c r="E12" i="51"/>
  <c r="B13" i="51"/>
  <c r="N6" i="50"/>
  <c r="H8" i="50"/>
  <c r="N8" i="50"/>
  <c r="H9" i="50"/>
  <c r="N9" i="50"/>
  <c r="H14" i="50"/>
  <c r="N14" i="50"/>
  <c r="H17" i="50"/>
  <c r="N17" i="50"/>
  <c r="H18" i="50"/>
  <c r="N18" i="50"/>
  <c r="H19" i="50"/>
  <c r="N19" i="50"/>
  <c r="O26" i="50"/>
  <c r="O27" i="50"/>
  <c r="N28" i="50"/>
  <c r="D6" i="51" s="1"/>
  <c r="O29" i="50"/>
  <c r="O30" i="50"/>
  <c r="M31" i="50"/>
  <c r="C9" i="51" s="1"/>
  <c r="E9" i="51" s="1"/>
  <c r="O32" i="50"/>
  <c r="O33" i="50"/>
  <c r="O34" i="50"/>
  <c r="L35" i="50"/>
  <c r="B26" i="50" s="1"/>
  <c r="B41" i="50"/>
  <c r="F41" i="50" s="1"/>
  <c r="G25" i="48" s="1"/>
  <c r="B42" i="50"/>
  <c r="G42" i="50" s="1"/>
  <c r="J42" i="50" s="1"/>
  <c r="B43" i="50"/>
  <c r="G43" i="50" s="1"/>
  <c r="J43" i="50" s="1"/>
  <c r="F43" i="50"/>
  <c r="G27" i="48" s="1"/>
  <c r="B44" i="50"/>
  <c r="F44" i="50" s="1"/>
  <c r="G28" i="48" s="1"/>
  <c r="F45" i="50"/>
  <c r="J45" i="50"/>
  <c r="E8" i="50" s="1"/>
  <c r="F46" i="50"/>
  <c r="J46" i="50"/>
  <c r="E9" i="50" s="1"/>
  <c r="B47" i="50"/>
  <c r="G47" i="50" s="1"/>
  <c r="B48" i="50"/>
  <c r="F48" i="50" s="1"/>
  <c r="G32" i="48" s="1"/>
  <c r="B49" i="50"/>
  <c r="F49" i="50" s="1"/>
  <c r="G33" i="48" s="1"/>
  <c r="B50" i="50"/>
  <c r="G50" i="50" s="1"/>
  <c r="F51" i="50"/>
  <c r="J51" i="50"/>
  <c r="E14" i="50" s="1"/>
  <c r="B52" i="50"/>
  <c r="G52" i="50" s="1"/>
  <c r="B53" i="50"/>
  <c r="F53" i="50" s="1"/>
  <c r="G37" i="48" s="1"/>
  <c r="F54" i="50"/>
  <c r="J54" i="50"/>
  <c r="E17" i="50" s="1"/>
  <c r="F55" i="50"/>
  <c r="J55" i="50"/>
  <c r="E18" i="50" s="1"/>
  <c r="F56" i="50"/>
  <c r="J56" i="50"/>
  <c r="E19" i="50" s="1"/>
  <c r="C57" i="50"/>
  <c r="D57" i="50"/>
  <c r="E57" i="50"/>
  <c r="K57" i="50"/>
  <c r="M57" i="50"/>
  <c r="B62" i="50"/>
  <c r="C62" i="50"/>
  <c r="D62" i="50"/>
  <c r="E62" i="50"/>
  <c r="K62" i="50"/>
  <c r="M62" i="50"/>
  <c r="C63" i="50"/>
  <c r="D63" i="50"/>
  <c r="E63" i="50"/>
  <c r="K63" i="50"/>
  <c r="M63" i="50"/>
  <c r="F64" i="50"/>
  <c r="J64" i="50"/>
  <c r="K6" i="50" s="1"/>
  <c r="B65" i="50"/>
  <c r="C65" i="50"/>
  <c r="D65" i="50"/>
  <c r="E65" i="50"/>
  <c r="K65" i="50"/>
  <c r="M65" i="50"/>
  <c r="B66" i="50"/>
  <c r="C66" i="50"/>
  <c r="D66" i="50"/>
  <c r="E66" i="50"/>
  <c r="J66" i="50"/>
  <c r="K8" i="50" s="1"/>
  <c r="B67" i="50"/>
  <c r="C67" i="50"/>
  <c r="D67" i="50"/>
  <c r="E67" i="50"/>
  <c r="J67" i="50"/>
  <c r="K9" i="50" s="1"/>
  <c r="C68" i="50"/>
  <c r="D68" i="50"/>
  <c r="E68" i="50"/>
  <c r="K68" i="50"/>
  <c r="M68" i="50"/>
  <c r="C69" i="50"/>
  <c r="D69" i="50"/>
  <c r="E69" i="50"/>
  <c r="K69" i="50"/>
  <c r="M69" i="50"/>
  <c r="C70" i="50"/>
  <c r="D70" i="50"/>
  <c r="E70" i="50"/>
  <c r="K70" i="50"/>
  <c r="M70" i="50"/>
  <c r="C71" i="50"/>
  <c r="D71" i="50"/>
  <c r="E71" i="50"/>
  <c r="K71" i="50"/>
  <c r="M71" i="50"/>
  <c r="B72" i="50"/>
  <c r="C72" i="50"/>
  <c r="D72" i="50"/>
  <c r="E72" i="50"/>
  <c r="J72" i="50"/>
  <c r="K14" i="50" s="1"/>
  <c r="C73" i="50"/>
  <c r="D73" i="50"/>
  <c r="E73" i="50"/>
  <c r="K73" i="50"/>
  <c r="M73" i="50"/>
  <c r="C74" i="50"/>
  <c r="D74" i="50"/>
  <c r="E74" i="50"/>
  <c r="K74" i="50"/>
  <c r="M74" i="50"/>
  <c r="B75" i="50"/>
  <c r="C75" i="50"/>
  <c r="D75" i="50"/>
  <c r="E75" i="50"/>
  <c r="J75" i="50"/>
  <c r="K17" i="50" s="1"/>
  <c r="B76" i="50"/>
  <c r="C76" i="50"/>
  <c r="D76" i="50"/>
  <c r="E76" i="50"/>
  <c r="J76" i="50"/>
  <c r="K18" i="50" s="1"/>
  <c r="B77" i="50"/>
  <c r="C77" i="50"/>
  <c r="D77" i="50"/>
  <c r="E77" i="50"/>
  <c r="J77" i="50"/>
  <c r="K19" i="50" s="1"/>
  <c r="F84" i="50"/>
  <c r="B4" i="50" s="1"/>
  <c r="F85" i="50"/>
  <c r="F86" i="50"/>
  <c r="B6" i="50" s="1"/>
  <c r="F87" i="50"/>
  <c r="F88" i="50"/>
  <c r="B8" i="50" s="1"/>
  <c r="F89" i="50"/>
  <c r="F90" i="50"/>
  <c r="B10" i="50" s="1"/>
  <c r="F91" i="50"/>
  <c r="F92" i="50"/>
  <c r="B12" i="50" s="1"/>
  <c r="F93" i="50"/>
  <c r="F94" i="50"/>
  <c r="B14" i="50" s="1"/>
  <c r="F95" i="50"/>
  <c r="F96" i="50"/>
  <c r="B16" i="50" s="1"/>
  <c r="F97" i="50"/>
  <c r="F98" i="50"/>
  <c r="B18" i="50" s="1"/>
  <c r="F99" i="50"/>
  <c r="B100" i="50"/>
  <c r="C100" i="50"/>
  <c r="D100" i="50"/>
  <c r="E100" i="50"/>
  <c r="C11" i="49"/>
  <c r="E16" i="49"/>
  <c r="K16" i="49"/>
  <c r="C4" i="21"/>
  <c r="D4" i="21" s="1"/>
  <c r="E18" i="49"/>
  <c r="F18" i="49" s="1"/>
  <c r="K18" i="49"/>
  <c r="E19" i="49"/>
  <c r="F19" i="49" s="1"/>
  <c r="K19" i="49"/>
  <c r="E20" i="49"/>
  <c r="K20" i="49"/>
  <c r="E21" i="49"/>
  <c r="K21" i="49"/>
  <c r="C23" i="49"/>
  <c r="K35" i="49"/>
  <c r="C37" i="49"/>
  <c r="O25" i="48"/>
  <c r="K3" i="25" s="1"/>
  <c r="O26" i="48"/>
  <c r="K5" i="25" s="1"/>
  <c r="O27" i="48"/>
  <c r="K7" i="25" s="1"/>
  <c r="O28" i="48"/>
  <c r="K9" i="25" s="1"/>
  <c r="O29" i="48"/>
  <c r="O30" i="48"/>
  <c r="O31" i="48"/>
  <c r="K11" i="25" s="1"/>
  <c r="O32" i="48"/>
  <c r="K13" i="25" s="1"/>
  <c r="O33" i="48"/>
  <c r="K15" i="25" s="1"/>
  <c r="O35" i="48"/>
  <c r="O36" i="48"/>
  <c r="K19" i="25" s="1"/>
  <c r="O37" i="48"/>
  <c r="K21" i="25" s="1"/>
  <c r="O38" i="48"/>
  <c r="O39" i="48"/>
  <c r="O40" i="48"/>
  <c r="B42" i="48"/>
  <c r="C42" i="48"/>
  <c r="E42" i="48"/>
  <c r="D28" i="49" s="1"/>
  <c r="K28" i="49" s="1"/>
  <c r="F42" i="48"/>
  <c r="N42" i="48"/>
  <c r="P42" i="48"/>
  <c r="R42" i="48"/>
  <c r="B73" i="50" l="1"/>
  <c r="D30" i="49"/>
  <c r="E30" i="49" s="1"/>
  <c r="F30" i="49" s="1"/>
  <c r="F52" i="50"/>
  <c r="G36" i="48" s="1"/>
  <c r="F50" i="50"/>
  <c r="G34" i="48" s="1"/>
  <c r="B74" i="50"/>
  <c r="F74" i="50" s="1"/>
  <c r="G53" i="50"/>
  <c r="F77" i="50"/>
  <c r="C78" i="50"/>
  <c r="F73" i="50"/>
  <c r="G65" i="50"/>
  <c r="J65" i="50" s="1"/>
  <c r="K7" i="50" s="1"/>
  <c r="D78" i="50"/>
  <c r="G44" i="50"/>
  <c r="J44" i="50" s="1"/>
  <c r="L44" i="50" s="1"/>
  <c r="N44" i="50" s="1"/>
  <c r="N35" i="50"/>
  <c r="B34" i="50" s="1"/>
  <c r="P7" i="50" s="1"/>
  <c r="K30" i="49"/>
  <c r="F76" i="50"/>
  <c r="F42" i="50"/>
  <c r="G26" i="48" s="1"/>
  <c r="O31" i="50"/>
  <c r="O28" i="50"/>
  <c r="O35" i="50" s="1"/>
  <c r="B68" i="50"/>
  <c r="F68" i="50" s="1"/>
  <c r="F65" i="50"/>
  <c r="E17" i="49"/>
  <c r="F17" i="49" s="1"/>
  <c r="C25" i="49"/>
  <c r="B2" i="21" s="1"/>
  <c r="B11" i="21" s="1"/>
  <c r="G73" i="50"/>
  <c r="J73" i="50" s="1"/>
  <c r="F66" i="50"/>
  <c r="B63" i="50"/>
  <c r="F63" i="50" s="1"/>
  <c r="B57" i="50"/>
  <c r="G41" i="50"/>
  <c r="J41" i="50" s="1"/>
  <c r="L41" i="50" s="1"/>
  <c r="M35" i="50"/>
  <c r="M78" i="50"/>
  <c r="O42" i="48"/>
  <c r="D17" i="48" s="1"/>
  <c r="D10" i="48"/>
  <c r="F72" i="50"/>
  <c r="F47" i="50"/>
  <c r="B17" i="50"/>
  <c r="B9" i="50"/>
  <c r="B5" i="50"/>
  <c r="F100" i="50"/>
  <c r="G89" i="50" s="1"/>
  <c r="L65" i="50"/>
  <c r="N65" i="50" s="1"/>
  <c r="F16" i="49"/>
  <c r="J52" i="50"/>
  <c r="B13" i="50"/>
  <c r="G62" i="50"/>
  <c r="E78" i="50"/>
  <c r="F62" i="50"/>
  <c r="E28" i="49"/>
  <c r="B19" i="50"/>
  <c r="B15" i="50"/>
  <c r="B11" i="50"/>
  <c r="B7" i="50"/>
  <c r="K78" i="50"/>
  <c r="E5" i="50"/>
  <c r="L42" i="50"/>
  <c r="N42" i="50" s="1"/>
  <c r="D23" i="49"/>
  <c r="K17" i="49"/>
  <c r="P12" i="50"/>
  <c r="E4" i="51"/>
  <c r="C13" i="51"/>
  <c r="F75" i="50"/>
  <c r="F67" i="50"/>
  <c r="G49" i="50"/>
  <c r="B70" i="50"/>
  <c r="G48" i="50"/>
  <c r="B69" i="50"/>
  <c r="F69" i="50" s="1"/>
  <c r="E6" i="51"/>
  <c r="D13" i="51"/>
  <c r="D42" i="48"/>
  <c r="D13" i="48"/>
  <c r="D29" i="49"/>
  <c r="B71" i="50"/>
  <c r="J53" i="50"/>
  <c r="J50" i="50"/>
  <c r="J47" i="50"/>
  <c r="E6" i="50"/>
  <c r="L43" i="50"/>
  <c r="N43" i="50" s="1"/>
  <c r="E4" i="50"/>
  <c r="P15" i="50"/>
  <c r="E7" i="50" l="1"/>
  <c r="P5" i="50"/>
  <c r="P13" i="50"/>
  <c r="P4" i="50"/>
  <c r="G68" i="50"/>
  <c r="J68" i="50" s="1"/>
  <c r="P10" i="50"/>
  <c r="G74" i="50"/>
  <c r="F57" i="50"/>
  <c r="P16" i="50"/>
  <c r="P11" i="50"/>
  <c r="C34" i="50"/>
  <c r="G31" i="48"/>
  <c r="G42" i="48" s="1"/>
  <c r="H31" i="48" s="1"/>
  <c r="I31" i="48" s="1"/>
  <c r="G11" i="25" s="1"/>
  <c r="E23" i="49"/>
  <c r="F23" i="49" s="1"/>
  <c r="G99" i="50"/>
  <c r="E13" i="51"/>
  <c r="G91" i="50"/>
  <c r="G85" i="50"/>
  <c r="G97" i="50"/>
  <c r="B29" i="50"/>
  <c r="D31" i="49"/>
  <c r="G63" i="50"/>
  <c r="J63" i="50" s="1"/>
  <c r="G87" i="50"/>
  <c r="G95" i="50"/>
  <c r="G93" i="50"/>
  <c r="J49" i="50"/>
  <c r="E16" i="50"/>
  <c r="L53" i="50"/>
  <c r="N53" i="50" s="1"/>
  <c r="E15" i="50"/>
  <c r="L52" i="50"/>
  <c r="N52" i="50" s="1"/>
  <c r="E29" i="49"/>
  <c r="F29" i="49" s="1"/>
  <c r="K29" i="49"/>
  <c r="J48" i="50"/>
  <c r="G57" i="50"/>
  <c r="G69" i="50"/>
  <c r="B20" i="50"/>
  <c r="C9" i="50" s="1"/>
  <c r="D9" i="50" s="1"/>
  <c r="J62" i="50"/>
  <c r="E13" i="50"/>
  <c r="L50" i="50"/>
  <c r="N50" i="50" s="1"/>
  <c r="F71" i="50"/>
  <c r="G71" i="50"/>
  <c r="N41" i="50"/>
  <c r="E10" i="50"/>
  <c r="L47" i="50"/>
  <c r="N47" i="50" s="1"/>
  <c r="B78" i="50"/>
  <c r="F70" i="50"/>
  <c r="G70" i="50"/>
  <c r="J74" i="50"/>
  <c r="F28" i="49"/>
  <c r="K15" i="50"/>
  <c r="L73" i="50"/>
  <c r="N73" i="50" s="1"/>
  <c r="G88" i="50"/>
  <c r="G92" i="50"/>
  <c r="G96" i="50"/>
  <c r="G98" i="50"/>
  <c r="G84" i="50"/>
  <c r="G86" i="50"/>
  <c r="G90" i="50"/>
  <c r="G94" i="50"/>
  <c r="P20" i="50" l="1"/>
  <c r="P21" i="50" s="1"/>
  <c r="E33" i="50" s="1"/>
  <c r="E34" i="50" s="1"/>
  <c r="C17" i="50"/>
  <c r="D17" i="50" s="1"/>
  <c r="F78" i="50"/>
  <c r="C19" i="50"/>
  <c r="D19" i="50" s="1"/>
  <c r="B33" i="51" s="1"/>
  <c r="E33" i="51" s="1"/>
  <c r="C15" i="50"/>
  <c r="D15" i="50" s="1"/>
  <c r="B25" i="51" s="1"/>
  <c r="C7" i="50"/>
  <c r="D7" i="50" s="1"/>
  <c r="B20" i="51" s="1"/>
  <c r="C11" i="50"/>
  <c r="D11" i="50" s="1"/>
  <c r="E31" i="49"/>
  <c r="F31" i="49" s="1"/>
  <c r="K31" i="49"/>
  <c r="J11" i="50"/>
  <c r="J5" i="50"/>
  <c r="C29" i="50"/>
  <c r="J12" i="50"/>
  <c r="J6" i="50"/>
  <c r="J7" i="50"/>
  <c r="J13" i="50"/>
  <c r="J15" i="50"/>
  <c r="J10" i="50"/>
  <c r="J4" i="50"/>
  <c r="J16" i="50"/>
  <c r="L62" i="50"/>
  <c r="K4" i="50"/>
  <c r="K5" i="50"/>
  <c r="L63" i="50"/>
  <c r="N63" i="50" s="1"/>
  <c r="B29" i="51"/>
  <c r="E29" i="51" s="1"/>
  <c r="G100" i="50"/>
  <c r="K16" i="50"/>
  <c r="L74" i="50"/>
  <c r="N74" i="50" s="1"/>
  <c r="B31" i="51"/>
  <c r="E31" i="51" s="1"/>
  <c r="E11" i="50"/>
  <c r="L48" i="50"/>
  <c r="J57" i="50"/>
  <c r="E12" i="50"/>
  <c r="L49" i="50"/>
  <c r="N49" i="50" s="1"/>
  <c r="J70" i="50"/>
  <c r="J69" i="50"/>
  <c r="H35" i="48"/>
  <c r="I35" i="48" s="1"/>
  <c r="H38" i="48"/>
  <c r="I38" i="48" s="1"/>
  <c r="H40" i="48"/>
  <c r="I40" i="48" s="1"/>
  <c r="H25" i="48"/>
  <c r="H39" i="48"/>
  <c r="I39" i="48" s="1"/>
  <c r="H29" i="48"/>
  <c r="I29" i="48" s="1"/>
  <c r="H36" i="48"/>
  <c r="I36" i="48" s="1"/>
  <c r="G19" i="25" s="1"/>
  <c r="H28" i="48"/>
  <c r="I28" i="48" s="1"/>
  <c r="G9" i="25" s="1"/>
  <c r="H30" i="48"/>
  <c r="I30" i="48" s="1"/>
  <c r="H34" i="48"/>
  <c r="I34" i="48" s="1"/>
  <c r="G17" i="25" s="1"/>
  <c r="H26" i="48"/>
  <c r="I26" i="48" s="1"/>
  <c r="G5" i="25" s="1"/>
  <c r="H37" i="48"/>
  <c r="I37" i="48" s="1"/>
  <c r="G21" i="25" s="1"/>
  <c r="H27" i="48"/>
  <c r="I27" i="48" s="1"/>
  <c r="G7" i="25" s="1"/>
  <c r="H32" i="48"/>
  <c r="I32" i="48" s="1"/>
  <c r="G13" i="25" s="1"/>
  <c r="H33" i="48"/>
  <c r="I33" i="48" s="1"/>
  <c r="G15" i="25" s="1"/>
  <c r="G78" i="50"/>
  <c r="H69" i="50" s="1"/>
  <c r="H46" i="50"/>
  <c r="H56" i="50"/>
  <c r="H45" i="50"/>
  <c r="H55" i="50"/>
  <c r="H54" i="50"/>
  <c r="H41" i="50"/>
  <c r="H43" i="50"/>
  <c r="H44" i="50"/>
  <c r="H51" i="50"/>
  <c r="H42" i="50"/>
  <c r="H50" i="50"/>
  <c r="H52" i="50"/>
  <c r="H47" i="50"/>
  <c r="H53" i="50"/>
  <c r="B22" i="51"/>
  <c r="K10" i="50"/>
  <c r="L68" i="50"/>
  <c r="N68" i="50" s="1"/>
  <c r="J71" i="50"/>
  <c r="C14" i="50"/>
  <c r="D14" i="50" s="1"/>
  <c r="C6" i="50"/>
  <c r="D6" i="50" s="1"/>
  <c r="C18" i="50"/>
  <c r="D18" i="50" s="1"/>
  <c r="C10" i="50"/>
  <c r="D10" i="50" s="1"/>
  <c r="C12" i="50"/>
  <c r="D12" i="50" s="1"/>
  <c r="C4" i="50"/>
  <c r="C16" i="50"/>
  <c r="D16" i="50" s="1"/>
  <c r="C8" i="50"/>
  <c r="D8" i="50" s="1"/>
  <c r="H48" i="50"/>
  <c r="C5" i="50"/>
  <c r="D5" i="50" s="1"/>
  <c r="C13" i="50"/>
  <c r="D13" i="50" s="1"/>
  <c r="H49" i="50"/>
  <c r="E4" i="29"/>
  <c r="E8" i="29" s="1"/>
  <c r="D58" i="29"/>
  <c r="H71" i="50" l="1"/>
  <c r="J20" i="50"/>
  <c r="J21" i="50" s="1"/>
  <c r="E25" i="50" s="1"/>
  <c r="E29" i="50" s="1"/>
  <c r="H70" i="50"/>
  <c r="B28" i="51"/>
  <c r="E28" i="51" s="1"/>
  <c r="B26" i="51"/>
  <c r="K13" i="50"/>
  <c r="L71" i="50"/>
  <c r="N71" i="50" s="1"/>
  <c r="K12" i="50"/>
  <c r="L70" i="50"/>
  <c r="N70" i="50" s="1"/>
  <c r="B35" i="51"/>
  <c r="H72" i="50"/>
  <c r="H76" i="50"/>
  <c r="H67" i="50"/>
  <c r="H75" i="50"/>
  <c r="H64" i="50"/>
  <c r="H77" i="50"/>
  <c r="H65" i="50"/>
  <c r="H66" i="50"/>
  <c r="H73" i="50"/>
  <c r="H74" i="50"/>
  <c r="H68" i="50"/>
  <c r="H62" i="50"/>
  <c r="H63" i="50"/>
  <c r="H42" i="48"/>
  <c r="I25" i="48"/>
  <c r="N62" i="50"/>
  <c r="B21" i="51"/>
  <c r="H57" i="50"/>
  <c r="B24" i="51"/>
  <c r="B32" i="51"/>
  <c r="E32" i="51" s="1"/>
  <c r="K11" i="50"/>
  <c r="L69" i="50"/>
  <c r="N69" i="50" s="1"/>
  <c r="J78" i="50"/>
  <c r="B19" i="51"/>
  <c r="D4" i="50"/>
  <c r="C20" i="50"/>
  <c r="B23" i="51"/>
  <c r="B30" i="51"/>
  <c r="E30" i="51" s="1"/>
  <c r="N48" i="50"/>
  <c r="L57" i="50"/>
  <c r="E20" i="50"/>
  <c r="F12" i="50" s="1"/>
  <c r="G12" i="50" s="1"/>
  <c r="J40" i="27"/>
  <c r="M4" i="16"/>
  <c r="H78" i="50" l="1"/>
  <c r="I42" i="48"/>
  <c r="G3" i="25"/>
  <c r="N57" i="50"/>
  <c r="B18" i="51"/>
  <c r="D20" i="50"/>
  <c r="F11" i="50"/>
  <c r="G11" i="50" s="1"/>
  <c r="L78" i="50"/>
  <c r="F9" i="50"/>
  <c r="G9" i="50" s="1"/>
  <c r="F17" i="50"/>
  <c r="G17" i="50" s="1"/>
  <c r="F19" i="50"/>
  <c r="G19" i="50" s="1"/>
  <c r="F18" i="50"/>
  <c r="G18" i="50" s="1"/>
  <c r="F14" i="50"/>
  <c r="G14" i="50" s="1"/>
  <c r="F8" i="50"/>
  <c r="G8" i="50" s="1"/>
  <c r="F5" i="50"/>
  <c r="G5" i="50" s="1"/>
  <c r="F4" i="50"/>
  <c r="F6" i="50"/>
  <c r="G6" i="50" s="1"/>
  <c r="F7" i="50"/>
  <c r="G7" i="50" s="1"/>
  <c r="F13" i="50"/>
  <c r="G13" i="50" s="1"/>
  <c r="F16" i="50"/>
  <c r="G16" i="50" s="1"/>
  <c r="F10" i="50"/>
  <c r="G10" i="50" s="1"/>
  <c r="F15" i="50"/>
  <c r="G15" i="50" s="1"/>
  <c r="N78" i="50"/>
  <c r="O69" i="50" s="1"/>
  <c r="N11" i="50" s="1"/>
  <c r="K20" i="50"/>
  <c r="M7" i="16"/>
  <c r="M9" i="16"/>
  <c r="L11" i="16"/>
  <c r="L9" i="50" l="1"/>
  <c r="M9" i="50" s="1"/>
  <c r="L18" i="50"/>
  <c r="M18" i="50" s="1"/>
  <c r="L8" i="50"/>
  <c r="M8" i="50" s="1"/>
  <c r="L17" i="50"/>
  <c r="M17" i="50" s="1"/>
  <c r="L14" i="50"/>
  <c r="M14" i="50" s="1"/>
  <c r="L19" i="50"/>
  <c r="M19" i="50" s="1"/>
  <c r="L6" i="50"/>
  <c r="M6" i="50" s="1"/>
  <c r="L7" i="50"/>
  <c r="M7" i="50" s="1"/>
  <c r="L15" i="50"/>
  <c r="M15" i="50" s="1"/>
  <c r="L16" i="50"/>
  <c r="M16" i="50" s="1"/>
  <c r="L5" i="50"/>
  <c r="M5" i="50" s="1"/>
  <c r="L10" i="50"/>
  <c r="M10" i="50" s="1"/>
  <c r="L4" i="50"/>
  <c r="L12" i="50"/>
  <c r="M12" i="50" s="1"/>
  <c r="O42" i="50"/>
  <c r="H5" i="50" s="1"/>
  <c r="O43" i="50"/>
  <c r="H6" i="50" s="1"/>
  <c r="O44" i="50"/>
  <c r="H7" i="50" s="1"/>
  <c r="O53" i="50"/>
  <c r="H16" i="50" s="1"/>
  <c r="O47" i="50"/>
  <c r="H10" i="50" s="1"/>
  <c r="O52" i="50"/>
  <c r="H15" i="50" s="1"/>
  <c r="O41" i="50"/>
  <c r="O50" i="50"/>
  <c r="H13" i="50" s="1"/>
  <c r="O49" i="50"/>
  <c r="H12" i="50" s="1"/>
  <c r="O48" i="50"/>
  <c r="H11" i="50" s="1"/>
  <c r="O71" i="50"/>
  <c r="N13" i="50" s="1"/>
  <c r="O62" i="50"/>
  <c r="F20" i="50"/>
  <c r="G4" i="50"/>
  <c r="L13" i="50"/>
  <c r="M13" i="50" s="1"/>
  <c r="B36" i="51"/>
  <c r="O65" i="50"/>
  <c r="N7" i="50" s="1"/>
  <c r="O73" i="50"/>
  <c r="N15" i="50" s="1"/>
  <c r="O63" i="50"/>
  <c r="N5" i="50" s="1"/>
  <c r="O68" i="50"/>
  <c r="N10" i="50" s="1"/>
  <c r="O74" i="50"/>
  <c r="N16" i="50" s="1"/>
  <c r="L11" i="50"/>
  <c r="M11" i="50" s="1"/>
  <c r="O70" i="50"/>
  <c r="N12" i="50" s="1"/>
  <c r="D2" i="15"/>
  <c r="L20" i="50" l="1"/>
  <c r="M4" i="50"/>
  <c r="G20" i="50"/>
  <c r="N4" i="50"/>
  <c r="O78" i="50"/>
  <c r="H4" i="50"/>
  <c r="O57" i="50"/>
  <c r="C2" i="15"/>
  <c r="G21" i="50" l="1"/>
  <c r="I21" i="50" s="1"/>
  <c r="D25" i="50" s="1"/>
  <c r="M20" i="50"/>
  <c r="M21" i="50" s="1"/>
  <c r="O21" i="50" s="1"/>
  <c r="D33" i="50" s="1"/>
  <c r="J28" i="27"/>
  <c r="J22" i="27"/>
  <c r="F25" i="50" l="1"/>
  <c r="D29" i="50"/>
  <c r="F33" i="50"/>
  <c r="D34" i="50"/>
  <c r="J42" i="27"/>
  <c r="O8" i="50" l="1"/>
  <c r="O14" i="50"/>
  <c r="O18" i="50"/>
  <c r="O6" i="50"/>
  <c r="O9" i="50"/>
  <c r="O17" i="50"/>
  <c r="O19" i="50"/>
  <c r="F34" i="50"/>
  <c r="O11" i="50"/>
  <c r="D22" i="51" s="1"/>
  <c r="O15" i="50"/>
  <c r="D25" i="51" s="1"/>
  <c r="O16" i="50"/>
  <c r="D26" i="51" s="1"/>
  <c r="O12" i="50"/>
  <c r="D23" i="51" s="1"/>
  <c r="O13" i="50"/>
  <c r="D24" i="51" s="1"/>
  <c r="O5" i="50"/>
  <c r="D19" i="51" s="1"/>
  <c r="O7" i="50"/>
  <c r="D20" i="51" s="1"/>
  <c r="O10" i="50"/>
  <c r="D21" i="51" s="1"/>
  <c r="O4" i="50"/>
  <c r="I9" i="50"/>
  <c r="Q9" i="50" s="1"/>
  <c r="L30" i="48" s="1"/>
  <c r="I17" i="50"/>
  <c r="Q17" i="50" s="1"/>
  <c r="L38" i="48" s="1"/>
  <c r="I19" i="50"/>
  <c r="Q19" i="50" s="1"/>
  <c r="L40" i="48" s="1"/>
  <c r="I18" i="50"/>
  <c r="I14" i="50"/>
  <c r="Q14" i="50" s="1"/>
  <c r="L35" i="48" s="1"/>
  <c r="I8" i="50"/>
  <c r="Q8" i="50" s="1"/>
  <c r="L29" i="48" s="1"/>
  <c r="F29" i="50"/>
  <c r="I11" i="50"/>
  <c r="I13" i="50"/>
  <c r="I7" i="50"/>
  <c r="I6" i="50"/>
  <c r="I10" i="50"/>
  <c r="I16" i="50"/>
  <c r="I12" i="50"/>
  <c r="I15" i="50"/>
  <c r="I5" i="50"/>
  <c r="I4" i="50"/>
  <c r="C25" i="51" l="1"/>
  <c r="E25" i="51" s="1"/>
  <c r="Q15" i="50"/>
  <c r="L36" i="48" s="1"/>
  <c r="I19" i="25" s="1"/>
  <c r="C35" i="51"/>
  <c r="E35" i="51" s="1"/>
  <c r="Q6" i="50"/>
  <c r="L27" i="48" s="1"/>
  <c r="I7" i="25" s="1"/>
  <c r="C20" i="51"/>
  <c r="E20" i="51" s="1"/>
  <c r="Q7" i="50"/>
  <c r="L28" i="48" s="1"/>
  <c r="I9" i="25" s="1"/>
  <c r="Q16" i="50"/>
  <c r="L37" i="48" s="1"/>
  <c r="I21" i="25" s="1"/>
  <c r="C26" i="51"/>
  <c r="E26" i="51" s="1"/>
  <c r="C23" i="51"/>
  <c r="E23" i="51" s="1"/>
  <c r="Q12" i="50"/>
  <c r="L33" i="48" s="1"/>
  <c r="I15" i="25" s="1"/>
  <c r="I20" i="50"/>
  <c r="C18" i="51"/>
  <c r="Q4" i="50"/>
  <c r="Q13" i="50"/>
  <c r="L34" i="48" s="1"/>
  <c r="I17" i="25" s="1"/>
  <c r="C24" i="51"/>
  <c r="E24" i="51" s="1"/>
  <c r="C19" i="51"/>
  <c r="E19" i="51" s="1"/>
  <c r="Q5" i="50"/>
  <c r="L26" i="48" s="1"/>
  <c r="I5" i="25" s="1"/>
  <c r="Q10" i="50"/>
  <c r="L31" i="48" s="1"/>
  <c r="I11" i="25" s="1"/>
  <c r="C21" i="51"/>
  <c r="E21" i="51" s="1"/>
  <c r="Q11" i="50"/>
  <c r="L32" i="48" s="1"/>
  <c r="I13" i="25" s="1"/>
  <c r="C22" i="51"/>
  <c r="E22" i="51" s="1"/>
  <c r="Q18" i="50"/>
  <c r="L39" i="48" s="1"/>
  <c r="O20" i="50"/>
  <c r="D18" i="51"/>
  <c r="D36" i="51" s="1"/>
  <c r="D34" i="49" l="1"/>
  <c r="D13" i="49"/>
  <c r="C36" i="51"/>
  <c r="D10" i="49" s="1"/>
  <c r="E18" i="51"/>
  <c r="E36" i="51" s="1"/>
  <c r="Q20" i="50"/>
  <c r="R20" i="50" s="1"/>
  <c r="L25" i="48"/>
  <c r="I3" i="25" s="1"/>
  <c r="B17" i="25"/>
  <c r="E10" i="49" l="1"/>
  <c r="F10" i="49" s="1"/>
  <c r="K10" i="49"/>
  <c r="E13" i="49"/>
  <c r="F13" i="49" s="1"/>
  <c r="K13" i="49"/>
  <c r="D9" i="49"/>
  <c r="E34" i="49"/>
  <c r="F34" i="49" s="1"/>
  <c r="D14" i="48"/>
  <c r="L42" i="48" s="1"/>
  <c r="L43" i="48" s="1"/>
  <c r="K34" i="49"/>
  <c r="E9" i="49" l="1"/>
  <c r="F9" i="49" s="1"/>
  <c r="D11" i="49"/>
  <c r="K9" i="49"/>
  <c r="AR13" i="40"/>
  <c r="AR28" i="40"/>
  <c r="E11" i="49" l="1"/>
  <c r="D25" i="49"/>
  <c r="AR32" i="40"/>
  <c r="C2" i="21" l="1"/>
  <c r="D32" i="49"/>
  <c r="F11" i="49"/>
  <c r="E25" i="49"/>
  <c r="F25" i="49" s="1"/>
  <c r="D11" i="8"/>
  <c r="B11" i="8"/>
  <c r="C4" i="8"/>
  <c r="C11" i="8" s="1"/>
  <c r="E32" i="49" l="1"/>
  <c r="K32" i="49"/>
  <c r="K37" i="49" s="1"/>
  <c r="D11" i="48"/>
  <c r="D37" i="49"/>
  <c r="D2" i="21"/>
  <c r="D11" i="21" s="1"/>
  <c r="C11" i="21"/>
  <c r="J42" i="48" l="1"/>
  <c r="D15" i="48"/>
  <c r="D19" i="48" s="1"/>
  <c r="F32" i="49"/>
  <c r="E37" i="49"/>
  <c r="F37" i="49" s="1"/>
  <c r="D78" i="17"/>
  <c r="M10" i="16"/>
  <c r="M8" i="16"/>
  <c r="J25" i="48" l="1"/>
  <c r="J31" i="48"/>
  <c r="J37" i="48"/>
  <c r="J39" i="48"/>
  <c r="K39" i="48" s="1"/>
  <c r="M39" i="48" s="1"/>
  <c r="Q39" i="48" s="1"/>
  <c r="J35" i="48"/>
  <c r="K35" i="48" s="1"/>
  <c r="M35" i="48" s="1"/>
  <c r="Q35" i="48" s="1"/>
  <c r="J38" i="48"/>
  <c r="K38" i="48" s="1"/>
  <c r="M38" i="48" s="1"/>
  <c r="Q38" i="48" s="1"/>
  <c r="J40" i="48"/>
  <c r="K40" i="48" s="1"/>
  <c r="M40" i="48" s="1"/>
  <c r="Q40" i="48" s="1"/>
  <c r="J28" i="48"/>
  <c r="J30" i="48"/>
  <c r="K30" i="48" s="1"/>
  <c r="M30" i="48" s="1"/>
  <c r="Q30" i="48" s="1"/>
  <c r="J34" i="48"/>
  <c r="J36" i="48"/>
  <c r="J27" i="48"/>
  <c r="J33" i="48"/>
  <c r="J26" i="48"/>
  <c r="J32" i="48"/>
  <c r="J29" i="48"/>
  <c r="K29" i="48" s="1"/>
  <c r="M29" i="48" s="1"/>
  <c r="Q29" i="48" s="1"/>
  <c r="M2" i="16"/>
  <c r="M3" i="16"/>
  <c r="M6" i="16"/>
  <c r="M5" i="16"/>
  <c r="K33" i="48" l="1"/>
  <c r="M33" i="48" s="1"/>
  <c r="Q33" i="48" s="1"/>
  <c r="S33" i="48" s="1"/>
  <c r="H15" i="25"/>
  <c r="K27" i="48"/>
  <c r="M27" i="48" s="1"/>
  <c r="Q27" i="48" s="1"/>
  <c r="T27" i="48" s="1"/>
  <c r="H7" i="25"/>
  <c r="K28" i="48"/>
  <c r="M28" i="48" s="1"/>
  <c r="Q28" i="48" s="1"/>
  <c r="T28" i="48" s="1"/>
  <c r="H9" i="25"/>
  <c r="K32" i="48"/>
  <c r="M32" i="48" s="1"/>
  <c r="Q32" i="48" s="1"/>
  <c r="S32" i="48" s="1"/>
  <c r="H13" i="25"/>
  <c r="K36" i="48"/>
  <c r="M36" i="48" s="1"/>
  <c r="Q36" i="48" s="1"/>
  <c r="S36" i="48" s="1"/>
  <c r="H19" i="25"/>
  <c r="K37" i="48"/>
  <c r="M37" i="48" s="1"/>
  <c r="Q37" i="48" s="1"/>
  <c r="S37" i="48" s="1"/>
  <c r="H21" i="25"/>
  <c r="K26" i="48"/>
  <c r="M26" i="48" s="1"/>
  <c r="Q26" i="48" s="1"/>
  <c r="S26" i="48" s="1"/>
  <c r="H5" i="25"/>
  <c r="K34" i="48"/>
  <c r="M34" i="48" s="1"/>
  <c r="Q34" i="48" s="1"/>
  <c r="T34" i="48" s="1"/>
  <c r="H17" i="25"/>
  <c r="K31" i="48"/>
  <c r="M31" i="48" s="1"/>
  <c r="Q31" i="48" s="1"/>
  <c r="S31" i="48" s="1"/>
  <c r="H11" i="25"/>
  <c r="K25" i="48"/>
  <c r="M25" i="48" s="1"/>
  <c r="H3" i="25"/>
  <c r="T29" i="48"/>
  <c r="S29" i="48"/>
  <c r="S40" i="48"/>
  <c r="T40" i="48"/>
  <c r="S38" i="48"/>
  <c r="T38" i="48"/>
  <c r="S39" i="48"/>
  <c r="T39" i="48"/>
  <c r="T30" i="48"/>
  <c r="S30" i="48"/>
  <c r="S35" i="48"/>
  <c r="T35" i="48"/>
  <c r="C6" i="30"/>
  <c r="C11" i="30" s="1"/>
  <c r="C16" i="30" s="1"/>
  <c r="C21" i="30" s="1"/>
  <c r="T36" i="48" l="1"/>
  <c r="T33" i="48"/>
  <c r="T26" i="48"/>
  <c r="S28" i="48"/>
  <c r="T31" i="48"/>
  <c r="T37" i="48"/>
  <c r="K42" i="48"/>
  <c r="S34" i="48"/>
  <c r="T32" i="48"/>
  <c r="S27" i="48"/>
  <c r="Q25" i="48"/>
  <c r="M42" i="48"/>
  <c r="Q42" i="48" l="1"/>
  <c r="S25" i="48"/>
  <c r="S42" i="48" s="1"/>
  <c r="T25" i="48"/>
  <c r="AC13" i="40" l="1"/>
  <c r="AC28" i="40"/>
  <c r="AB28" i="40"/>
  <c r="AA28" i="40"/>
  <c r="Z28" i="40"/>
  <c r="Y28" i="40"/>
  <c r="X28" i="40"/>
  <c r="W28" i="40"/>
  <c r="V28" i="40"/>
  <c r="U28" i="40"/>
  <c r="T28" i="40"/>
  <c r="S28" i="40"/>
  <c r="R28" i="40"/>
  <c r="Q28" i="40"/>
  <c r="P28" i="40"/>
  <c r="O28" i="40"/>
  <c r="N28" i="40"/>
  <c r="M28" i="40"/>
  <c r="L28" i="40"/>
  <c r="K28" i="40"/>
  <c r="J28" i="40"/>
  <c r="I28" i="40"/>
  <c r="H28" i="40"/>
  <c r="G28" i="40"/>
  <c r="F28" i="40"/>
  <c r="E28" i="40"/>
  <c r="D28" i="40"/>
  <c r="C28" i="40"/>
  <c r="B28" i="40"/>
  <c r="AC30" i="40"/>
  <c r="AB30" i="40"/>
  <c r="AA30" i="40"/>
  <c r="Z30" i="40"/>
  <c r="Z19" i="40" s="1"/>
  <c r="Y30" i="40"/>
  <c r="Y19" i="40" s="1"/>
  <c r="X30" i="40"/>
  <c r="Y13" i="40"/>
  <c r="Y32" i="40" l="1"/>
  <c r="E59" i="29" l="1"/>
  <c r="D59" i="29"/>
  <c r="E57" i="29"/>
  <c r="D57" i="29"/>
  <c r="E55" i="29"/>
  <c r="D55" i="29"/>
  <c r="E32" i="29"/>
  <c r="D32" i="29"/>
  <c r="E23" i="29"/>
  <c r="D23" i="29"/>
  <c r="E28" i="27"/>
  <c r="E22" i="27"/>
  <c r="D22" i="27"/>
  <c r="D42" i="27" s="1"/>
  <c r="D21" i="25"/>
  <c r="D19" i="25"/>
  <c r="D17" i="25"/>
  <c r="D15" i="25"/>
  <c r="D13" i="25"/>
  <c r="D11" i="25"/>
  <c r="D9" i="25"/>
  <c r="D7" i="25"/>
  <c r="D5" i="25"/>
  <c r="D3" i="25"/>
  <c r="D80" i="17"/>
  <c r="E79" i="17"/>
  <c r="F78" i="17"/>
  <c r="E78" i="17"/>
  <c r="D77" i="17"/>
  <c r="F76" i="17"/>
  <c r="E76" i="17"/>
  <c r="E75" i="17"/>
  <c r="F74" i="17"/>
  <c r="E74" i="17"/>
  <c r="D73" i="17"/>
  <c r="E72" i="17"/>
  <c r="E71" i="17"/>
  <c r="E70" i="17"/>
  <c r="E69" i="17"/>
  <c r="F68" i="17"/>
  <c r="E68" i="17"/>
  <c r="F67" i="17"/>
  <c r="E67" i="17"/>
  <c r="D66" i="17"/>
  <c r="F65" i="17"/>
  <c r="E65" i="17"/>
  <c r="D64" i="17"/>
  <c r="F63" i="17"/>
  <c r="E63" i="17"/>
  <c r="E62" i="17"/>
  <c r="F61" i="17"/>
  <c r="E61" i="17"/>
  <c r="F60" i="17"/>
  <c r="E60" i="17"/>
  <c r="F59" i="17"/>
  <c r="E59" i="17"/>
  <c r="F58" i="17"/>
  <c r="E58" i="17"/>
  <c r="F57" i="17"/>
  <c r="E57" i="17"/>
  <c r="D55" i="17"/>
  <c r="E54" i="17"/>
  <c r="F53" i="17"/>
  <c r="E53" i="17"/>
  <c r="E52" i="17"/>
  <c r="F51" i="17"/>
  <c r="E51" i="17"/>
  <c r="F50" i="17"/>
  <c r="E50" i="17"/>
  <c r="F49" i="17"/>
  <c r="E49" i="17"/>
  <c r="F48" i="17"/>
  <c r="E48" i="17"/>
  <c r="F47" i="17"/>
  <c r="E47" i="17"/>
  <c r="F46" i="17"/>
  <c r="E46" i="17"/>
  <c r="D45" i="17"/>
  <c r="F44" i="17"/>
  <c r="E44" i="17"/>
  <c r="F43" i="17"/>
  <c r="E43" i="17"/>
  <c r="F42" i="17"/>
  <c r="E42" i="17"/>
  <c r="F41" i="17"/>
  <c r="E41" i="17"/>
  <c r="E40" i="17"/>
  <c r="E39" i="17"/>
  <c r="F38" i="17"/>
  <c r="E38" i="17"/>
  <c r="F37" i="17"/>
  <c r="E37" i="17"/>
  <c r="E36" i="17"/>
  <c r="D35" i="17"/>
  <c r="F34" i="17"/>
  <c r="E34" i="17"/>
  <c r="F33" i="17"/>
  <c r="E33" i="17"/>
  <c r="F32" i="17"/>
  <c r="E32" i="17"/>
  <c r="F29" i="17"/>
  <c r="E29" i="17"/>
  <c r="F28" i="17"/>
  <c r="E28" i="17"/>
  <c r="F27" i="17"/>
  <c r="E27" i="17"/>
  <c r="F26" i="17"/>
  <c r="E26" i="17"/>
  <c r="F25" i="17"/>
  <c r="E25" i="17"/>
  <c r="F24" i="17"/>
  <c r="E24" i="17"/>
  <c r="F23" i="17"/>
  <c r="E23" i="17"/>
  <c r="F22" i="17"/>
  <c r="E22" i="17"/>
  <c r="F21" i="17"/>
  <c r="E21" i="17"/>
  <c r="F20" i="17"/>
  <c r="E20" i="17"/>
  <c r="F19" i="17"/>
  <c r="E19" i="17"/>
  <c r="F18" i="17"/>
  <c r="E18" i="17"/>
  <c r="F17" i="17"/>
  <c r="E17" i="17"/>
  <c r="F16" i="17"/>
  <c r="E16" i="17"/>
  <c r="F15" i="17"/>
  <c r="E15" i="17"/>
  <c r="E14" i="17"/>
  <c r="F13" i="17"/>
  <c r="E13" i="17"/>
  <c r="E12" i="17"/>
  <c r="F11" i="17"/>
  <c r="E11" i="17"/>
  <c r="D10" i="17"/>
  <c r="F9" i="17"/>
  <c r="E9" i="17"/>
  <c r="E8" i="17"/>
  <c r="F7" i="17"/>
  <c r="E7" i="17"/>
  <c r="F6" i="17"/>
  <c r="E6" i="17"/>
  <c r="F5" i="17"/>
  <c r="E5" i="17"/>
  <c r="F4" i="17"/>
  <c r="E4" i="17"/>
  <c r="F3" i="17"/>
  <c r="E3" i="17"/>
  <c r="F2" i="17"/>
  <c r="E2" i="17"/>
  <c r="G11" i="16"/>
  <c r="F11" i="16"/>
  <c r="D11" i="16"/>
  <c r="C11" i="16"/>
  <c r="H11" i="16"/>
  <c r="E5" i="16"/>
  <c r="E3" i="16"/>
  <c r="D24" i="15"/>
  <c r="C24" i="15"/>
  <c r="D23" i="15"/>
  <c r="C23" i="15"/>
  <c r="D22" i="15"/>
  <c r="C22" i="15"/>
  <c r="D21" i="15"/>
  <c r="C21" i="15"/>
  <c r="D20" i="15"/>
  <c r="C20" i="15"/>
  <c r="D19" i="15"/>
  <c r="C19" i="15"/>
  <c r="D18" i="15"/>
  <c r="C18" i="15"/>
  <c r="D17" i="15"/>
  <c r="C17" i="15"/>
  <c r="D16" i="15"/>
  <c r="C16" i="15"/>
  <c r="D15" i="15"/>
  <c r="C15" i="15"/>
  <c r="D14" i="15"/>
  <c r="C14" i="15"/>
  <c r="D13" i="15"/>
  <c r="C13" i="15"/>
  <c r="D12" i="15"/>
  <c r="C12" i="15"/>
  <c r="E11" i="8"/>
  <c r="F66" i="17" l="1"/>
  <c r="E11" i="16"/>
  <c r="F77" i="17"/>
  <c r="E80" i="17"/>
  <c r="F80" i="17"/>
  <c r="E77" i="17"/>
  <c r="F73" i="17"/>
  <c r="F64" i="17"/>
  <c r="F55" i="17"/>
  <c r="F45" i="17"/>
  <c r="F35" i="17"/>
  <c r="E73" i="17"/>
  <c r="E64" i="17"/>
  <c r="E55" i="17"/>
  <c r="E45" i="17"/>
  <c r="E35" i="17"/>
  <c r="F10" i="17"/>
  <c r="E42" i="27"/>
  <c r="E10" i="17"/>
  <c r="E66" i="17"/>
  <c r="D81" i="17"/>
  <c r="F81" i="17" s="1"/>
  <c r="M11" i="16"/>
  <c r="E81" i="17" l="1"/>
  <c r="J13" i="25" l="1"/>
  <c r="M13" i="25" s="1"/>
  <c r="J5" i="25"/>
  <c r="M5" i="25" s="1"/>
  <c r="J21" i="25"/>
  <c r="M21" i="25" s="1"/>
  <c r="J19" i="25"/>
  <c r="M19" i="25" s="1"/>
  <c r="J11" i="25"/>
  <c r="M11" i="25" s="1"/>
  <c r="J7" i="25"/>
  <c r="M7" i="25" s="1"/>
  <c r="J17" i="25"/>
  <c r="M17" i="25" s="1"/>
  <c r="J15" i="25"/>
  <c r="M15" i="25" s="1"/>
  <c r="J9" i="25"/>
  <c r="M9" i="25" s="1"/>
  <c r="J3" i="25" l="1"/>
  <c r="M3" i="25" s="1"/>
  <c r="AC32" i="40" l="1"/>
  <c r="U30" i="40"/>
  <c r="Z13" i="40"/>
  <c r="Z32" i="40"/>
  <c r="AB13" i="40"/>
  <c r="AB32" i="40"/>
  <c r="AA13" i="40"/>
  <c r="AA32" i="40"/>
  <c r="O30" i="40"/>
  <c r="V30" i="40"/>
  <c r="Q30" i="40"/>
  <c r="I30" i="40"/>
  <c r="M13" i="40"/>
  <c r="M32" i="40"/>
  <c r="M30" i="40"/>
  <c r="U13" i="40"/>
  <c r="U32" i="40"/>
  <c r="X13" i="40"/>
  <c r="X32" i="40"/>
  <c r="D13" i="40"/>
  <c r="D32" i="40"/>
  <c r="D30" i="40"/>
  <c r="I13" i="40"/>
  <c r="I32" i="40"/>
  <c r="B13" i="40"/>
  <c r="B32" i="40"/>
  <c r="B30" i="40"/>
  <c r="F13" i="40"/>
  <c r="F32" i="40"/>
  <c r="F30" i="40"/>
  <c r="N13" i="40"/>
  <c r="N32" i="40"/>
  <c r="N30" i="40"/>
  <c r="H13" i="40"/>
  <c r="H32" i="40"/>
  <c r="H30" i="40"/>
  <c r="J13" i="40"/>
  <c r="J32" i="40"/>
  <c r="J30" i="40"/>
  <c r="R13" i="40"/>
  <c r="R32" i="40"/>
  <c r="R30" i="40"/>
  <c r="G13" i="40"/>
  <c r="G32" i="40"/>
  <c r="G30" i="40"/>
  <c r="C30" i="40"/>
  <c r="O13" i="40"/>
  <c r="O32" i="40"/>
  <c r="C13" i="40"/>
  <c r="C32" i="40"/>
  <c r="Q13" i="40"/>
  <c r="Q32" i="40"/>
  <c r="K13" i="40"/>
  <c r="K32" i="40"/>
  <c r="K30" i="40"/>
  <c r="T13" i="40"/>
  <c r="T32" i="40"/>
  <c r="T30" i="40"/>
  <c r="E13" i="40"/>
  <c r="E32" i="40"/>
  <c r="E30" i="40"/>
  <c r="V32" i="40"/>
  <c r="V13" i="40"/>
  <c r="L13" i="40"/>
  <c r="L32" i="40"/>
  <c r="L30" i="40"/>
  <c r="S13" i="40"/>
  <c r="S32" i="40"/>
  <c r="S30" i="40"/>
  <c r="W13" i="40"/>
  <c r="W32" i="40"/>
  <c r="W30" i="40"/>
  <c r="P13" i="40"/>
  <c r="P32" i="40"/>
  <c r="P30" i="40"/>
</calcChain>
</file>

<file path=xl/comments1.xml><?xml version="1.0" encoding="utf-8"?>
<comments xmlns="http://schemas.openxmlformats.org/spreadsheetml/2006/main">
  <authors>
    <author>k.mahoney</author>
  </authors>
  <commentList>
    <comment ref="E84" authorId="0" shapeId="0">
      <text>
        <r>
          <rPr>
            <b/>
            <sz val="9"/>
            <color indexed="81"/>
            <rFont val="Tahoma"/>
            <family val="2"/>
          </rPr>
          <t>k.mahoney:</t>
        </r>
        <r>
          <rPr>
            <sz val="9"/>
            <color indexed="81"/>
            <rFont val="Tahoma"/>
            <family val="2"/>
          </rPr>
          <t xml:space="preserve">
Sch. Ch. Std.</t>
        </r>
      </text>
    </comment>
  </commentList>
</comments>
</file>

<file path=xl/sharedStrings.xml><?xml version="1.0" encoding="utf-8"?>
<sst xmlns="http://schemas.openxmlformats.org/spreadsheetml/2006/main" count="1054" uniqueCount="783">
  <si>
    <t>Proposed Budget</t>
  </si>
  <si>
    <t xml:space="preserve">Cover Page </t>
  </si>
  <si>
    <t xml:space="preserve">Table Of Contents </t>
  </si>
  <si>
    <t>District Leadership</t>
  </si>
  <si>
    <t>Budget Principles and Priorities</t>
  </si>
  <si>
    <t>6</t>
  </si>
  <si>
    <t>Highlights</t>
  </si>
  <si>
    <t>13</t>
  </si>
  <si>
    <t>10 Year Freshman Enrollment</t>
  </si>
  <si>
    <t>15</t>
  </si>
  <si>
    <t>Professional Staff FTE</t>
  </si>
  <si>
    <t>16</t>
  </si>
  <si>
    <t>Student:Teacher Ratio</t>
  </si>
  <si>
    <t>18</t>
  </si>
  <si>
    <t>20</t>
  </si>
  <si>
    <t>27</t>
  </si>
  <si>
    <t>Assessment to Member Towns</t>
  </si>
  <si>
    <t>Supplemental Financial Information</t>
  </si>
  <si>
    <t>34</t>
  </si>
  <si>
    <t>Glossary</t>
  </si>
  <si>
    <t>SCHOOL COMMITTEE</t>
  </si>
  <si>
    <t>Acton</t>
  </si>
  <si>
    <t>Arlington</t>
  </si>
  <si>
    <t>Belmont</t>
  </si>
  <si>
    <t>David O' Connor</t>
  </si>
  <si>
    <t>Bolton</t>
  </si>
  <si>
    <t>Boxborough</t>
  </si>
  <si>
    <t>Carlisle</t>
  </si>
  <si>
    <t>Concord</t>
  </si>
  <si>
    <t>Ford Spalding</t>
  </si>
  <si>
    <t>Dover</t>
  </si>
  <si>
    <t>Lancaster</t>
  </si>
  <si>
    <t>Lexington</t>
  </si>
  <si>
    <t>Lincoln</t>
  </si>
  <si>
    <t>Needham</t>
  </si>
  <si>
    <t>Alice DeLuca</t>
  </si>
  <si>
    <t>Stow</t>
  </si>
  <si>
    <t>Sudbury</t>
  </si>
  <si>
    <t>Wayland</t>
  </si>
  <si>
    <t>Weston</t>
  </si>
  <si>
    <t>ADMINISTRATION LEADERSHIP TEAM</t>
  </si>
  <si>
    <t>Jack Dillon</t>
  </si>
  <si>
    <t>Principal</t>
  </si>
  <si>
    <t>Assistant Superintendent of Finance</t>
  </si>
  <si>
    <t>Michelle Roche</t>
  </si>
  <si>
    <t>Director of Career &amp; Technical Education</t>
  </si>
  <si>
    <t>George Clement</t>
  </si>
  <si>
    <t>Superintendent-Director</t>
  </si>
  <si>
    <t>Gary Sypteras</t>
  </si>
  <si>
    <t>Science</t>
  </si>
  <si>
    <t>Greg Donovan</t>
  </si>
  <si>
    <t>English</t>
  </si>
  <si>
    <t>Connie Maynard</t>
  </si>
  <si>
    <t>Humanities</t>
  </si>
  <si>
    <t>John Fusco</t>
  </si>
  <si>
    <t>Mathematics</t>
  </si>
  <si>
    <t>Al St. George</t>
  </si>
  <si>
    <t>Gene DiPaolo</t>
  </si>
  <si>
    <t>Sarah Ard</t>
  </si>
  <si>
    <t>Special Education</t>
  </si>
  <si>
    <t>Transportation</t>
  </si>
  <si>
    <t>GRADUATE PLACEMENT</t>
  </si>
  <si>
    <t>Number of Graduates</t>
  </si>
  <si>
    <t>4 Year College</t>
  </si>
  <si>
    <t>Employed</t>
  </si>
  <si>
    <t>Military</t>
  </si>
  <si>
    <t>Advanced Technical Training</t>
  </si>
  <si>
    <t>Total Positive Placement</t>
  </si>
  <si>
    <t>2 Year College</t>
  </si>
  <si>
    <t>EDUCATIONAL PROGRAM</t>
  </si>
  <si>
    <t>2014-2015</t>
  </si>
  <si>
    <t>2015-2016</t>
  </si>
  <si>
    <t>High School Total Enrolled*</t>
  </si>
  <si>
    <t>Middle School Technology Program</t>
  </si>
  <si>
    <t>Adult/Community Education</t>
  </si>
  <si>
    <t>Summer School</t>
  </si>
  <si>
    <t>*Includes High School and Half Day</t>
  </si>
  <si>
    <t xml:space="preserve">**Winter/Spring </t>
  </si>
  <si>
    <t>MTI Post Graduate Programs**</t>
  </si>
  <si>
    <t>2013-14</t>
  </si>
  <si>
    <t>2014-15</t>
  </si>
  <si>
    <t>2015-16</t>
  </si>
  <si>
    <t>Minuteman*</t>
  </si>
  <si>
    <t>Assabet Valley Regional</t>
  </si>
  <si>
    <t>Blue Hills Regional</t>
  </si>
  <si>
    <t>Shawsheen Valley</t>
  </si>
  <si>
    <t>Tri County Regional</t>
  </si>
  <si>
    <t>Data Source: student/teacher ratios: http://profiles.doe.mass.edu/state_report/teacherdata.aspx</t>
  </si>
  <si>
    <t>FISCAL YEAR</t>
  </si>
  <si>
    <t>BUDGET</t>
  </si>
  <si>
    <t>DIFFERENCE</t>
  </si>
  <si>
    <t>%</t>
  </si>
  <si>
    <t>Fiscal 1997</t>
  </si>
  <si>
    <t>Fiscal 1996</t>
  </si>
  <si>
    <r>
      <t xml:space="preserve">   </t>
    </r>
    <r>
      <rPr>
        <i/>
        <sz val="10"/>
        <rFont val="Arial"/>
        <family val="2"/>
      </rPr>
      <t>*Note the Middle School Tech Programs are not included after FY08.</t>
    </r>
  </si>
  <si>
    <t>ACCOUNT CODE</t>
  </si>
  <si>
    <t>ACCOUNT DESCRIPTION</t>
  </si>
  <si>
    <t>FY 2008
BUDGET</t>
  </si>
  <si>
    <t>FY 2009
BUDGET</t>
  </si>
  <si>
    <t>FY 2010
BUDGET</t>
  </si>
  <si>
    <t>FY 2011
BUDGET</t>
  </si>
  <si>
    <t>FY2013
ACTUAL</t>
  </si>
  <si>
    <t>Administration</t>
  </si>
  <si>
    <t>Student Instructional Services</t>
  </si>
  <si>
    <t>Student Services</t>
  </si>
  <si>
    <t>Operation &amp; Maintenance</t>
  </si>
  <si>
    <t>Insurance, Retirement, Leases</t>
  </si>
  <si>
    <t>Community Services</t>
  </si>
  <si>
    <t>Asset Acquisition &amp; Improvement</t>
  </si>
  <si>
    <t>Debt Service</t>
  </si>
  <si>
    <t>Tuition Payments</t>
  </si>
  <si>
    <t>GENERAL FUND</t>
  </si>
  <si>
    <t>FY2015 ACTUAL</t>
  </si>
  <si>
    <t>ACCOUNT #</t>
  </si>
  <si>
    <t>DESCRIPTION</t>
  </si>
  <si>
    <t>AMOUNT</t>
  </si>
  <si>
    <t>COMMENTS</t>
  </si>
  <si>
    <t>SALARY ACCOUNTS</t>
  </si>
  <si>
    <t>NON SALARY ACCOUNTS</t>
  </si>
  <si>
    <t>CAPITAL ACCOUNTS</t>
  </si>
  <si>
    <t>Salary Adjustments</t>
  </si>
  <si>
    <t>Instructional Equipment</t>
  </si>
  <si>
    <t>Regular Transportation</t>
  </si>
  <si>
    <t>Employee Retirement</t>
  </si>
  <si>
    <t>Insurance Programs</t>
  </si>
  <si>
    <t>Retiree Insurance</t>
  </si>
  <si>
    <t>Other Non-Employee Insurance</t>
  </si>
  <si>
    <t>Assessments</t>
  </si>
  <si>
    <t>Chapter 70 Aid</t>
  </si>
  <si>
    <t>Transportation Reimbursement</t>
  </si>
  <si>
    <t>Prior Year Tuition</t>
  </si>
  <si>
    <t>Current Year Tuition</t>
  </si>
  <si>
    <t>E &amp; D Budget Appropriation</t>
  </si>
  <si>
    <t>Stabilization Fund</t>
  </si>
  <si>
    <t>ARLINGTON</t>
  </si>
  <si>
    <t>BELMONT</t>
  </si>
  <si>
    <t>CONCORD</t>
  </si>
  <si>
    <t>DOVER</t>
  </si>
  <si>
    <t>LEXINGTON</t>
  </si>
  <si>
    <t>NEEDHAM</t>
  </si>
  <si>
    <t>TOTAL</t>
  </si>
  <si>
    <t>Post Graduate</t>
  </si>
  <si>
    <t>Total FTE* Students</t>
  </si>
  <si>
    <t>Middle School</t>
  </si>
  <si>
    <t>Total Assessment</t>
  </si>
  <si>
    <t>ACTON</t>
  </si>
  <si>
    <t>BOLTON</t>
  </si>
  <si>
    <t>LANCASTER</t>
  </si>
  <si>
    <t>STOW</t>
  </si>
  <si>
    <t>SUPPLEMENTARY</t>
  </si>
  <si>
    <t>GRANT TYPE</t>
  </si>
  <si>
    <t xml:space="preserve">GRANT SOURCE </t>
  </si>
  <si>
    <t>TYPE</t>
  </si>
  <si>
    <t>FY2012</t>
  </si>
  <si>
    <t>FY2013</t>
  </si>
  <si>
    <t>FY2015</t>
  </si>
  <si>
    <t>Federal Competitive Grants</t>
  </si>
  <si>
    <t>Federal Entitlement Grants</t>
  </si>
  <si>
    <t>TOTAL FEDERAL GRANTS RECEIVED</t>
  </si>
  <si>
    <t>State Competitive Grants</t>
  </si>
  <si>
    <t>TOTAL STATE GRANTS RECEIVED</t>
  </si>
  <si>
    <t>Commonweath Corp**</t>
  </si>
  <si>
    <t>National Science Foundation (NSF)***</t>
  </si>
  <si>
    <t>Vocational Equipment Grant/Automotive</t>
  </si>
  <si>
    <t>Northeast Photovoltaic Training</t>
  </si>
  <si>
    <t>ARRA IDEA</t>
  </si>
  <si>
    <t>ARRA SFSF (Stimulus Funds)</t>
  </si>
  <si>
    <t>ARRA Title I (Math)</t>
  </si>
  <si>
    <t>Carl Perkins</t>
  </si>
  <si>
    <t>Ed Jobs</t>
  </si>
  <si>
    <t>Perkins Equipment</t>
  </si>
  <si>
    <t>Race to the Top (RTTT)</t>
  </si>
  <si>
    <t>Special Education (IDEA)</t>
  </si>
  <si>
    <t>Special Education Carryover</t>
  </si>
  <si>
    <t>Special Education Program Improvement</t>
  </si>
  <si>
    <t>Title I (Math)</t>
  </si>
  <si>
    <t>Title I Carryover</t>
  </si>
  <si>
    <t>Title II A Teacher Quality</t>
  </si>
  <si>
    <t>Academic Support</t>
  </si>
  <si>
    <t>Big Yellow School Bus</t>
  </si>
  <si>
    <t>MA Clearn Energy - HVAC</t>
  </si>
  <si>
    <t>Other Competitive Grants</t>
  </si>
  <si>
    <t>Beyond Question</t>
  </si>
  <si>
    <t>Cubist Pharmaceutical</t>
  </si>
  <si>
    <t>Mass Life Science Center</t>
  </si>
  <si>
    <t>Minuteman Parents Assocaition</t>
  </si>
  <si>
    <t>Music Drives Us</t>
  </si>
  <si>
    <t>PG Dental Advanced Training</t>
  </si>
  <si>
    <t>WELN</t>
  </si>
  <si>
    <t>TOTAL OTHER GRANTS RECEIVED</t>
  </si>
  <si>
    <t>TOTAL GRANT FUNDS RECEIVED</t>
  </si>
  <si>
    <t>Boch = Ernie Boch Family Foundation</t>
  </si>
  <si>
    <t>DESE  = MA Department of Elementary and Secondary Education</t>
  </si>
  <si>
    <t>DOE = US Department of Energy</t>
  </si>
  <si>
    <t>MASS = Mass Assoc of School Superintendents</t>
  </si>
  <si>
    <t>MCC = ART - Mass Cultural Council</t>
  </si>
  <si>
    <t>MDS= Mass Dental Society</t>
  </si>
  <si>
    <t>HVAC</t>
  </si>
  <si>
    <t>Guidance</t>
  </si>
  <si>
    <t>Facilities Rental</t>
  </si>
  <si>
    <t xml:space="preserve">FUND </t>
  </si>
  <si>
    <t>DEPARTMENT</t>
  </si>
  <si>
    <t>PROJECTED RECEIPTS</t>
  </si>
  <si>
    <t>PROJECTED EXPENSES</t>
  </si>
  <si>
    <t>Community Ed General</t>
  </si>
  <si>
    <t>Adult Ed</t>
  </si>
  <si>
    <t>Youth Programs</t>
  </si>
  <si>
    <t>Summer School Grill</t>
  </si>
  <si>
    <t>PG Programs General</t>
  </si>
  <si>
    <t>Carpentry PG</t>
  </si>
  <si>
    <t>Electrical PG</t>
  </si>
  <si>
    <t>Plumbing PG</t>
  </si>
  <si>
    <t>Culinary PG</t>
  </si>
  <si>
    <t>Cosmetology PG</t>
  </si>
  <si>
    <t>Welding PG</t>
  </si>
  <si>
    <t>Automotive PG</t>
  </si>
  <si>
    <t>Biotech PG</t>
  </si>
  <si>
    <t>Dental PG</t>
  </si>
  <si>
    <t>Health Occ PG</t>
  </si>
  <si>
    <t>HVAC PG</t>
  </si>
  <si>
    <t>Rental General</t>
  </si>
  <si>
    <t>Community Pool</t>
  </si>
  <si>
    <t>10 Mill Street</t>
  </si>
  <si>
    <t>16 Mill Street</t>
  </si>
  <si>
    <t>22 Mill Street</t>
  </si>
  <si>
    <t>Auto Mechanics</t>
  </si>
  <si>
    <t>Bakery</t>
  </si>
  <si>
    <t xml:space="preserve">Carpentry </t>
  </si>
  <si>
    <t xml:space="preserve">Cosmetology </t>
  </si>
  <si>
    <t>Cosmetology Kits</t>
  </si>
  <si>
    <t>Marketing/Store</t>
  </si>
  <si>
    <t>Horticulture</t>
  </si>
  <si>
    <t>Printing</t>
  </si>
  <si>
    <t>Child Development</t>
  </si>
  <si>
    <t>Middle School - Lancaster</t>
  </si>
  <si>
    <t>Middle School - Stow</t>
  </si>
  <si>
    <t>Food Service</t>
  </si>
  <si>
    <t>Tuition Revolving</t>
  </si>
  <si>
    <t>ADDITIONAL APPROPRIATIONS</t>
  </si>
  <si>
    <t>INTEREST REVENUE</t>
  </si>
  <si>
    <t>Difference</t>
  </si>
  <si>
    <t>Non-Assessment Revenue:</t>
  </si>
  <si>
    <t>Certified E &amp; D</t>
  </si>
  <si>
    <t>Total Non-Assessment Revenue</t>
  </si>
  <si>
    <t>Required Member Town Assessments</t>
  </si>
  <si>
    <t>Assessment Allocation by Category:</t>
  </si>
  <si>
    <t>Minimum Required Contribution</t>
  </si>
  <si>
    <t>Transportation Budget</t>
  </si>
  <si>
    <t>Capital Assessment</t>
  </si>
  <si>
    <t>Assessments over Minimum Contribution</t>
  </si>
  <si>
    <t xml:space="preserve">TERMS </t>
  </si>
  <si>
    <t>DEFINITION</t>
  </si>
  <si>
    <t>ASSESSMENT</t>
  </si>
  <si>
    <t>PPI</t>
  </si>
  <si>
    <t>Progress and Performance Index (PPI): The PPI combines information about narrowing proficiency gaps, growth, and graduation and dropout rates over multiple years into a single number. All districts, schools, and student subgroups receive an annual PPI based on improvement over a two-year period and a cumulative PPI between 0 and 100 based on four years of data. For a group to be considered to be making progress toward narrowing proficiency gaps, its cumulative PPI must be 75 or higher.</t>
  </si>
  <si>
    <t>CHAPTER 74</t>
  </si>
  <si>
    <t>Mass General Law that governs vocational education programs in Massachusetts.</t>
  </si>
  <si>
    <t>CHOICE</t>
  </si>
  <si>
    <t>Minuteman no longer accepts School Choice students. Student who attended Minuteman and then chose to attend another public high school (not their home town) who accepts school choice students.</t>
  </si>
  <si>
    <t>CTE</t>
  </si>
  <si>
    <t>Career &amp; Technical Education - synonymous with Vocational Ed</t>
  </si>
  <si>
    <t>DESE</t>
  </si>
  <si>
    <t>Department of Elementary and Secondary Education. (Formerly DOE)</t>
  </si>
  <si>
    <t>DOE</t>
  </si>
  <si>
    <t>Department of Education</t>
  </si>
  <si>
    <t>FTE</t>
  </si>
  <si>
    <t>Full time equivalent - used as a standard basis of measure for student and staff figures</t>
  </si>
  <si>
    <t>GENERAL ADVISORY COUNCIL</t>
  </si>
  <si>
    <t>Council of volunteer business &amp; industry representatives who advise the career and technical programs on current equipment needs, labor/market trends, employability skills, new industry development needs.</t>
  </si>
  <si>
    <t>HALF DAY PROGRAM (AM)</t>
  </si>
  <si>
    <t>HEADCOUNT ENROLLMENT</t>
  </si>
  <si>
    <t>Number of actual student body (heads) enrolled.</t>
  </si>
  <si>
    <t>HEALTH TRUST</t>
  </si>
  <si>
    <t>INCLUSION</t>
  </si>
  <si>
    <t xml:space="preserve">A program which aims to include more children with special needs in the general classroom rather than keeping them in a separate classroom setting or offering special services on a pull-out basis. </t>
  </si>
  <si>
    <t>LEA</t>
  </si>
  <si>
    <t xml:space="preserve">Local Education Agency: i.e. the individual local school district. Minuteman Regional is a LEA. Within the School Department the term is used to identify the operating budget exclusive of grants, capital funding, revolving accounts or expenses which might be funded through other parts of the Town's budget. </t>
  </si>
  <si>
    <t>MCAS</t>
  </si>
  <si>
    <t xml:space="preserve">Massachusetts Comprehensive Assessment System: As required by the Education Reform Law of 1993, MCAS was implemented to annually test all public school students across the Commonwealth in order to measure and report performance based on the Curriculum Frameworks learning standards. Students must pass the MCAS tests as one condition for earning a high school diploma. </t>
  </si>
  <si>
    <t>MIDDLE SCHOOL PROGRAM</t>
  </si>
  <si>
    <t>MSBA</t>
  </si>
  <si>
    <t>Massachusetts School Building Authority; this is the state's building assistance organization.</t>
  </si>
  <si>
    <t>NCLB</t>
  </si>
  <si>
    <t>No Child Left Behind Act enacted by federal law in 2001.</t>
  </si>
  <si>
    <t>NEASC</t>
  </si>
  <si>
    <t xml:space="preserve">New England Association of School and Colleges: the organization that accredits high schools. </t>
  </si>
  <si>
    <t>NON-RESIDENT TUITION</t>
  </si>
  <si>
    <t>POST GRADUATE (PG)</t>
  </si>
  <si>
    <t>POST SECONDARY</t>
  </si>
  <si>
    <t>Post Secondary are adult learners who attend only vocational program classes, not academic classes, in a separate adult only classroom format.</t>
  </si>
  <si>
    <t>PT/OT</t>
  </si>
  <si>
    <t>Physical Therapy/Occupational Therapy (provided to some Special Needs students as part of their individual educational plans).</t>
  </si>
  <si>
    <t>OTHER POSTEMPLOYMENT BENEFITS (OPEB)</t>
  </si>
  <si>
    <t xml:space="preserve">This is health insurance benefits provided to Minuteman retired employees. Government Accounting Standards require that the district financial statements report these benefits on an accrual basis rather than on a pay-as-you-go basis.  </t>
  </si>
  <si>
    <t>REGIONAL AGREEMENT</t>
  </si>
  <si>
    <t>Document that governs Minuteman operations, funding and membership.</t>
  </si>
  <si>
    <t>SCHOOL IMPROVEMENT COUNCIL</t>
  </si>
  <si>
    <t xml:space="preserve">A Council of parents, teachers and community representatives who advise the school principal on ways in which the school may be improved. School councils were created under the terms of the Education Reform Act of 1993. </t>
  </si>
  <si>
    <t>SPED</t>
  </si>
  <si>
    <t xml:space="preserve">Special Education: Program for students with special needs as defined by Chapter 766. The term is used interchangeably with "Special Needs" and "Special Services". </t>
  </si>
  <si>
    <t>STABILIZATION FUND</t>
  </si>
  <si>
    <t>Minuteman has established a stabilization fund,  The purpose of the fund is to set aside money for future capital projects.  Appropriations from this account require a two-thirds vote of all members of the School Committee.</t>
  </si>
  <si>
    <t>VOC ED</t>
  </si>
  <si>
    <t>Vocational Education which provides career and technical training in 21 different program areas at Minuteman</t>
  </si>
  <si>
    <t>YOUTH PROGRAMS</t>
  </si>
  <si>
    <t>During the summer, February/April vacations and specified Saturdays, a number of youth enrichment classes are offered to students in grades 1-8 for a nominal fee paid by the parents to support the program costs.</t>
  </si>
  <si>
    <t>Data source: FTE count: http://profiles.doe.mass.edu/state_report/programareastaffing.aspx</t>
  </si>
  <si>
    <t>Description</t>
  </si>
  <si>
    <t>% Change</t>
  </si>
  <si>
    <t>2355-57</t>
  </si>
  <si>
    <t>Function</t>
  </si>
  <si>
    <t>SUB-TOTAL-1000</t>
  </si>
  <si>
    <t>FUNC: School Committee - 1110</t>
  </si>
  <si>
    <t>FUNC: Superintendent - 1210</t>
  </si>
  <si>
    <t>FUNC: Other District Administr - 1230</t>
  </si>
  <si>
    <t>FUNC: Business &amp; Finance - 1410</t>
  </si>
  <si>
    <t>FUNC: Personnel &amp; Benefits - 1420</t>
  </si>
  <si>
    <t>FUNC: Legal Services - 1430</t>
  </si>
  <si>
    <t>FUNC: Legal Settlements - 1435</t>
  </si>
  <si>
    <t>FUNC: Districtwide Technology - 1450</t>
  </si>
  <si>
    <t>SUB-TOTAL-2000</t>
  </si>
  <si>
    <t>FUNC: DW SPVS Curric Directors - 2110</t>
  </si>
  <si>
    <t>FUNC: DW Non-Supv Dept Heads - 2120</t>
  </si>
  <si>
    <t>FUNC: Principal/Asst. Pricipal - 2210</t>
  </si>
  <si>
    <t>FUNC: Sch Curric/Dept Leaders - 2220</t>
  </si>
  <si>
    <t>FUNC: Building Technology - 2250</t>
  </si>
  <si>
    <t>FUNC: Teaching Services - 2300</t>
  </si>
  <si>
    <t>FUNC: Teachers/Pull-Out Instru - 2310</t>
  </si>
  <si>
    <t>FUNC: Instruction Coordinators/Team Leads - 2315</t>
  </si>
  <si>
    <t>FUNC: Medical Therapeutic Srvc - 2320</t>
  </si>
  <si>
    <t>FUNC: Substitute - 2325</t>
  </si>
  <si>
    <t>FUNC: Paraprofess &amp; Assistants - 2340</t>
  </si>
  <si>
    <t>FUNC: Librarians/Media Ctr Dir - 2340</t>
  </si>
  <si>
    <t>FUNC: Professional Development - 2350</t>
  </si>
  <si>
    <t>FUNC: Texts/Multi-Media Adopti - 2410</t>
  </si>
  <si>
    <t>FUNC: Other Instructional Materials - 2415</t>
  </si>
  <si>
    <t>FUNC: Instructional Equipment - 2420</t>
  </si>
  <si>
    <t>FUNC: Instructional Supplies - 2430</t>
  </si>
  <si>
    <t>FUNC: Other Instruct Services - 2440</t>
  </si>
  <si>
    <t>FUNC: Instruc Technology - 2450</t>
  </si>
  <si>
    <t>FUNC: Guidance/Adjust Counselo - 2710</t>
  </si>
  <si>
    <t>FUNC: Testing &amp; Assessment - 2720</t>
  </si>
  <si>
    <t>FUNC: Psychological Services - 2800</t>
  </si>
  <si>
    <t>SUB-TOTAL - 3000</t>
  </si>
  <si>
    <t>SUB-TOTAL -4000</t>
  </si>
  <si>
    <t>SUB-TOTAL - 5000</t>
  </si>
  <si>
    <t>SUB-TOTAL - 6000</t>
  </si>
  <si>
    <t>SUB-TOTAL - 7000</t>
  </si>
  <si>
    <t>SUB-TOTAL - 8000</t>
  </si>
  <si>
    <t>SUB-TOTAL - 9000</t>
  </si>
  <si>
    <t>FUNC:  Attendance Services - 3100</t>
  </si>
  <si>
    <t>FUNC:  Medical/Health Services - 3200</t>
  </si>
  <si>
    <t>FUNC:  Pupil Transportation - 3300</t>
  </si>
  <si>
    <t>FUNC:  Transport. Rental - 3350</t>
  </si>
  <si>
    <t>FUNC:  Regular Transportation - 3370</t>
  </si>
  <si>
    <t>FUNC:  Food Services - 3400</t>
  </si>
  <si>
    <t>FUNC:  Athletics Services - 3510</t>
  </si>
  <si>
    <t>FUNC:  Other Student Activities - 3520</t>
  </si>
  <si>
    <t>FUNC:  Security Services - 3600</t>
  </si>
  <si>
    <t>FUNC:  Custodial Services - 4110</t>
  </si>
  <si>
    <t>FUNC:  Heating - 4120</t>
  </si>
  <si>
    <t>FUNC:  Utility Services - 4130</t>
  </si>
  <si>
    <t>FUNC:  Maintenance Of Grounds - 4210</t>
  </si>
  <si>
    <t>FUNC:  Maintenance Of Buildings - 4220</t>
  </si>
  <si>
    <t>FUNC:  Maintenance Of Equipment - 4230</t>
  </si>
  <si>
    <t>FUNC:  Extraordinary Maintenanc - 4300</t>
  </si>
  <si>
    <t>FUNC:  Netwrk &amp; Telecommun - 4400</t>
  </si>
  <si>
    <t>FUNC:  Technol Maintenance - 4450</t>
  </si>
  <si>
    <t>FUNC:  Employee Retirement - 5100</t>
  </si>
  <si>
    <t>FUNC:  Insurance Programs - 5200</t>
  </si>
  <si>
    <t>FUNC:  Retiree Insurance - 5250</t>
  </si>
  <si>
    <t>FUNC:  Other Non-Employ Insuran - 5260</t>
  </si>
  <si>
    <t>FUNC:  Debt Service - Rans - 5400</t>
  </si>
  <si>
    <t>FUNC:  Other Fixed Charges - 5500</t>
  </si>
  <si>
    <t>FUNC: Community Service - 6200</t>
  </si>
  <si>
    <t>FUNC:  Acq &amp; Improve Of Build - 7200</t>
  </si>
  <si>
    <t>FUNC:  Acq &amp; Improve Of Equip - 7300</t>
  </si>
  <si>
    <t>FUNC:  Capital Technology - 7350</t>
  </si>
  <si>
    <t>FUNC:  Replace Of Equipment - 7400</t>
  </si>
  <si>
    <t>FUNC:  Acquisition Of Motor Veh - 7500</t>
  </si>
  <si>
    <t>FUNC:  Replace Of Motor Vehicle - 7600</t>
  </si>
  <si>
    <t>FUNC:  Debt Retire Principal - 8100</t>
  </si>
  <si>
    <t>FUNC:  Interest-Bonds - 8190</t>
  </si>
  <si>
    <t>FUNC:  Debt Service/Other - 8600</t>
  </si>
  <si>
    <t>FUNC:  Tuition to Non-Public Schools- 9300</t>
  </si>
  <si>
    <t>FUNC:  Payments To Collab'S - 9400</t>
  </si>
  <si>
    <t>Jennifer Leone</t>
  </si>
  <si>
    <t>Total Required Assessments:</t>
  </si>
  <si>
    <t>Budget Assessment</t>
  </si>
  <si>
    <t>Required Minimum Contribution</t>
  </si>
  <si>
    <t>Operating Portion</t>
  </si>
  <si>
    <t xml:space="preserve">        LESS:  Reg. Trans. Reimb.</t>
  </si>
  <si>
    <t>Debt and Capital Portion</t>
  </si>
  <si>
    <t>Total Budget Assessment</t>
  </si>
  <si>
    <t>Total All Assessments</t>
  </si>
  <si>
    <t>Operating Assessment</t>
  </si>
  <si>
    <t>Choice Adjustment</t>
  </si>
  <si>
    <t>Transportation &amp; Remaining Assessment Per District Agreement</t>
  </si>
  <si>
    <t>Post-Graduate Assessment</t>
  </si>
  <si>
    <t>Town/City</t>
  </si>
  <si>
    <t>State-Mandated Municipal Contribution %</t>
  </si>
  <si>
    <t>Transportation &amp; Operating Assessment Share</t>
  </si>
  <si>
    <t>Transportation Assessment Share</t>
  </si>
  <si>
    <t>Total Remaining Operating Assessment</t>
  </si>
  <si>
    <t>Total Middle School Assessment</t>
  </si>
  <si>
    <t>Footnotes:</t>
  </si>
  <si>
    <t xml:space="preserve">1.  Special Programs Assessment provides funding for the Middle School Program to those communities that offer the program.  Also includes 50% tuition costs for Post Graduate in-district students.  </t>
  </si>
  <si>
    <t>4.  The Total Operating Assessment equals the sum of the State Required Minimum assessment, the Transportation assessment, the Choice adjustment, and the remaining allocated assessment per the District Agreement.</t>
  </si>
  <si>
    <t>Professional Development</t>
  </si>
  <si>
    <t>% Chg.</t>
  </si>
  <si>
    <t xml:space="preserve">CH. 70 Aid </t>
  </si>
  <si>
    <t xml:space="preserve">CH. 71 Reg. Trans. Reimb. </t>
  </si>
  <si>
    <t xml:space="preserve">Prior Year Tuition </t>
  </si>
  <si>
    <t>School Choice</t>
  </si>
  <si>
    <t>Remaining Operation Assessment</t>
  </si>
  <si>
    <t>14</t>
  </si>
  <si>
    <t>19</t>
  </si>
  <si>
    <t>38</t>
  </si>
  <si>
    <t>`</t>
  </si>
  <si>
    <t>Assessment by Category</t>
  </si>
  <si>
    <t>DEPARTMENT &amp; CLUSTER LEADS</t>
  </si>
  <si>
    <t>3</t>
  </si>
  <si>
    <t>12</t>
  </si>
  <si>
    <t>Kevin F. Mahoney</t>
  </si>
  <si>
    <t>Director of Special Education</t>
  </si>
  <si>
    <t>Life Sciences &amp; Services Academy</t>
  </si>
  <si>
    <t>Cynthia DeMaio</t>
  </si>
  <si>
    <t>Diane Dempsey</t>
  </si>
  <si>
    <t>Engineering, Construction Trades Academy</t>
  </si>
  <si>
    <t>Michael Guarino</t>
  </si>
  <si>
    <t>Ashley Pisapia</t>
  </si>
  <si>
    <t>Assistant Principal/Director of Admissions</t>
  </si>
  <si>
    <t>Currently 4 of our 10 towns elected to have Minuteman operate a technology program in their Middle School to expose students to engineering. All operational costs are each individual town program is fully borne by that town.</t>
  </si>
  <si>
    <t xml:space="preserve">Our 10 member towns support the Minuteman budget by paying an assessment determined by the regional agreement document. DESE sets the minimum local contribution amount each town must pay and any amount over that minimum is apportioned according to the regional agreement which currently is operational share of enrollment on the previous October 1. </t>
  </si>
  <si>
    <t>Minuteman is one of 4 regional vocational schools to be a member of Mass Bay Health Care Trust. The Trust has greater purchasing power to obtain better rates than any one of our schools alone.  Each school is represented by 2 labor representatives and 2 management representatives who are voting Trustees.</t>
  </si>
  <si>
    <t>MGL Chapter 74 allows students who live in MA and do not live in one of our 10 member towns to attend Minuteman and their town must pay the tuition rate set by Minuteman school committee (maximum $ determined by DESE) as well as pay to transport the student to Minuteman.</t>
  </si>
  <si>
    <t xml:space="preserve">Reallocated Acton/Boxborough Middle School assessment pursuant to 10/1/13 student enrollment at RJ Grey MS.  </t>
  </si>
  <si>
    <t>Version 3 Updates:</t>
  </si>
  <si>
    <t>Adjusted PG students to count night students consistent with foundation budget requirements</t>
  </si>
  <si>
    <t>Updated Foundation Enrollment and Required Minimum Contribution per Gov. ch 70 budget</t>
  </si>
  <si>
    <t>Reallocated Acton/Boxborough Middle School assessment pursuant to A/B regional agreement allocation</t>
  </si>
  <si>
    <t>Revised SPED enrollment by Town (inadvertenly included "referred" students as SPED as of 10/1/13)</t>
  </si>
  <si>
    <t xml:space="preserve">     Middle School program costs for Acton  and Boxborough will be billed directly to Acton-Boxborough Regional School District. </t>
  </si>
  <si>
    <r>
      <t>Post-Grad Students</t>
    </r>
    <r>
      <rPr>
        <vertAlign val="superscript"/>
        <sz val="12"/>
        <color indexed="8"/>
        <rFont val="Calibri"/>
        <family val="2"/>
      </rPr>
      <t>3</t>
    </r>
  </si>
  <si>
    <r>
      <t>Total Operating Assessment</t>
    </r>
    <r>
      <rPr>
        <b/>
        <vertAlign val="superscript"/>
        <sz val="12"/>
        <color indexed="8"/>
        <rFont val="Calibri"/>
        <family val="2"/>
      </rPr>
      <t>4</t>
    </r>
  </si>
  <si>
    <r>
      <t>Total Grade 
9-12 Enrollment</t>
    </r>
    <r>
      <rPr>
        <vertAlign val="superscript"/>
        <sz val="12"/>
        <color indexed="8"/>
        <rFont val="Calibri"/>
        <family val="2"/>
      </rPr>
      <t>3</t>
    </r>
  </si>
  <si>
    <r>
      <t xml:space="preserve">ESTIMATED State Required Minimum Assessment </t>
    </r>
    <r>
      <rPr>
        <vertAlign val="superscript"/>
        <sz val="12"/>
        <color indexed="8"/>
        <rFont val="Calibri"/>
        <family val="2"/>
      </rPr>
      <t>2</t>
    </r>
  </si>
  <si>
    <r>
      <t>State Required Minimum Assessment</t>
    </r>
    <r>
      <rPr>
        <vertAlign val="superscript"/>
        <sz val="12"/>
        <color indexed="8"/>
        <rFont val="Calibri"/>
        <family val="2"/>
      </rPr>
      <t>2</t>
    </r>
  </si>
  <si>
    <r>
      <t>Special Programs Assessment</t>
    </r>
    <r>
      <rPr>
        <b/>
        <vertAlign val="superscript"/>
        <sz val="14"/>
        <color indexed="8"/>
        <rFont val="Calibri"/>
        <family val="2"/>
      </rPr>
      <t>1</t>
    </r>
  </si>
  <si>
    <t>Debt/Capital</t>
  </si>
  <si>
    <r>
      <t>Special Programs Assessment</t>
    </r>
    <r>
      <rPr>
        <b/>
        <vertAlign val="superscript"/>
        <sz val="12"/>
        <color indexed="8"/>
        <rFont val="Calibri"/>
        <family val="2"/>
      </rPr>
      <t>1</t>
    </r>
  </si>
  <si>
    <t>Control</t>
  </si>
  <si>
    <t>Total</t>
  </si>
  <si>
    <t>Debt/Capital Assessment Share</t>
  </si>
  <si>
    <t>PLUS:  Enrollment Adj. (Min. Of 5)</t>
  </si>
  <si>
    <t>PLUS: AM Students          (.5 FTE)</t>
  </si>
  <si>
    <t>LESS: Post-Graduate Enrollment</t>
  </si>
  <si>
    <t>Town</t>
  </si>
  <si>
    <t>(col. C)</t>
  </si>
  <si>
    <t>(col. B)</t>
  </si>
  <si>
    <t>Percent Allocation (col. D)</t>
  </si>
  <si>
    <t>Enrollment Allocation for Debt/Capital - Prior to 12/15/15</t>
  </si>
  <si>
    <t>Combined Effort Capital Assessment Share</t>
  </si>
  <si>
    <t>TOTAL - Combined Effort Yield @ Minuteman</t>
  </si>
  <si>
    <r>
      <t xml:space="preserve">MM Enrollment </t>
    </r>
    <r>
      <rPr>
        <sz val="11"/>
        <color indexed="8"/>
        <rFont val="Arial"/>
        <family val="2"/>
      </rPr>
      <t>÷</t>
    </r>
    <r>
      <rPr>
        <sz val="11"/>
        <color indexed="8"/>
        <rFont val="Arial"/>
        <family val="2"/>
      </rPr>
      <t xml:space="preserve"> Community Foundation Enrollment</t>
    </r>
  </si>
  <si>
    <t>Enrollment        4 year Rolling Average</t>
  </si>
  <si>
    <t>Percent of Enrollment</t>
  </si>
  <si>
    <t>Total Enrollment  Debt/Capital Costs</t>
  </si>
  <si>
    <t>Total Enrollment  Operating Costs</t>
  </si>
  <si>
    <t>Enrollment Count as of October 2015</t>
  </si>
  <si>
    <t>Enrollment Count as of October 2016</t>
  </si>
  <si>
    <t>Debt Service Assessed to 9 Towns</t>
  </si>
  <si>
    <t>Calculation Factor - Ch. 70 Combined Effort Capital Allocation 
(based on FY14 Chapter 70)</t>
  </si>
  <si>
    <t>Min 0f 1</t>
  </si>
  <si>
    <t>Enrollment- Based on 4 year Rolling Average</t>
  </si>
  <si>
    <t>New Building Design &amp; Constuction Debt Service - Assessed to 9 Towns</t>
  </si>
  <si>
    <t>Debt &amp; Capital Assessed to 10 Towns</t>
  </si>
  <si>
    <t>Debt &amp; Capital - Assessed to 10 Towns</t>
  </si>
  <si>
    <t>Calculation Factor - Capital Base Contribution</t>
  </si>
  <si>
    <t>Total - Debt &amp; Capital</t>
  </si>
  <si>
    <t>Per Community</t>
  </si>
  <si>
    <t>Debt &amp; Capital</t>
  </si>
  <si>
    <t>After to 12/10/16</t>
  </si>
  <si>
    <t>Capital Base Con.</t>
  </si>
  <si>
    <t>Combined Effort</t>
  </si>
  <si>
    <t>Enrollment</t>
  </si>
  <si>
    <t>Principal &amp; Interest Payment - ESCO Lease</t>
  </si>
  <si>
    <t>Capital Allocation - 9 Towns</t>
  </si>
  <si>
    <t>Vehicle Replacement -Lease 2 Buses</t>
  </si>
  <si>
    <t>Copier Leases</t>
  </si>
  <si>
    <t>DEBT</t>
  </si>
  <si>
    <t>9 Towns</t>
  </si>
  <si>
    <t>10 Towns</t>
  </si>
  <si>
    <t>Prior to 12/10/16</t>
  </si>
  <si>
    <t>Sch. Debt</t>
  </si>
  <si>
    <t>Purpose</t>
  </si>
  <si>
    <t>Capital Allocation by Method</t>
  </si>
  <si>
    <t>Capital Allocation - 10 Towns</t>
  </si>
  <si>
    <t>Capital Base Contribution</t>
  </si>
  <si>
    <t>Chapter 70 - Combined Effort</t>
  </si>
  <si>
    <t>Enrollment - 4 year rolling Average</t>
  </si>
  <si>
    <t>FY18 Debt/Capital Assessment Share</t>
  </si>
  <si>
    <t>4 Yr. Rolling Ave. Enrollment  Debt/Capital Assessment</t>
  </si>
  <si>
    <t>Enrollment Method Debt/Capital Assessment Share</t>
  </si>
  <si>
    <t>Capital Base Cont. Basis</t>
  </si>
  <si>
    <t>Chapter 70 - Combined Effort Basis</t>
  </si>
  <si>
    <t>Enrollment Basis</t>
  </si>
  <si>
    <t>Enrollment (Min. of 5 Students)</t>
  </si>
  <si>
    <t>NEW BUILDING CONSTRUCTION DEBT SERVICE  ALLOCATION - ASSESSED TO 9 TOWNS</t>
  </si>
  <si>
    <t>DEBT AND CAPITAL  ALLOCATION - ASSESSED TO 10 TOWNS</t>
  </si>
  <si>
    <t>DEBT  ALLOCATION - PRIOR TO 12/10/2015</t>
  </si>
  <si>
    <t>High School Students</t>
  </si>
  <si>
    <t>Transportation Assessment</t>
  </si>
  <si>
    <t>Capital/Debt Service</t>
  </si>
  <si>
    <t>Interest Income</t>
  </si>
  <si>
    <t>Miscellaneous Revenue</t>
  </si>
  <si>
    <t>Medicaid Reimbursement</t>
  </si>
  <si>
    <t>2016-2017</t>
  </si>
  <si>
    <t>FY2016</t>
  </si>
  <si>
    <t>Member Towns:</t>
  </si>
  <si>
    <t>Total Debt-Capital</t>
  </si>
  <si>
    <t>Allocation of Debt/Capital by Town</t>
  </si>
  <si>
    <t>Towns Withdrawal effective  July 1, 2017</t>
  </si>
  <si>
    <t>Towns Withdrawal effective  July 1, 2020</t>
  </si>
  <si>
    <t>Anticipated Contractual Obligations</t>
  </si>
  <si>
    <t>Staffing Adjustments</t>
  </si>
  <si>
    <t>Districtwide Information Systems</t>
  </si>
  <si>
    <t>Texts &amp; Instructional Materials</t>
  </si>
  <si>
    <t>2410 - 2415</t>
  </si>
  <si>
    <t>Maintenance of Equipment</t>
  </si>
  <si>
    <t xml:space="preserve">Acq. Of Equipment/Furniture </t>
  </si>
  <si>
    <t>Debt Service - Principal</t>
  </si>
  <si>
    <t>Debt Services - Interest</t>
  </si>
  <si>
    <t>Networking &amp; Telecommunications</t>
  </si>
  <si>
    <t>Other</t>
  </si>
  <si>
    <t>•100% of the Early Education and Care students achieved in Mass. Department of EEC Certification in Pre-School and Infant Toddler and 100% American Red Cross Adult/Pediatric-First Aid/CPR/AED</t>
  </si>
  <si>
    <t>Amy Perrault, Ed.D</t>
  </si>
  <si>
    <t>TOWN</t>
  </si>
  <si>
    <t>Total Member Towns</t>
  </si>
  <si>
    <t>Tuition</t>
  </si>
  <si>
    <t>Choice</t>
  </si>
  <si>
    <t xml:space="preserve">A.M. NM Towns </t>
  </si>
  <si>
    <t>PG NM Towns</t>
  </si>
  <si>
    <t>9-12 NM Towns</t>
  </si>
  <si>
    <t xml:space="preserve">Non-Member Towns </t>
  </si>
  <si>
    <t xml:space="preserve">TOTAL </t>
  </si>
  <si>
    <t xml:space="preserve">*These totals reflect high school, post-graduate, and part-time students and may not align with the full time equivalent (FTE) enrollments used to determine member town assessments. </t>
  </si>
  <si>
    <t>Withdrawing Towns</t>
  </si>
  <si>
    <t>FINANCIAL INFORMATION</t>
  </si>
  <si>
    <t>Southeastern Regional</t>
  </si>
  <si>
    <t xml:space="preserve">Mass Skills Capital </t>
  </si>
  <si>
    <t>Childcare/Tremont Building</t>
  </si>
  <si>
    <t>756 Marrett Rd</t>
  </si>
  <si>
    <t>Restaurant</t>
  </si>
  <si>
    <t>Community Education</t>
  </si>
  <si>
    <t>Post Graduate Programs</t>
  </si>
  <si>
    <t>Vocational Revolving</t>
  </si>
  <si>
    <t>Account</t>
  </si>
  <si>
    <t>BALANCE AS OF 6/30/2016</t>
  </si>
  <si>
    <t>COLLEGE AND UNIVERSITY ACCEPTANCES</t>
  </si>
  <si>
    <t>The Community Program: Enrollment Impact Over The Last Five Fiscal Years</t>
  </si>
  <si>
    <t xml:space="preserve">15 Year Historical Enrollment </t>
  </si>
  <si>
    <t>*Does not include assessment for Middle School Program</t>
  </si>
  <si>
    <t>FUNC:  Rental/Lease Of Equipment - 5300</t>
  </si>
  <si>
    <t>10 Year Budget History</t>
  </si>
  <si>
    <t>Summary of All Funds</t>
  </si>
  <si>
    <t>Middle School Program</t>
  </si>
  <si>
    <t>Debt/Capital Allocation Calculation</t>
  </si>
  <si>
    <t>Allocation of Debt/Capital by Purpose &amp; by Town</t>
  </si>
  <si>
    <t>11</t>
  </si>
  <si>
    <t>17</t>
  </si>
  <si>
    <t>24</t>
  </si>
  <si>
    <t>25</t>
  </si>
  <si>
    <t>28</t>
  </si>
  <si>
    <t>30</t>
  </si>
  <si>
    <t>35</t>
  </si>
  <si>
    <t>Edward Bouquillon Ph.D</t>
  </si>
  <si>
    <t>Note:  2016-17 data not available on DESE website as of January 2017</t>
  </si>
  <si>
    <t>*These ratios reflect actual ratios which account for half-time students and Post Graduate/Secondary Students.</t>
  </si>
  <si>
    <t>Includes High School students only</t>
  </si>
  <si>
    <t>REVENUE SOURCE</t>
  </si>
  <si>
    <t>10</t>
  </si>
  <si>
    <t>32</t>
  </si>
  <si>
    <t>37</t>
  </si>
  <si>
    <t>Business and Finance</t>
  </si>
  <si>
    <t>David Horton, Chair</t>
  </si>
  <si>
    <t>Jeffrey Stulin</t>
  </si>
  <si>
    <t>Director of Special Projects</t>
  </si>
  <si>
    <t>Director of Community Education</t>
  </si>
  <si>
    <t>Maryanne Nadeau Ham</t>
  </si>
  <si>
    <t>Susan Sheffler, Vice-Chair</t>
  </si>
  <si>
    <t>Pam Nourse, Secretary</t>
  </si>
  <si>
    <t>Carrie Flood</t>
  </si>
  <si>
    <t>2017-2018</t>
  </si>
  <si>
    <t>ok</t>
  </si>
  <si>
    <t>FY19</t>
  </si>
  <si>
    <t>Operating Budget</t>
  </si>
  <si>
    <t>Capital Equipment/Leases</t>
  </si>
  <si>
    <t>Sub-Total</t>
  </si>
  <si>
    <t>Building Project - Debt Service  (1)</t>
  </si>
  <si>
    <r>
      <t xml:space="preserve">Capital Fee   </t>
    </r>
    <r>
      <rPr>
        <b/>
        <sz val="12"/>
        <rFont val="Calibri"/>
        <family val="2"/>
        <scheme val="minor"/>
      </rPr>
      <t>(2)</t>
    </r>
  </si>
  <si>
    <t>Building Project - Debt Assessment</t>
  </si>
  <si>
    <t>Total Assessments   (3)</t>
  </si>
  <si>
    <t>(1) - A debt exclusion override was voted on this debt in the following towns:  Arlington, Bolton,</t>
  </si>
  <si>
    <t>Concord, Dover, Lancaster and Stow.</t>
  </si>
  <si>
    <t>Scheduled occupancy date:  August 2019.</t>
  </si>
  <si>
    <t>(3) - Total Assessments do not include assessments for the Post Graduate or Middle School programs.</t>
  </si>
  <si>
    <t>ESCO Project</t>
  </si>
  <si>
    <t>Debt Prior to 12/10/16</t>
  </si>
  <si>
    <t>Capital/Leases</t>
  </si>
  <si>
    <t xml:space="preserve">ESCO </t>
  </si>
  <si>
    <t>Building Improvements (Maint. &amp; Equip.)</t>
  </si>
  <si>
    <t>Enrollment Count as of October 2017</t>
  </si>
  <si>
    <t>TOTAL - 10.1.17 Adj. Enrollment</t>
  </si>
  <si>
    <t>Sch. Proj.Debt</t>
  </si>
  <si>
    <t>DEBT/CAPITAL</t>
  </si>
  <si>
    <t>to 12/10/2015</t>
  </si>
  <si>
    <t xml:space="preserve">ESCO Lease-Prior  </t>
  </si>
  <si>
    <t>BALANCE AS OF 6/30/2017</t>
  </si>
  <si>
    <t>BALANCE AS OF 6/30/2015</t>
  </si>
  <si>
    <t xml:space="preserve">
</t>
  </si>
  <si>
    <t>*FY18 Partial Year</t>
  </si>
  <si>
    <t>FY2018*</t>
  </si>
  <si>
    <t>FY2017</t>
  </si>
  <si>
    <t>FY19 Total Foundation Enrollment</t>
  </si>
  <si>
    <t>FY19 Total Combined Effort Yield</t>
  </si>
  <si>
    <t>Post-Grad Assessment @ $3,800/Student</t>
  </si>
  <si>
    <t>FY2018 BUDGET</t>
  </si>
  <si>
    <t>Currently 1 of our member towns' high schools coordinate with Minuteman to provide the opportunity to have their students attend Minuteman for career and vocational training programs and their town high school for academic classes.</t>
  </si>
  <si>
    <t>2016-17</t>
  </si>
  <si>
    <t>FY2017 ACTUAL</t>
  </si>
  <si>
    <t>4 Year Budget Trend</t>
  </si>
  <si>
    <t>Instruct, Supplies</t>
  </si>
  <si>
    <t>Instruct/Other Services</t>
  </si>
  <si>
    <t>Health Services</t>
  </si>
  <si>
    <t>Heating of Building</t>
  </si>
  <si>
    <t>Utility Services</t>
  </si>
  <si>
    <t>Maintenance of Building</t>
  </si>
  <si>
    <t>Based on PERAC funding schedule</t>
  </si>
  <si>
    <t>Reduce Equipment Replacemnt &amp; copier Leases</t>
  </si>
  <si>
    <t>Middle School - Acton-Box.</t>
  </si>
  <si>
    <t>Middle School - Bolton</t>
  </si>
  <si>
    <t>Version 2 Updates:</t>
  </si>
  <si>
    <t>Change - FY20 over FY19</t>
  </si>
  <si>
    <t>FY19 Assessments</t>
  </si>
  <si>
    <r>
      <t xml:space="preserve">Total Debt &amp; Capital Assessment  </t>
    </r>
    <r>
      <rPr>
        <b/>
        <sz val="8"/>
        <color theme="1"/>
        <rFont val="Calibri"/>
        <family val="2"/>
        <scheme val="minor"/>
      </rPr>
      <t>5</t>
    </r>
  </si>
  <si>
    <t>State Foundation Enrollment  (incl. Post Grad stds.)</t>
  </si>
  <si>
    <t>towns that withdrew from the district effective July 1, 2017.</t>
  </si>
  <si>
    <t xml:space="preserve">(4)  Annual ESCO Lease  assessments include the proportionate share due from the six </t>
  </si>
  <si>
    <t>(2) - Capital fee will be billed in FY20.  Revenue will be applied in FY21.</t>
  </si>
  <si>
    <r>
      <t xml:space="preserve">ESCO Lease Assessment    </t>
    </r>
    <r>
      <rPr>
        <b/>
        <sz val="11"/>
        <color theme="1"/>
        <rFont val="Calibri"/>
        <family val="2"/>
        <scheme val="minor"/>
      </rPr>
      <t>(4)</t>
    </r>
  </si>
  <si>
    <t>FY20</t>
  </si>
  <si>
    <t>Foundation Enrollment   10/1/18</t>
  </si>
  <si>
    <t>Enrollment Count as of October 2018</t>
  </si>
  <si>
    <t>$46M Const. Bond - Debt Service Due</t>
  </si>
  <si>
    <t>$36M Const. Bond - Debt Service Due</t>
  </si>
  <si>
    <t>Enrollment  October 1, 2018                  (Min. of 5 Students)</t>
  </si>
  <si>
    <r>
      <t>NOTE:  The amounts in grey under the "</t>
    </r>
    <r>
      <rPr>
        <b/>
        <i/>
        <u/>
        <sz val="9"/>
        <color theme="1"/>
        <rFont val="Arial"/>
        <family val="2"/>
      </rPr>
      <t>School Debt - 9 Towns</t>
    </r>
    <r>
      <rPr>
        <b/>
        <i/>
        <sz val="9"/>
        <color theme="1"/>
        <rFont val="Arial"/>
        <family val="2"/>
      </rPr>
      <t>" column are excluded from Prop 2 1/2 limitations</t>
    </r>
  </si>
  <si>
    <t>Feasibility Study - BANs</t>
  </si>
  <si>
    <t>TOTAL FY20</t>
  </si>
  <si>
    <t>FY20 - Debt/Capital Allocation By Purpose</t>
  </si>
  <si>
    <t>Fiscal Year 2020</t>
  </si>
  <si>
    <t>FY20 Executive Summary</t>
  </si>
  <si>
    <t>Revenue Plan - FY19 Budget &amp; FY20 Proposed</t>
  </si>
  <si>
    <t>FY20 Revenue Plan by Funding Source</t>
  </si>
  <si>
    <t>FY20 Proposed Budget By State Function Code</t>
  </si>
  <si>
    <t>2019-2020 Proposed Budget</t>
  </si>
  <si>
    <t>Change in Budget - FY19 to FY20</t>
  </si>
  <si>
    <t>FY20 Budget By Major Category</t>
  </si>
  <si>
    <t>Grant Funding - FY15 to FY19</t>
  </si>
  <si>
    <t>FY19 Revolving Funds</t>
  </si>
  <si>
    <t>Revenue Plan - FY19 Budget to FY20 Proposed</t>
  </si>
  <si>
    <r>
      <t xml:space="preserve">James Gammill, </t>
    </r>
    <r>
      <rPr>
        <b/>
        <sz val="9"/>
        <color theme="1"/>
        <rFont val="Calibri"/>
        <family val="2"/>
        <scheme val="minor"/>
      </rPr>
      <t>Vice-Chair</t>
    </r>
  </si>
  <si>
    <t>Nancy Houle</t>
  </si>
  <si>
    <t>Executive Director, Minuteman Technical institute</t>
  </si>
  <si>
    <t>Julia M. Pisegna</t>
  </si>
  <si>
    <t>Chief Executive Assistant to the Superintendent</t>
  </si>
  <si>
    <t>FY2019 BUDGET</t>
  </si>
  <si>
    <t>FY2020 PROPOSED</t>
  </si>
  <si>
    <t>FY19-FY20 DIFFERENCE</t>
  </si>
  <si>
    <t>2017-18</t>
  </si>
  <si>
    <t>Justin Hahn</t>
  </si>
  <si>
    <t>Director of Educational Technology</t>
  </si>
  <si>
    <t>2018-2019</t>
  </si>
  <si>
    <t>CLASS OF 2018 ACHIEVEMENTS</t>
  </si>
  <si>
    <t>•Class of 2018 - 62% college bound, 29% career bound, 5% military and 3% advanced technical training (1% unknown).</t>
  </si>
  <si>
    <r>
      <t>•</t>
    </r>
    <r>
      <rPr>
        <sz val="9"/>
        <rFont val="Arial"/>
        <family val="2"/>
      </rPr>
      <t xml:space="preserve">100% </t>
    </r>
    <r>
      <rPr>
        <sz val="9"/>
        <color rgb="FF000000"/>
        <rFont val="Arial"/>
        <family val="2"/>
      </rPr>
      <t>of  Environmental Technology received their Confined-Space Entry certification.  92% received their OSHA 40 hour HASWOPER certification.</t>
    </r>
  </si>
  <si>
    <r>
      <t>•</t>
    </r>
    <r>
      <rPr>
        <sz val="9"/>
        <rFont val="Arial"/>
        <family val="2"/>
      </rPr>
      <t>100</t>
    </r>
    <r>
      <rPr>
        <sz val="9"/>
        <color rgb="FF000000"/>
        <rFont val="Arial"/>
        <family val="2"/>
      </rPr>
      <t xml:space="preserve">% of the Class of 2017 Biotechnology were CPR/BLS and OSHA certified as well as Biomanufacturing certified
</t>
    </r>
  </si>
  <si>
    <r>
      <t>•</t>
    </r>
    <r>
      <rPr>
        <sz val="9"/>
        <rFont val="Arial"/>
        <family val="2"/>
      </rPr>
      <t>65%</t>
    </r>
    <r>
      <rPr>
        <sz val="9"/>
        <color rgb="FF000000"/>
        <rFont val="Arial"/>
        <family val="2"/>
      </rPr>
      <t xml:space="preserve"> of Welding passed AWS D1.1 Certification test                                                     •</t>
    </r>
    <r>
      <rPr>
        <sz val="9"/>
        <rFont val="Arial"/>
        <family val="2"/>
      </rPr>
      <t xml:space="preserve">100% </t>
    </r>
    <r>
      <rPr>
        <sz val="9"/>
        <color rgb="FF000000"/>
        <rFont val="Arial"/>
        <family val="2"/>
      </rPr>
      <t xml:space="preserve">Cosmetology test takers passed Sp2 Safety Certification
</t>
    </r>
  </si>
  <si>
    <r>
      <t>•</t>
    </r>
    <r>
      <rPr>
        <sz val="9"/>
        <rFont val="Arial"/>
        <family val="2"/>
      </rPr>
      <t>100</t>
    </r>
    <r>
      <rPr>
        <sz val="9"/>
        <color rgb="FF000000"/>
        <rFont val="Arial"/>
        <family val="2"/>
      </rPr>
      <t xml:space="preserve">% passed Nat. Restaurant Assoc ServSafe Food Manager certification.  </t>
    </r>
    <r>
      <rPr>
        <sz val="9"/>
        <rFont val="Arial"/>
        <family val="2"/>
      </rPr>
      <t>100%</t>
    </r>
    <r>
      <rPr>
        <sz val="9"/>
        <color rgb="FF000000"/>
        <rFont val="Arial"/>
        <family val="2"/>
      </rPr>
      <t xml:space="preserve"> completed Nat. Restaurant Assoc. ProStart certification.
</t>
    </r>
  </si>
  <si>
    <r>
      <t>•</t>
    </r>
    <r>
      <rPr>
        <sz val="9"/>
        <rFont val="Arial"/>
        <family val="2"/>
      </rPr>
      <t>100%</t>
    </r>
    <r>
      <rPr>
        <sz val="9"/>
        <color theme="1"/>
        <rFont val="Arial"/>
        <family val="2"/>
      </rPr>
      <t xml:space="preserve"> of Horticulture students pass OSHA 40 training and  CPR/First Aid                 •</t>
    </r>
    <r>
      <rPr>
        <sz val="9"/>
        <rFont val="Arial"/>
        <family val="2"/>
      </rPr>
      <t>100%</t>
    </r>
    <r>
      <rPr>
        <sz val="9"/>
        <color theme="1"/>
        <rFont val="Arial"/>
        <family val="2"/>
      </rPr>
      <t xml:space="preserve"> pass rate for MCAS Tests in English, Math and Science.</t>
    </r>
  </si>
  <si>
    <r>
      <t>•</t>
    </r>
    <r>
      <rPr>
        <sz val="9"/>
        <rFont val="Arial"/>
        <family val="2"/>
      </rPr>
      <t>100%</t>
    </r>
    <r>
      <rPr>
        <sz val="9"/>
        <color theme="1"/>
        <rFont val="Arial"/>
        <family val="2"/>
      </rPr>
      <t xml:space="preserve"> of Health Assisting in First Aid/BLS CPR,  OSHA 10 for Health care, FEMA Training;  </t>
    </r>
    <r>
      <rPr>
        <sz val="9"/>
        <rFont val="Arial"/>
        <family val="2"/>
      </rPr>
      <t xml:space="preserve">88% Pass </t>
    </r>
    <r>
      <rPr>
        <sz val="9"/>
        <color theme="1"/>
        <rFont val="Arial"/>
        <family val="2"/>
      </rPr>
      <t xml:space="preserve">EMT Training and </t>
    </r>
    <r>
      <rPr>
        <sz val="9"/>
        <rFont val="Arial"/>
        <family val="2"/>
      </rPr>
      <t xml:space="preserve">77% Pass </t>
    </r>
    <r>
      <rPr>
        <sz val="9"/>
        <color theme="1"/>
        <rFont val="Arial"/>
        <family val="2"/>
      </rPr>
      <t xml:space="preserve">in HHA &amp; C.N.A. </t>
    </r>
  </si>
  <si>
    <t xml:space="preserve">Adam Powell (Arlington), Valedictorian, Programming &amp; Web is attending Umass  Amherst.  Amy Brennan (Maynard), Salutatorian, Early Education &amp; Care is attending Umass Lowell and Benjamin Roth (Arlington), Salutatorian, Environmental Science is attending University of Vermont 
</t>
  </si>
  <si>
    <t>Anna Maria College, Art Institute of Boston, Bard College, Bay Path College, Bay State College, Becker College, Boston University, Bridgewater State University, Bristol Community College, Brown University, Bryant University, Bunker Hill Community College, Cape Cod Community College, Champlain College, Clark University, Colby-Sawyer College, Culinary Institute of America, Curry College, Dean College, Drexel University, Emmanuel College, Emory University, Empire Beauty School, Endicott College, Everest University, Fairfield University, Fisher College, Fitchburg State University, Florida Atlantic University, Framingham State University, Franklin Pierce College, George Mason University, Hampshire College, Instituto Europeo di Design, Ithaca College, Johnson &amp; Wales University, Keene State College, Lasell College, Lesley Univerity, Lyndon State College, Lynchburg University, Maine College of Art, Maine  Maritime Academy, Massasoit, Massachusetts Maritime Academy, Massachusetts Bay Community College, Massachusetts College of Art &amp; Design, MCPHS, Merrimack College, Middlesex Community College, MIT, Montserrat College of Art, Mount Ida College, Mount Wachusett Community College, Newbury College, Nichols College, Northeastern University, North Shore Community College, Norwich Univeristy, Ohio State University, Parsons School of Design, Pennsylvania State, Plymouth State University, Purdue University, Quinsigamond Community College, Regis College, Rensselaer Poly Tech, Rochester Institute of Technology, Roger Williams University, Rutgers University, Saint Joseph's College of Maine, Salem State University, Smith College, Southern New Hampshire University, Springfield Technical Institute, Suffolk University, SUNY Cobleskill, UMass Amherst, UMass Boston, UMass Dartmouth, UMass Lowell, Unity College, Universal Technical Institute, University of Alabama, University of Connecticut, University of Maine, University of New England, University of New Hampshire, University of Northern Colorado, University of Rhode Island, University of Rochester, University of Southern Maine, University of Tampa, University of Vermont,  University of Virginia, Vermont Technical College, Virginia Tech, Wentworth Institute of Technology, Westfield State College, Worcester Polytechnical Institute.</t>
  </si>
  <si>
    <t>FY19 Budget</t>
  </si>
  <si>
    <t>FY20 Proposed Budget</t>
  </si>
  <si>
    <t>FY20 Proposed +/- FY19 Budget</t>
  </si>
  <si>
    <t>Cut 1.0 FTE Position</t>
  </si>
  <si>
    <t>Reorg in Admin Staffing</t>
  </si>
  <si>
    <t>Stipends - Parent Liaisons</t>
  </si>
  <si>
    <t>Based on FY18 actual</t>
  </si>
  <si>
    <t>Add 1.0 FTE Asst CVTE Director</t>
  </si>
  <si>
    <t>Add 0.5 FTE (Logistics Eng); Add 0.5 FTE (MM Eng); Cut 1.0 FTE Teaching Position (Ret.); Fund Yr 3 of CBA; add'l time for summer work</t>
  </si>
  <si>
    <t>Funds Yr. 3 of CBA;Cut 1.0 FTE Teaching Positon (TBD)</t>
  </si>
  <si>
    <t>Fund $35k for emergency replace-Unassigned</t>
  </si>
  <si>
    <t>Increase in Art &amp; Hospitality/Culinary</t>
  </si>
  <si>
    <t>Reduce 1.0 FTE Admin Asst Position (Ret.)</t>
  </si>
  <si>
    <t>Per contract</t>
  </si>
  <si>
    <t>Fund needs in new kitchen space</t>
  </si>
  <si>
    <t>Bldg Maint Reorg</t>
  </si>
  <si>
    <t>5% increase in telephone</t>
  </si>
  <si>
    <t>Est. from project team; assumes no PV installation; 20% funded in Facilities revolving acct.</t>
  </si>
  <si>
    <t>Outsource Bldg Clng/Add .5FTE Facilities Dir (0.5 FTE from Revolving Fund)</t>
  </si>
  <si>
    <t>IT Dept Reorg-Eliminated 1.0 FTE position</t>
  </si>
  <si>
    <t>Per PERAC funding schedule; Early Ret. Notice/severance</t>
  </si>
  <si>
    <t>Est'd 5% increase in health</t>
  </si>
  <si>
    <t>change in enrollment</t>
  </si>
  <si>
    <t>Increase in Prop &amp; Casualty Ins -new bldg</t>
  </si>
  <si>
    <t>Decrease Stablilization fund to $85</t>
  </si>
  <si>
    <t>Bldg project - interest costs</t>
  </si>
  <si>
    <t>Re-host Fin info system to Cloud - $29k</t>
  </si>
  <si>
    <t>Final lease pmts - 2 activity buses</t>
  </si>
  <si>
    <t>2020*</t>
  </si>
  <si>
    <t>FY19 BUDGET</t>
  </si>
  <si>
    <t>FY20 PROPOSED BUDGET</t>
  </si>
  <si>
    <t>Legal Services</t>
  </si>
  <si>
    <t>Based upon FY18 actual</t>
  </si>
  <si>
    <t>Asst. Director of Admissions</t>
  </si>
  <si>
    <t>Reduced from $50k to $35K emergency replace</t>
  </si>
  <si>
    <t>Host Fin'l system to Cloud $29k</t>
  </si>
  <si>
    <t>Instruct Technology</t>
  </si>
  <si>
    <t>Foreign language texts 2 year phase-incomplete &amp; Library Materials</t>
  </si>
  <si>
    <t>Personnel &amp; Benefits</t>
  </si>
  <si>
    <t>Food Services</t>
  </si>
  <si>
    <t>Athletics Services</t>
  </si>
  <si>
    <t>Other Student Activities</t>
  </si>
  <si>
    <t>Custodial Services</t>
  </si>
  <si>
    <t>IT Dept reorg -Eliminate 1.0 FTE position</t>
  </si>
  <si>
    <t>Increase of 5% in health Insurance</t>
  </si>
  <si>
    <t>Change in enrollment</t>
  </si>
  <si>
    <t>Increase in Prop &amp; Casualty Ins - new bldg</t>
  </si>
  <si>
    <t>Decrease Stabilization fund to $85</t>
  </si>
  <si>
    <t>Replace of Motor Vehicle</t>
  </si>
  <si>
    <t>Bldg project interest costs</t>
  </si>
  <si>
    <t>FY2019</t>
  </si>
  <si>
    <t>Career Pathway-Afterschool</t>
  </si>
  <si>
    <t xml:space="preserve">Welding </t>
  </si>
  <si>
    <t>Carpentry</t>
  </si>
  <si>
    <t>Plumbing</t>
  </si>
  <si>
    <t>Gourmet Club</t>
  </si>
  <si>
    <t>BALANCE AS OF 6/30/2018</t>
  </si>
  <si>
    <t>Est. from project team; assumes no PV installation; 20% funded in Facilities Revolving Fund; 5% increase in telephone</t>
  </si>
  <si>
    <t>School Committee</t>
  </si>
  <si>
    <t>Superintendent</t>
  </si>
  <si>
    <t>Other District Administr</t>
  </si>
  <si>
    <t>Principal/Asst. Principa</t>
  </si>
  <si>
    <t>DW Spvs Curric Directors</t>
  </si>
  <si>
    <t>Medical Therapeutic Svc</t>
  </si>
  <si>
    <t>MM Foundation Budget @ $18,273/
Student</t>
  </si>
  <si>
    <t>5.  Annual ESCO Lease assessments include the proportionate share due from the six towns that withdrew from the district effective July 1, 2017.</t>
  </si>
  <si>
    <t>2.  The State Required Minimum Assessments are based on Governor's budget released January 23, 2019.</t>
  </si>
  <si>
    <t xml:space="preserve">3.  All student enrollment numbers are based on most recent 4 year rolling average of enrollments as of October 1st.  </t>
  </si>
  <si>
    <t xml:space="preserve">Net Reduction of 3.5 FTE positions </t>
  </si>
  <si>
    <t>BALANCE AS OF 12/31/2018</t>
  </si>
  <si>
    <t>* - Operating and Capital increase over FY20 is 7.60%;  Debt Service increase for Building Project is $968,094.</t>
  </si>
  <si>
    <t>Outsource bldg clng; Add .5 FTE Facilities Dir (0.5 FTE From Revolving Fund)</t>
  </si>
  <si>
    <t>Total Enrollment - SY2015 to SY2019</t>
  </si>
  <si>
    <t>7</t>
  </si>
  <si>
    <t>21</t>
  </si>
  <si>
    <t>31</t>
  </si>
  <si>
    <t>36</t>
  </si>
  <si>
    <t>40</t>
  </si>
  <si>
    <t>Allison N. Cammarata</t>
  </si>
  <si>
    <t>****Estimated number provided for Staycations which run in February and April 2018</t>
  </si>
  <si>
    <t>Youth Programs****</t>
  </si>
  <si>
    <t>MTI Post Secondary Programs***</t>
  </si>
  <si>
    <t>***Program opened Fall 2018</t>
  </si>
  <si>
    <t>29</t>
  </si>
  <si>
    <r>
      <rPr>
        <b/>
        <i/>
        <u/>
        <sz val="9"/>
        <color theme="1"/>
        <rFont val="Calibri"/>
        <family val="2"/>
        <scheme val="minor"/>
      </rPr>
      <t>Non-Discrimination.</t>
    </r>
    <r>
      <rPr>
        <b/>
        <i/>
        <sz val="9"/>
        <color theme="1"/>
        <rFont val="Calibri"/>
        <family val="2"/>
        <scheme val="minor"/>
      </rPr>
      <t xml:space="preserve">  Minuteman Regional Vocational Technical School District does not discriminate on the basis of race, color, national origin, sex, disability, religion, sexual orientation, or gender identity in its programs or activities, including its admissions and employment practices.  The School district does not tolerate harassment or discrimination.  An individual has been designated to coordinate compliance under Title IX and Section 504 and may be contacted through the Superintendent's Office, 758 Marrett Road, Lexington MA 02421, (781)861-6500, ext. 7360</t>
    </r>
  </si>
  <si>
    <t>Post Graduate students who attend vocational programs along with our grade 9-12 students in certain areas. PG students do not attend academic classes. PG Students from non-member towns pay 100% of their own tuition; PG students from our 10 member towns will pay 50% of tuition costs ($7,600 in total) during FY20 with the member town paying the remaining 50% through assessments.</t>
  </si>
  <si>
    <t xml:space="preserve">          FY 2020 ASSESSMENT - VERSION 4.2</t>
  </si>
  <si>
    <t>February 12, 2019</t>
  </si>
  <si>
    <t>FY20 Estimated Revenue Plan - Version 4.2   February 12,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</si>
</sst>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0.0"/>
    <numFmt numFmtId="165" formatCode="_(* #,##0_);_(* \(#,##0\);_(* &quot;-&quot;??_);_(@_)"/>
    <numFmt numFmtId="166" formatCode="&quot;$&quot;#,##0"/>
    <numFmt numFmtId="167" formatCode="&quot;$&quot;#,##0.00"/>
    <numFmt numFmtId="168" formatCode="_(&quot;$&quot;* #,##0_);_(&quot;$&quot;* \(#,##0\);_(&quot;$&quot;* &quot;-&quot;??_);_(@_)"/>
    <numFmt numFmtId="169" formatCode="0.0%"/>
  </numFmts>
  <fonts count="105" x14ac:knownFonts="1">
    <font>
      <sz val="11"/>
      <color theme="1"/>
      <name val="Calibri"/>
      <family val="2"/>
      <scheme val="minor"/>
    </font>
    <font>
      <b/>
      <sz val="11"/>
      <color theme="1"/>
      <name val="Calibri"/>
      <family val="2"/>
      <scheme val="minor"/>
    </font>
    <font>
      <b/>
      <sz val="72"/>
      <color rgb="FF003366"/>
      <name val="Arial"/>
      <family val="2"/>
    </font>
    <font>
      <b/>
      <sz val="9"/>
      <color theme="1"/>
      <name val="Arial"/>
      <family val="2"/>
    </font>
    <font>
      <b/>
      <sz val="16"/>
      <color theme="0" tint="-4.9989318521683403E-2"/>
      <name val="Calibri"/>
      <family val="2"/>
      <scheme val="minor"/>
    </font>
    <font>
      <b/>
      <sz val="16"/>
      <color theme="0"/>
      <name val="Calibri"/>
      <family val="2"/>
      <scheme val="minor"/>
    </font>
    <font>
      <sz val="11"/>
      <color theme="1"/>
      <name val="Calibri"/>
      <family val="2"/>
      <scheme val="minor"/>
    </font>
    <font>
      <b/>
      <sz val="16"/>
      <color theme="0"/>
      <name val="Arial"/>
      <family val="2"/>
    </font>
    <font>
      <sz val="11"/>
      <color theme="1"/>
      <name val="Arial"/>
      <family val="2"/>
    </font>
    <font>
      <b/>
      <sz val="11"/>
      <color theme="1"/>
      <name val="Arial"/>
      <family val="2"/>
    </font>
    <font>
      <b/>
      <sz val="11"/>
      <color theme="0"/>
      <name val="Arial"/>
      <family val="2"/>
    </font>
    <font>
      <b/>
      <sz val="10"/>
      <color indexed="9"/>
      <name val="Arial"/>
      <family val="2"/>
    </font>
    <font>
      <b/>
      <sz val="10"/>
      <name val="Arial"/>
      <family val="2"/>
    </font>
    <font>
      <sz val="10"/>
      <name val="Arial"/>
      <family val="2"/>
    </font>
    <font>
      <sz val="10"/>
      <color theme="1"/>
      <name val="Arial"/>
      <family val="2"/>
    </font>
    <font>
      <sz val="10"/>
      <color indexed="8"/>
      <name val="Arial"/>
      <family val="2"/>
    </font>
    <font>
      <b/>
      <sz val="12"/>
      <color theme="0"/>
      <name val="Calibri"/>
      <family val="2"/>
      <scheme val="minor"/>
    </font>
    <font>
      <sz val="10"/>
      <color theme="1"/>
      <name val="Calibri"/>
      <family val="2"/>
      <scheme val="minor"/>
    </font>
    <font>
      <i/>
      <sz val="10"/>
      <name val="Arial"/>
      <family val="2"/>
    </font>
    <font>
      <sz val="10"/>
      <color indexed="9"/>
      <name val="Arial"/>
      <family val="2"/>
    </font>
    <font>
      <b/>
      <sz val="10"/>
      <color theme="0"/>
      <name val="Arial"/>
      <family val="2"/>
    </font>
    <font>
      <b/>
      <sz val="10"/>
      <color theme="1"/>
      <name val="Arial"/>
      <family val="2"/>
    </font>
    <font>
      <b/>
      <sz val="10"/>
      <color indexed="8"/>
      <name val="Arial"/>
      <family val="2"/>
    </font>
    <font>
      <b/>
      <u/>
      <sz val="10"/>
      <color theme="1"/>
      <name val="Arial"/>
      <family val="2"/>
    </font>
    <font>
      <sz val="11"/>
      <color theme="0"/>
      <name val="Calibri"/>
      <family val="2"/>
      <scheme val="minor"/>
    </font>
    <font>
      <b/>
      <sz val="9"/>
      <color indexed="9"/>
      <name val="Arial"/>
      <family val="2"/>
    </font>
    <font>
      <b/>
      <sz val="9"/>
      <color indexed="8"/>
      <name val="Arial"/>
      <family val="2"/>
    </font>
    <font>
      <sz val="11"/>
      <color indexed="8"/>
      <name val="Calibri"/>
      <family val="2"/>
    </font>
    <font>
      <sz val="9"/>
      <color indexed="8"/>
      <name val="Arial"/>
      <family val="2"/>
    </font>
    <font>
      <b/>
      <sz val="36"/>
      <color rgb="FF003366"/>
      <name val="Arial"/>
      <family val="2"/>
    </font>
    <font>
      <b/>
      <sz val="12"/>
      <color theme="1"/>
      <name val="Arial"/>
      <family val="2"/>
    </font>
    <font>
      <sz val="12"/>
      <color theme="1"/>
      <name val="Arial"/>
      <family val="2"/>
    </font>
    <font>
      <sz val="12"/>
      <name val="Arial"/>
      <family val="2"/>
    </font>
    <font>
      <b/>
      <sz val="11"/>
      <color indexed="9"/>
      <name val="Arial"/>
      <family val="2"/>
    </font>
    <font>
      <b/>
      <sz val="12"/>
      <color indexed="9"/>
      <name val="Arial"/>
      <family val="2"/>
    </font>
    <font>
      <b/>
      <sz val="11"/>
      <name val="Arial"/>
      <family val="2"/>
    </font>
    <font>
      <b/>
      <sz val="12"/>
      <name val="Arial"/>
      <family val="2"/>
    </font>
    <font>
      <sz val="11"/>
      <name val="Arial"/>
      <family val="2"/>
    </font>
    <font>
      <b/>
      <sz val="9"/>
      <color theme="0"/>
      <name val="Arial"/>
      <family val="2"/>
    </font>
    <font>
      <sz val="9"/>
      <color theme="1"/>
      <name val="Arial"/>
      <family val="2"/>
    </font>
    <font>
      <sz val="9"/>
      <color theme="1"/>
      <name val="Calibri"/>
      <family val="2"/>
      <scheme val="minor"/>
    </font>
    <font>
      <sz val="12"/>
      <color theme="1"/>
      <name val="Calibri"/>
      <family val="2"/>
      <scheme val="minor"/>
    </font>
    <font>
      <b/>
      <u/>
      <sz val="20"/>
      <color theme="1"/>
      <name val="Calibri"/>
      <family val="2"/>
      <scheme val="minor"/>
    </font>
    <font>
      <b/>
      <i/>
      <u/>
      <sz val="20"/>
      <color theme="1"/>
      <name val="Calibri"/>
      <family val="2"/>
      <scheme val="minor"/>
    </font>
    <font>
      <b/>
      <sz val="12"/>
      <color theme="1"/>
      <name val="Calibri"/>
      <family val="2"/>
      <scheme val="minor"/>
    </font>
    <font>
      <b/>
      <sz val="14"/>
      <color theme="1"/>
      <name val="Calibri"/>
      <family val="2"/>
      <scheme val="minor"/>
    </font>
    <font>
      <b/>
      <u/>
      <sz val="11"/>
      <color theme="1"/>
      <name val="Arial"/>
      <family val="2"/>
    </font>
    <font>
      <sz val="8"/>
      <color theme="1"/>
      <name val="Calibri"/>
      <family val="2"/>
      <scheme val="minor"/>
    </font>
    <font>
      <b/>
      <sz val="10"/>
      <color rgb="FF000000"/>
      <name val="Arial"/>
      <family val="2"/>
    </font>
    <font>
      <u/>
      <sz val="12"/>
      <color theme="1"/>
      <name val="Calibri"/>
      <family val="2"/>
      <scheme val="minor"/>
    </font>
    <font>
      <vertAlign val="superscript"/>
      <sz val="12"/>
      <color indexed="8"/>
      <name val="Calibri"/>
      <family val="2"/>
    </font>
    <font>
      <b/>
      <vertAlign val="superscript"/>
      <sz val="12"/>
      <color indexed="8"/>
      <name val="Calibri"/>
      <family val="2"/>
    </font>
    <font>
      <b/>
      <vertAlign val="superscript"/>
      <sz val="14"/>
      <color indexed="8"/>
      <name val="Calibri"/>
      <family val="2"/>
    </font>
    <font>
      <b/>
      <u val="singleAccounting"/>
      <sz val="12"/>
      <color theme="1"/>
      <name val="Calibri"/>
      <family val="2"/>
      <scheme val="minor"/>
    </font>
    <font>
      <b/>
      <u/>
      <sz val="14"/>
      <color theme="1"/>
      <name val="Calibri"/>
      <family val="2"/>
      <scheme val="minor"/>
    </font>
    <font>
      <b/>
      <u/>
      <sz val="16"/>
      <color theme="1"/>
      <name val="Calibri"/>
      <family val="2"/>
      <scheme val="minor"/>
    </font>
    <font>
      <b/>
      <sz val="20"/>
      <color theme="1"/>
      <name val="Calibri"/>
      <family val="2"/>
      <scheme val="minor"/>
    </font>
    <font>
      <i/>
      <sz val="11"/>
      <color theme="1"/>
      <name val="Calibri"/>
      <family val="2"/>
      <scheme val="minor"/>
    </font>
    <font>
      <b/>
      <u/>
      <sz val="12"/>
      <color theme="1"/>
      <name val="Calibri"/>
      <family val="2"/>
      <scheme val="minor"/>
    </font>
    <font>
      <sz val="12"/>
      <name val="Calibri"/>
      <family val="2"/>
      <scheme val="minor"/>
    </font>
    <font>
      <sz val="14"/>
      <color theme="1"/>
      <name val="Calibri"/>
      <family val="2"/>
      <scheme val="minor"/>
    </font>
    <font>
      <b/>
      <sz val="14"/>
      <name val="Calibri"/>
      <family val="2"/>
      <scheme val="minor"/>
    </font>
    <font>
      <sz val="12"/>
      <color theme="0"/>
      <name val="Arial"/>
      <family val="2"/>
    </font>
    <font>
      <b/>
      <sz val="12"/>
      <color theme="0"/>
      <name val="Arial"/>
      <family val="2"/>
    </font>
    <font>
      <sz val="11"/>
      <color indexed="8"/>
      <name val="Arial"/>
      <family val="2"/>
    </font>
    <font>
      <b/>
      <sz val="11"/>
      <color indexed="8"/>
      <name val="Arial"/>
      <family val="2"/>
    </font>
    <font>
      <b/>
      <u/>
      <sz val="11"/>
      <color indexed="8"/>
      <name val="Arial"/>
      <family val="2"/>
    </font>
    <font>
      <b/>
      <u/>
      <sz val="14"/>
      <color theme="0"/>
      <name val="Arial"/>
      <family val="2"/>
    </font>
    <font>
      <u/>
      <sz val="11"/>
      <color indexed="8"/>
      <name val="Arial"/>
      <family val="2"/>
    </font>
    <font>
      <b/>
      <sz val="11"/>
      <color indexed="10"/>
      <name val="Arial"/>
      <family val="2"/>
    </font>
    <font>
      <u/>
      <sz val="14"/>
      <color indexed="8"/>
      <name val="Arial"/>
      <family val="2"/>
    </font>
    <font>
      <b/>
      <sz val="14"/>
      <color theme="0"/>
      <name val="Arial"/>
      <family val="2"/>
    </font>
    <font>
      <u/>
      <sz val="14"/>
      <color theme="0"/>
      <name val="Arial"/>
      <family val="2"/>
    </font>
    <font>
      <b/>
      <sz val="18"/>
      <color theme="0"/>
      <name val="Arial"/>
      <family val="2"/>
    </font>
    <font>
      <sz val="11"/>
      <color theme="0" tint="-0.249977111117893"/>
      <name val="Arial"/>
      <family val="2"/>
    </font>
    <font>
      <b/>
      <sz val="14"/>
      <color indexed="8"/>
      <name val="Arial"/>
      <family val="2"/>
    </font>
    <font>
      <b/>
      <i/>
      <u/>
      <sz val="14"/>
      <color indexed="8"/>
      <name val="Arial"/>
      <family val="2"/>
    </font>
    <font>
      <sz val="14"/>
      <color indexed="8"/>
      <name val="Arial"/>
      <family val="2"/>
    </font>
    <font>
      <u/>
      <sz val="9"/>
      <color indexed="8"/>
      <name val="Arial"/>
      <family val="2"/>
    </font>
    <font>
      <u/>
      <sz val="11"/>
      <color theme="1"/>
      <name val="Arial"/>
      <family val="2"/>
    </font>
    <font>
      <sz val="12"/>
      <color indexed="8"/>
      <name val="Arial"/>
      <family val="2"/>
    </font>
    <font>
      <sz val="11"/>
      <color theme="0"/>
      <name val="Arial"/>
      <family val="2"/>
    </font>
    <font>
      <b/>
      <u/>
      <sz val="12"/>
      <color indexed="8"/>
      <name val="Arial"/>
      <family val="2"/>
    </font>
    <font>
      <b/>
      <sz val="9"/>
      <color indexed="81"/>
      <name val="Tahoma"/>
      <family val="2"/>
    </font>
    <font>
      <sz val="9"/>
      <color indexed="81"/>
      <name val="Tahoma"/>
      <family val="2"/>
    </font>
    <font>
      <b/>
      <sz val="8"/>
      <color indexed="9"/>
      <name val="Arial"/>
      <family val="2"/>
    </font>
    <font>
      <b/>
      <i/>
      <sz val="9"/>
      <color theme="1"/>
      <name val="Calibri"/>
      <family val="2"/>
      <scheme val="minor"/>
    </font>
    <font>
      <b/>
      <i/>
      <u/>
      <sz val="9"/>
      <color theme="1"/>
      <name val="Calibri"/>
      <family val="2"/>
      <scheme val="minor"/>
    </font>
    <font>
      <b/>
      <u/>
      <sz val="12"/>
      <color theme="1"/>
      <name val="Arial"/>
      <family val="2"/>
    </font>
    <font>
      <sz val="9"/>
      <color theme="0"/>
      <name val="Arial"/>
      <family val="2"/>
    </font>
    <font>
      <i/>
      <sz val="11"/>
      <color theme="1"/>
      <name val="Arial"/>
      <family val="2"/>
    </font>
    <font>
      <b/>
      <sz val="12"/>
      <name val="Calibri"/>
      <family val="2"/>
      <scheme val="minor"/>
    </font>
    <font>
      <b/>
      <i/>
      <sz val="11"/>
      <color theme="1"/>
      <name val="Calibri"/>
      <family val="2"/>
      <scheme val="minor"/>
    </font>
    <font>
      <b/>
      <i/>
      <sz val="9"/>
      <color theme="1"/>
      <name val="Arial"/>
      <family val="2"/>
    </font>
    <font>
      <b/>
      <i/>
      <u/>
      <sz val="9"/>
      <color theme="1"/>
      <name val="Arial"/>
      <family val="2"/>
    </font>
    <font>
      <sz val="9"/>
      <color rgb="FF000000"/>
      <name val="Arial"/>
      <family val="2"/>
    </font>
    <font>
      <b/>
      <sz val="9"/>
      <name val="Arial"/>
      <family val="2"/>
    </font>
    <font>
      <sz val="9"/>
      <name val="Arial"/>
      <family val="2"/>
    </font>
    <font>
      <sz val="9"/>
      <name val="Calibri"/>
      <family val="2"/>
      <scheme val="minor"/>
    </font>
    <font>
      <sz val="11"/>
      <name val="Calibri"/>
      <family val="2"/>
      <scheme val="minor"/>
    </font>
    <font>
      <b/>
      <u/>
      <sz val="10"/>
      <color theme="0"/>
      <name val="Arial"/>
      <family val="2"/>
    </font>
    <font>
      <b/>
      <sz val="8"/>
      <color theme="1"/>
      <name val="Calibri"/>
      <family val="2"/>
      <scheme val="minor"/>
    </font>
    <font>
      <u/>
      <sz val="9"/>
      <color theme="1"/>
      <name val="Arial"/>
      <family val="2"/>
    </font>
    <font>
      <b/>
      <sz val="9"/>
      <color theme="1"/>
      <name val="Calibri"/>
      <family val="2"/>
      <scheme val="minor"/>
    </font>
    <font>
      <b/>
      <sz val="12"/>
      <color rgb="FFFF0000"/>
      <name val="Calibri"/>
      <family val="2"/>
      <scheme val="minor"/>
    </font>
  </fonts>
  <fills count="22">
    <fill>
      <patternFill patternType="none"/>
    </fill>
    <fill>
      <patternFill patternType="gray125"/>
    </fill>
    <fill>
      <patternFill patternType="solid">
        <fgColor rgb="FF003366"/>
        <bgColor indexed="64"/>
      </patternFill>
    </fill>
    <fill>
      <patternFill patternType="solid">
        <fgColor rgb="FF00325A"/>
        <bgColor indexed="64"/>
      </patternFill>
    </fill>
    <fill>
      <patternFill patternType="solid">
        <fgColor rgb="FFFFFF00"/>
        <bgColor indexed="64"/>
      </patternFill>
    </fill>
    <fill>
      <patternFill patternType="solid">
        <fgColor indexed="22"/>
        <bgColor indexed="64"/>
      </patternFill>
    </fill>
    <fill>
      <patternFill patternType="solid">
        <fgColor theme="2" tint="-9.9978637043366805E-2"/>
        <bgColor indexed="64"/>
      </patternFill>
    </fill>
    <fill>
      <patternFill patternType="solid">
        <fgColor indexed="56"/>
        <bgColor indexed="64"/>
      </patternFill>
    </fill>
    <fill>
      <patternFill patternType="solid">
        <fgColor rgb="FFC0C0C0"/>
        <bgColor indexed="64"/>
      </patternFill>
    </fill>
    <fill>
      <patternFill patternType="solid">
        <fgColor theme="2" tint="-0.249977111117893"/>
        <bgColor indexed="64"/>
      </patternFill>
    </fill>
    <fill>
      <patternFill patternType="solid">
        <fgColor indexed="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indexed="13"/>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theme="3" tint="-0.249977111117893"/>
        <bgColor indexed="64"/>
      </patternFill>
    </fill>
    <fill>
      <patternFill patternType="gray0625"/>
    </fill>
    <fill>
      <patternFill patternType="solid">
        <fgColor theme="0"/>
        <bgColor indexed="64"/>
      </patternFill>
    </fill>
    <fill>
      <patternFill patternType="solid">
        <fgColor theme="0" tint="-0.34998626667073579"/>
        <bgColor indexed="64"/>
      </patternFill>
    </fill>
  </fills>
  <borders count="117">
    <border>
      <left/>
      <right/>
      <top/>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indexed="64"/>
      </right>
      <top style="thin">
        <color auto="1"/>
      </top>
      <bottom style="thin">
        <color auto="1"/>
      </bottom>
      <diagonal/>
    </border>
    <border>
      <left/>
      <right/>
      <top style="thin">
        <color auto="1"/>
      </top>
      <bottom style="thin">
        <color auto="1"/>
      </bottom>
      <diagonal/>
    </border>
    <border>
      <left style="thin">
        <color indexed="64"/>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top/>
      <bottom/>
      <diagonal/>
    </border>
    <border>
      <left/>
      <right style="medium">
        <color auto="1"/>
      </right>
      <top/>
      <bottom/>
      <diagonal/>
    </border>
    <border>
      <left/>
      <right/>
      <top/>
      <bottom style="thin">
        <color indexed="64"/>
      </bottom>
      <diagonal/>
    </border>
    <border>
      <left/>
      <right/>
      <top style="thin">
        <color auto="1"/>
      </top>
      <bottom/>
      <diagonal/>
    </border>
    <border>
      <left style="medium">
        <color auto="1"/>
      </left>
      <right/>
      <top style="thin">
        <color indexed="64"/>
      </top>
      <bottom style="thin">
        <color auto="1"/>
      </bottom>
      <diagonal/>
    </border>
    <border>
      <left style="thin">
        <color auto="1"/>
      </left>
      <right/>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style="thin">
        <color auto="1"/>
      </right>
      <top style="thin">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thin">
        <color theme="0" tint="-0.34998626667073579"/>
      </left>
      <right/>
      <top style="thin">
        <color indexed="64"/>
      </top>
      <bottom style="medium">
        <color indexed="64"/>
      </bottom>
      <diagonal/>
    </border>
    <border>
      <left style="thin">
        <color theme="0" tint="-0.34998626667073579"/>
      </left>
      <right style="thin">
        <color theme="0" tint="-0.34998626667073579"/>
      </right>
      <top style="thin">
        <color indexed="64"/>
      </top>
      <bottom style="medium">
        <color indexed="64"/>
      </bottom>
      <diagonal/>
    </border>
    <border>
      <left style="thin">
        <color theme="0" tint="-0.34998626667073579"/>
      </left>
      <right/>
      <top/>
      <bottom style="medium">
        <color indexed="64"/>
      </bottom>
      <diagonal/>
    </border>
    <border>
      <left style="thin">
        <color indexed="64"/>
      </left>
      <right/>
      <top style="thin">
        <color indexed="64"/>
      </top>
      <bottom style="medium">
        <color indexed="64"/>
      </bottom>
      <diagonal/>
    </border>
    <border>
      <left style="thin">
        <color theme="0" tint="-0.34998626667073579"/>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theme="0" tint="-0.34998626667073579"/>
      </bottom>
      <diagonal/>
    </border>
    <border>
      <left style="thin">
        <color theme="0" tint="-0.34998626667073579"/>
      </left>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indexed="64"/>
      </left>
      <right style="thin">
        <color indexed="64"/>
      </right>
      <top style="medium">
        <color indexed="64"/>
      </top>
      <bottom style="thin">
        <color theme="0" tint="-0.34998626667073579"/>
      </bottom>
      <diagonal/>
    </border>
    <border>
      <left style="thin">
        <color indexed="64"/>
      </left>
      <right/>
      <top style="medium">
        <color indexed="64"/>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style="thin">
        <color indexed="64"/>
      </left>
      <right style="medium">
        <color indexed="64"/>
      </right>
      <top style="medium">
        <color indexed="64"/>
      </top>
      <bottom style="thin">
        <color theme="0" tint="-0.34998626667073579"/>
      </bottom>
      <diagonal/>
    </border>
    <border>
      <left style="medium">
        <color indexed="64"/>
      </left>
      <right style="medium">
        <color indexed="64"/>
      </right>
      <top style="medium">
        <color indexed="64"/>
      </top>
      <bottom style="thin">
        <color theme="0" tint="-0.14996795556505021"/>
      </bottom>
      <diagonal/>
    </border>
    <border>
      <left style="medium">
        <color indexed="64"/>
      </left>
      <right style="medium">
        <color indexed="64"/>
      </right>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indexed="64"/>
      </right>
      <top/>
      <bottom style="thin">
        <color theme="0" tint="-0.34998626667073579"/>
      </bottom>
      <diagonal/>
    </border>
    <border>
      <left style="thin">
        <color theme="0" tint="-0.34998626667073579"/>
      </left>
      <right style="thin">
        <color indexed="64"/>
      </right>
      <top/>
      <bottom style="thin">
        <color theme="0" tint="-0.34998626667073579"/>
      </bottom>
      <diagonal/>
    </border>
    <border>
      <left style="thin">
        <color indexed="64"/>
      </left>
      <right style="medium">
        <color indexed="64"/>
      </right>
      <top/>
      <bottom style="thin">
        <color theme="0" tint="-0.34998626667073579"/>
      </bottom>
      <diagonal/>
    </border>
    <border>
      <left style="thin">
        <color indexed="64"/>
      </left>
      <right/>
      <top/>
      <bottom style="thin">
        <color theme="0" tint="-0.34998626667073579"/>
      </bottom>
      <diagonal/>
    </border>
    <border>
      <left style="medium">
        <color indexed="64"/>
      </left>
      <right style="medium">
        <color indexed="64"/>
      </right>
      <top style="thin">
        <color theme="0" tint="-0.14996795556505021"/>
      </top>
      <bottom style="thin">
        <color theme="0" tint="-0.14996795556505021"/>
      </bottom>
      <diagonal/>
    </border>
    <border>
      <left style="medium">
        <color indexed="64"/>
      </left>
      <right style="medium">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medium">
        <color indexed="64"/>
      </right>
      <top style="thin">
        <color theme="0" tint="-0.34998626667073579"/>
      </top>
      <bottom style="thin">
        <color theme="0" tint="-0.34998626667073579"/>
      </bottom>
      <diagonal/>
    </border>
    <border>
      <left style="thin">
        <color theme="0" tint="-0.34998626667073579"/>
      </left>
      <right/>
      <top/>
      <bottom/>
      <diagonal/>
    </border>
    <border>
      <left style="thin">
        <color theme="0" tint="-0.34998626667073579"/>
      </left>
      <right style="thin">
        <color theme="0" tint="-0.34998626667073579"/>
      </right>
      <top/>
      <bottom/>
      <diagonal/>
    </border>
    <border>
      <left style="thin">
        <color indexed="64"/>
      </left>
      <right/>
      <top/>
      <bottom/>
      <diagonal/>
    </border>
    <border>
      <left style="thin">
        <color theme="0" tint="-0.34998626667073579"/>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thin">
        <color theme="0" tint="-0.24994659260841701"/>
      </left>
      <right style="thin">
        <color indexed="64"/>
      </right>
      <top style="thin">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style="thick">
        <color indexed="64"/>
      </bottom>
      <diagonal/>
    </border>
    <border>
      <left style="thin">
        <color indexed="64"/>
      </left>
      <right/>
      <top style="thin">
        <color indexed="64"/>
      </top>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bottom style="thick">
        <color theme="0"/>
      </bottom>
      <diagonal/>
    </border>
    <border>
      <left/>
      <right/>
      <top/>
      <bottom style="thick">
        <color theme="0" tint="-4.9989318521683403E-2"/>
      </bottom>
      <diagonal/>
    </border>
    <border>
      <left/>
      <right/>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bottom style="thin">
        <color indexed="64"/>
      </bottom>
      <diagonal/>
    </border>
    <border>
      <left style="thick">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n">
        <color auto="1"/>
      </left>
      <right style="thick">
        <color indexed="64"/>
      </right>
      <top style="thin">
        <color indexed="64"/>
      </top>
      <bottom style="double">
        <color indexed="64"/>
      </bottom>
      <diagonal/>
    </border>
    <border>
      <left style="thin">
        <color auto="1"/>
      </left>
      <right style="thin">
        <color auto="1"/>
      </right>
      <top/>
      <bottom style="thick">
        <color auto="1"/>
      </bottom>
      <diagonal/>
    </border>
    <border>
      <left style="thin">
        <color auto="1"/>
      </left>
      <right style="thick">
        <color auto="1"/>
      </right>
      <top/>
      <bottom style="thick">
        <color auto="1"/>
      </bottom>
      <diagonal/>
    </border>
    <border>
      <left style="thick">
        <color auto="1"/>
      </left>
      <right style="thin">
        <color auto="1"/>
      </right>
      <top/>
      <bottom style="thick">
        <color auto="1"/>
      </bottom>
      <diagonal/>
    </border>
    <border>
      <left/>
      <right style="thin">
        <color indexed="64"/>
      </right>
      <top style="thin">
        <color auto="1"/>
      </top>
      <bottom/>
      <diagonal/>
    </border>
    <border>
      <left style="hair">
        <color indexed="64"/>
      </left>
      <right style="hair">
        <color indexed="64"/>
      </right>
      <top/>
      <bottom/>
      <diagonal/>
    </border>
    <border>
      <left/>
      <right style="hair">
        <color indexed="64"/>
      </right>
      <top/>
      <bottom/>
      <diagonal/>
    </border>
    <border>
      <left/>
      <right style="medium">
        <color indexed="64"/>
      </right>
      <top style="thin">
        <color indexed="64"/>
      </top>
      <bottom style="double">
        <color indexed="64"/>
      </bottom>
      <diagonal/>
    </border>
    <border>
      <left/>
      <right style="thin">
        <color auto="1"/>
      </right>
      <top/>
      <bottom style="thick">
        <color auto="1"/>
      </bottom>
      <diagonal/>
    </border>
    <border>
      <left style="thin">
        <color indexed="64"/>
      </left>
      <right/>
      <top style="thin">
        <color theme="0" tint="-0.34998626667073579"/>
      </top>
      <bottom style="thin">
        <color theme="0" tint="-0.34998626667073579"/>
      </bottom>
      <diagonal/>
    </border>
    <border>
      <left/>
      <right style="thick">
        <color auto="1"/>
      </right>
      <top style="thick">
        <color auto="1"/>
      </top>
      <bottom style="thin">
        <color auto="1"/>
      </bottom>
      <diagonal/>
    </border>
    <border>
      <left/>
      <right/>
      <top style="thick">
        <color auto="1"/>
      </top>
      <bottom style="thin">
        <color auto="1"/>
      </bottom>
      <diagonal/>
    </border>
    <border>
      <left style="thick">
        <color auto="1"/>
      </left>
      <right/>
      <top style="thick">
        <color auto="1"/>
      </top>
      <bottom style="thin">
        <color auto="1"/>
      </bottom>
      <diagonal/>
    </border>
  </borders>
  <cellStyleXfs count="7">
    <xf numFmtId="0" fontId="0" fillId="0" borderId="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44" fontId="27" fillId="0" borderId="0" applyFont="0" applyFill="0" applyBorder="0" applyAlignment="0" applyProtection="0"/>
  </cellStyleXfs>
  <cellXfs count="819">
    <xf numFmtId="0" fontId="0" fillId="0" borderId="0" xfId="0"/>
    <xf numFmtId="0" fontId="1" fillId="0" borderId="0" xfId="0" applyFont="1"/>
    <xf numFmtId="0" fontId="0" fillId="0" borderId="0" xfId="0" applyAlignment="1"/>
    <xf numFmtId="0" fontId="10" fillId="2" borderId="0" xfId="0" applyFont="1" applyFill="1" applyAlignment="1">
      <alignment horizontal="center" vertical="center"/>
    </xf>
    <xf numFmtId="0" fontId="10" fillId="2" borderId="0" xfId="0" applyFont="1" applyFill="1" applyAlignment="1">
      <alignment horizontal="left" vertical="center"/>
    </xf>
    <xf numFmtId="0" fontId="16" fillId="2" borderId="0" xfId="0" applyFont="1" applyFill="1"/>
    <xf numFmtId="0" fontId="0" fillId="0" borderId="0" xfId="0" applyFill="1"/>
    <xf numFmtId="0" fontId="14" fillId="0" borderId="0" xfId="0" applyFont="1" applyFill="1" applyBorder="1" applyAlignment="1">
      <alignment horizontal="left" vertical="center"/>
    </xf>
    <xf numFmtId="0" fontId="17" fillId="0" borderId="0" xfId="0" applyFont="1" applyAlignment="1">
      <alignment horizontal="left" vertical="center"/>
    </xf>
    <xf numFmtId="0" fontId="14" fillId="0" borderId="0" xfId="0" applyFont="1" applyAlignment="1">
      <alignment horizontal="left" vertical="center"/>
    </xf>
    <xf numFmtId="0" fontId="11" fillId="3" borderId="0" xfId="0" applyNumberFormat="1" applyFont="1" applyFill="1" applyBorder="1" applyAlignment="1">
      <alignment horizontal="center" vertical="center"/>
    </xf>
    <xf numFmtId="3" fontId="11" fillId="3" borderId="0" xfId="0" applyNumberFormat="1" applyFont="1" applyFill="1" applyBorder="1" applyAlignment="1">
      <alignment horizontal="center" vertical="center"/>
    </xf>
    <xf numFmtId="166" fontId="13" fillId="0" borderId="2" xfId="0" applyNumberFormat="1" applyFont="1" applyFill="1" applyBorder="1" applyAlignment="1">
      <alignment horizontal="center" vertical="center"/>
    </xf>
    <xf numFmtId="6" fontId="13" fillId="0" borderId="2" xfId="0" applyNumberFormat="1" applyFont="1" applyFill="1" applyBorder="1" applyAlignment="1">
      <alignment horizontal="center" vertical="center"/>
    </xf>
    <xf numFmtId="0" fontId="12" fillId="0" borderId="0" xfId="0" applyFont="1" applyFill="1" applyBorder="1" applyAlignment="1">
      <alignment horizontal="center" vertical="center"/>
    </xf>
    <xf numFmtId="166" fontId="13" fillId="0" borderId="0" xfId="0" applyNumberFormat="1" applyFont="1" applyFill="1" applyBorder="1" applyAlignment="1">
      <alignment horizontal="center" vertical="center"/>
    </xf>
    <xf numFmtId="10" fontId="13" fillId="0" borderId="0" xfId="0" applyNumberFormat="1" applyFont="1" applyFill="1" applyBorder="1" applyAlignment="1">
      <alignment horizontal="center" vertical="center"/>
    </xf>
    <xf numFmtId="0" fontId="11" fillId="3" borderId="0" xfId="0" applyNumberFormat="1" applyFont="1" applyFill="1" applyBorder="1" applyAlignment="1">
      <alignment horizontal="center" vertical="center" wrapText="1"/>
    </xf>
    <xf numFmtId="167" fontId="11" fillId="3" borderId="0" xfId="0" applyNumberFormat="1" applyFont="1" applyFill="1" applyBorder="1" applyAlignment="1">
      <alignment horizontal="center" vertical="center" wrapText="1"/>
    </xf>
    <xf numFmtId="0" fontId="11" fillId="3" borderId="0" xfId="0" applyFont="1" applyFill="1" applyBorder="1" applyAlignment="1">
      <alignment horizontal="center" vertical="center" wrapText="1"/>
    </xf>
    <xf numFmtId="167" fontId="11" fillId="3" borderId="0" xfId="0" applyNumberFormat="1" applyFont="1" applyFill="1" applyBorder="1" applyAlignment="1">
      <alignment horizontal="center" vertical="center"/>
    </xf>
    <xf numFmtId="0" fontId="13" fillId="0" borderId="2" xfId="0" applyNumberFormat="1" applyFont="1" applyBorder="1" applyAlignment="1">
      <alignment horizontal="left" vertical="center"/>
    </xf>
    <xf numFmtId="0" fontId="12" fillId="0" borderId="2" xfId="0" applyNumberFormat="1" applyFont="1" applyBorder="1" applyAlignment="1">
      <alignment horizontal="left" vertical="center"/>
    </xf>
    <xf numFmtId="166" fontId="13" fillId="0" borderId="2" xfId="0" applyNumberFormat="1" applyFont="1" applyBorder="1" applyAlignment="1">
      <alignment horizontal="center" vertical="center"/>
    </xf>
    <xf numFmtId="166" fontId="13" fillId="0" borderId="2" xfId="2" applyNumberFormat="1" applyFont="1" applyFill="1" applyBorder="1" applyAlignment="1">
      <alignment horizontal="center" vertical="center"/>
    </xf>
    <xf numFmtId="166" fontId="15" fillId="0" borderId="2" xfId="0" applyNumberFormat="1" applyFont="1" applyBorder="1" applyAlignment="1">
      <alignment horizontal="center" vertical="center"/>
    </xf>
    <xf numFmtId="42" fontId="13" fillId="0" borderId="2" xfId="0" applyNumberFormat="1" applyFont="1" applyBorder="1" applyAlignment="1">
      <alignment horizontal="center" vertical="center"/>
    </xf>
    <xf numFmtId="42" fontId="13" fillId="0" borderId="2" xfId="0" applyNumberFormat="1" applyFont="1" applyFill="1" applyBorder="1" applyAlignment="1">
      <alignment horizontal="center" vertical="center"/>
    </xf>
    <xf numFmtId="0" fontId="19" fillId="7" borderId="0" xfId="0" applyNumberFormat="1" applyFont="1" applyFill="1" applyBorder="1" applyAlignment="1">
      <alignment horizontal="center" vertical="center"/>
    </xf>
    <xf numFmtId="0" fontId="11" fillId="7" borderId="0" xfId="0" applyNumberFormat="1" applyFont="1" applyFill="1" applyBorder="1" applyAlignment="1">
      <alignment horizontal="right" vertical="center"/>
    </xf>
    <xf numFmtId="166" fontId="11" fillId="7" borderId="0" xfId="0" applyNumberFormat="1" applyFont="1" applyFill="1" applyBorder="1" applyAlignment="1">
      <alignment horizontal="center" vertical="center"/>
    </xf>
    <xf numFmtId="166" fontId="0" fillId="0" borderId="0" xfId="0" applyNumberFormat="1"/>
    <xf numFmtId="0" fontId="20" fillId="3" borderId="7" xfId="0" applyFont="1" applyFill="1" applyBorder="1" applyAlignment="1">
      <alignment horizontal="center" vertical="center"/>
    </xf>
    <xf numFmtId="0" fontId="20" fillId="3" borderId="8" xfId="0" applyFont="1" applyFill="1" applyBorder="1" applyAlignment="1">
      <alignment horizontal="center" vertical="center"/>
    </xf>
    <xf numFmtId="165" fontId="20" fillId="3" borderId="8" xfId="4" applyNumberFormat="1" applyFont="1" applyFill="1" applyBorder="1" applyAlignment="1">
      <alignment horizontal="center" vertical="center"/>
    </xf>
    <xf numFmtId="0" fontId="20" fillId="3" borderId="9" xfId="0" applyFont="1" applyFill="1" applyBorder="1" applyAlignment="1">
      <alignment horizontal="center" vertical="center" wrapText="1"/>
    </xf>
    <xf numFmtId="0" fontId="21" fillId="0" borderId="10" xfId="0" applyFont="1" applyFill="1" applyBorder="1" applyAlignment="1">
      <alignment vertical="center"/>
    </xf>
    <xf numFmtId="0" fontId="21" fillId="0" borderId="6" xfId="0" applyFont="1" applyFill="1" applyBorder="1" applyAlignment="1">
      <alignment vertical="center"/>
    </xf>
    <xf numFmtId="6" fontId="12" fillId="0" borderId="6" xfId="0" applyNumberFormat="1" applyFont="1" applyFill="1" applyBorder="1" applyAlignment="1">
      <alignment horizontal="right" vertical="center"/>
    </xf>
    <xf numFmtId="0" fontId="21" fillId="0" borderId="11" xfId="0" applyFont="1" applyFill="1" applyBorder="1" applyAlignment="1">
      <alignment horizontal="left" vertical="top" wrapText="1"/>
    </xf>
    <xf numFmtId="0" fontId="21" fillId="8" borderId="10" xfId="0" applyFont="1" applyFill="1" applyBorder="1" applyAlignment="1">
      <alignment vertical="center"/>
    </xf>
    <xf numFmtId="0" fontId="21" fillId="8" borderId="11" xfId="0" applyFont="1" applyFill="1" applyBorder="1" applyAlignment="1">
      <alignment horizontal="left" vertical="top" wrapText="1"/>
    </xf>
    <xf numFmtId="0" fontId="14" fillId="0" borderId="10" xfId="0" applyFont="1" applyFill="1" applyBorder="1" applyAlignment="1">
      <alignment horizontal="center" vertical="center"/>
    </xf>
    <xf numFmtId="0" fontId="14" fillId="0" borderId="6" xfId="0" applyFont="1" applyFill="1" applyBorder="1" applyAlignment="1">
      <alignment vertical="center"/>
    </xf>
    <xf numFmtId="6" fontId="13" fillId="0" borderId="6" xfId="0" applyNumberFormat="1" applyFont="1" applyFill="1" applyBorder="1" applyAlignment="1">
      <alignment horizontal="right" vertical="center"/>
    </xf>
    <xf numFmtId="0" fontId="14" fillId="0" borderId="11" xfId="0" applyFont="1" applyFill="1" applyBorder="1" applyAlignment="1">
      <alignment horizontal="left" vertical="top" wrapText="1"/>
    </xf>
    <xf numFmtId="0" fontId="14" fillId="0" borderId="10" xfId="0" applyFont="1" applyBorder="1" applyAlignment="1">
      <alignment horizontal="center" vertical="center"/>
    </xf>
    <xf numFmtId="0" fontId="14" fillId="0" borderId="6" xfId="0" applyFont="1" applyBorder="1" applyAlignment="1">
      <alignment vertical="center"/>
    </xf>
    <xf numFmtId="6" fontId="13" fillId="0" borderId="6" xfId="0" applyNumberFormat="1" applyFont="1" applyBorder="1" applyAlignment="1">
      <alignment horizontal="right" vertical="center"/>
    </xf>
    <xf numFmtId="0" fontId="14" fillId="0" borderId="11" xfId="0" applyFont="1" applyBorder="1" applyAlignment="1">
      <alignment horizontal="left" vertical="top" wrapText="1"/>
    </xf>
    <xf numFmtId="0" fontId="14" fillId="0" borderId="11" xfId="0" applyFont="1" applyBorder="1" applyAlignment="1">
      <alignment wrapText="1"/>
    </xf>
    <xf numFmtId="0" fontId="0" fillId="0" borderId="6" xfId="0" applyBorder="1"/>
    <xf numFmtId="0" fontId="28" fillId="0" borderId="6" xfId="0" applyFont="1" applyBorder="1" applyAlignment="1">
      <alignment horizontal="center"/>
    </xf>
    <xf numFmtId="168" fontId="28" fillId="0" borderId="6" xfId="6" applyNumberFormat="1" applyFont="1" applyBorder="1"/>
    <xf numFmtId="0" fontId="0" fillId="0" borderId="0" xfId="0" applyBorder="1"/>
    <xf numFmtId="0" fontId="14" fillId="0" borderId="0" xfId="0" applyFont="1"/>
    <xf numFmtId="0" fontId="15" fillId="0" borderId="0" xfId="0" applyFont="1" applyAlignment="1">
      <alignment vertical="center" wrapText="1"/>
    </xf>
    <xf numFmtId="0" fontId="14" fillId="0" borderId="0" xfId="0" applyFont="1" applyAlignment="1">
      <alignment wrapText="1"/>
    </xf>
    <xf numFmtId="0" fontId="20" fillId="2" borderId="6" xfId="0" applyFont="1" applyFill="1" applyBorder="1" applyAlignment="1">
      <alignment vertical="center"/>
    </xf>
    <xf numFmtId="0" fontId="20" fillId="2" borderId="6" xfId="0" applyFont="1" applyFill="1" applyBorder="1"/>
    <xf numFmtId="0" fontId="20" fillId="2" borderId="6" xfId="0" applyFont="1" applyFill="1" applyBorder="1" applyAlignment="1">
      <alignment horizontal="center" vertical="center"/>
    </xf>
    <xf numFmtId="0" fontId="24" fillId="2" borderId="6" xfId="0" applyFont="1" applyFill="1" applyBorder="1"/>
    <xf numFmtId="0" fontId="14" fillId="0" borderId="6" xfId="0" applyFont="1" applyBorder="1"/>
    <xf numFmtId="0" fontId="8" fillId="0" borderId="6" xfId="0" applyFont="1" applyBorder="1"/>
    <xf numFmtId="166" fontId="8" fillId="0" borderId="6" xfId="0" applyNumberFormat="1" applyFont="1" applyBorder="1"/>
    <xf numFmtId="0" fontId="21" fillId="0" borderId="6" xfId="0" applyFont="1" applyBorder="1" applyAlignment="1">
      <alignment vertical="center"/>
    </xf>
    <xf numFmtId="0" fontId="9" fillId="0" borderId="6" xfId="0" applyFont="1" applyBorder="1"/>
    <xf numFmtId="0" fontId="21" fillId="9" borderId="6" xfId="0" applyFont="1" applyFill="1" applyBorder="1" applyAlignment="1">
      <alignment horizontal="right" vertical="center"/>
    </xf>
    <xf numFmtId="0" fontId="8" fillId="9" borderId="6" xfId="0" applyFont="1" applyFill="1" applyBorder="1"/>
    <xf numFmtId="166" fontId="21" fillId="9" borderId="6" xfId="0" applyNumberFormat="1" applyFont="1" applyFill="1" applyBorder="1" applyAlignment="1">
      <alignment horizontal="right" vertical="center"/>
    </xf>
    <xf numFmtId="0" fontId="14" fillId="0" borderId="6" xfId="0" applyFont="1" applyFill="1" applyBorder="1" applyAlignment="1">
      <alignment horizontal="left" vertical="center"/>
    </xf>
    <xf numFmtId="0" fontId="8" fillId="0" borderId="6" xfId="0" applyFont="1" applyFill="1" applyBorder="1"/>
    <xf numFmtId="166" fontId="14" fillId="0" borderId="6" xfId="0" applyNumberFormat="1" applyFont="1" applyFill="1" applyBorder="1" applyAlignment="1">
      <alignment horizontal="right" vertical="center"/>
    </xf>
    <xf numFmtId="0" fontId="14" fillId="9" borderId="6" xfId="0" applyFont="1" applyFill="1" applyBorder="1" applyAlignment="1">
      <alignment horizontal="right" vertical="center"/>
    </xf>
    <xf numFmtId="0" fontId="21" fillId="0" borderId="6" xfId="0" applyFont="1" applyFill="1" applyBorder="1" applyAlignment="1">
      <alignment horizontal="left" vertical="center"/>
    </xf>
    <xf numFmtId="166" fontId="21" fillId="0" borderId="6" xfId="0" applyNumberFormat="1" applyFont="1" applyFill="1" applyBorder="1" applyAlignment="1">
      <alignment horizontal="right" vertical="center"/>
    </xf>
    <xf numFmtId="0" fontId="0" fillId="9" borderId="6" xfId="0" applyFill="1" applyBorder="1"/>
    <xf numFmtId="0" fontId="20" fillId="2" borderId="6" xfId="0" applyFont="1" applyFill="1" applyBorder="1" applyAlignment="1">
      <alignment horizontal="right" vertical="center"/>
    </xf>
    <xf numFmtId="166" fontId="21" fillId="0" borderId="6" xfId="0" applyNumberFormat="1" applyFont="1" applyBorder="1" applyAlignment="1">
      <alignment vertical="center"/>
    </xf>
    <xf numFmtId="166" fontId="14" fillId="0" borderId="6" xfId="0" applyNumberFormat="1" applyFont="1" applyBorder="1" applyAlignment="1">
      <alignment vertical="center"/>
    </xf>
    <xf numFmtId="0" fontId="0" fillId="0" borderId="6" xfId="0" applyBorder="1" applyAlignment="1">
      <alignment vertical="center"/>
    </xf>
    <xf numFmtId="166" fontId="20" fillId="2" borderId="6" xfId="0" applyNumberFormat="1" applyFont="1" applyFill="1" applyBorder="1" applyAlignment="1">
      <alignment vertical="center"/>
    </xf>
    <xf numFmtId="0" fontId="32" fillId="0" borderId="6" xfId="0" applyFont="1" applyBorder="1" applyAlignment="1">
      <alignment vertical="center"/>
    </xf>
    <xf numFmtId="0" fontId="32" fillId="0" borderId="6" xfId="0" applyFont="1" applyFill="1" applyBorder="1" applyAlignment="1">
      <alignment vertical="center"/>
    </xf>
    <xf numFmtId="0" fontId="30" fillId="0" borderId="6" xfId="0" applyFont="1" applyBorder="1" applyAlignment="1">
      <alignment horizontal="center"/>
    </xf>
    <xf numFmtId="0" fontId="30" fillId="0" borderId="6" xfId="0" applyFont="1" applyBorder="1" applyAlignment="1">
      <alignment horizontal="center" vertical="center"/>
    </xf>
    <xf numFmtId="0" fontId="31" fillId="0" borderId="6" xfId="0" applyFont="1" applyBorder="1"/>
    <xf numFmtId="0" fontId="32" fillId="0" borderId="6" xfId="0" applyFont="1" applyBorder="1" applyAlignment="1">
      <alignment horizontal="center" vertical="center"/>
    </xf>
    <xf numFmtId="0" fontId="32" fillId="0" borderId="6" xfId="0" applyFont="1" applyFill="1" applyBorder="1" applyAlignment="1">
      <alignment horizontal="center" vertical="center"/>
    </xf>
    <xf numFmtId="0" fontId="0" fillId="2" borderId="6" xfId="0" applyFill="1" applyBorder="1"/>
    <xf numFmtId="0" fontId="31" fillId="0" borderId="6" xfId="0" applyFont="1" applyBorder="1" applyAlignment="1">
      <alignment horizontal="center"/>
    </xf>
    <xf numFmtId="0" fontId="31" fillId="0" borderId="6" xfId="0" applyFont="1" applyBorder="1" applyAlignment="1"/>
    <xf numFmtId="0" fontId="30" fillId="9" borderId="6" xfId="0" applyFont="1" applyFill="1" applyBorder="1" applyAlignment="1">
      <alignment horizontal="right" vertical="center"/>
    </xf>
    <xf numFmtId="3" fontId="33" fillId="3" borderId="17" xfId="0" applyNumberFormat="1" applyFont="1" applyFill="1" applyBorder="1" applyAlignment="1">
      <alignment horizontal="left" vertical="center"/>
    </xf>
    <xf numFmtId="167" fontId="34" fillId="3" borderId="17" xfId="0" applyNumberFormat="1" applyFont="1" applyFill="1" applyBorder="1" applyAlignment="1">
      <alignment horizontal="right" vertical="center"/>
    </xf>
    <xf numFmtId="3" fontId="35" fillId="0" borderId="6" xfId="0" applyNumberFormat="1" applyFont="1" applyFill="1" applyBorder="1" applyAlignment="1">
      <alignment horizontal="left" vertical="center"/>
    </xf>
    <xf numFmtId="167" fontId="32" fillId="0" borderId="6" xfId="0" applyNumberFormat="1" applyFont="1" applyFill="1" applyBorder="1" applyAlignment="1">
      <alignment horizontal="right" vertical="center"/>
    </xf>
    <xf numFmtId="0" fontId="8" fillId="0" borderId="6" xfId="0" applyFont="1" applyBorder="1" applyAlignment="1">
      <alignment horizontal="left" vertical="center"/>
    </xf>
    <xf numFmtId="167" fontId="31" fillId="0" borderId="6" xfId="0" applyNumberFormat="1" applyFont="1" applyBorder="1" applyAlignment="1">
      <alignment horizontal="right" vertical="center"/>
    </xf>
    <xf numFmtId="3" fontId="35" fillId="8" borderId="6" xfId="0" applyNumberFormat="1" applyFont="1" applyFill="1" applyBorder="1" applyAlignment="1">
      <alignment horizontal="left" vertical="center"/>
    </xf>
    <xf numFmtId="167" fontId="36" fillId="8" borderId="6" xfId="0" applyNumberFormat="1" applyFont="1" applyFill="1" applyBorder="1" applyAlignment="1">
      <alignment horizontal="right" vertical="center"/>
    </xf>
    <xf numFmtId="3" fontId="37" fillId="0" borderId="6" xfId="0" applyNumberFormat="1" applyFont="1" applyFill="1" applyBorder="1" applyAlignment="1">
      <alignment horizontal="left" vertical="center"/>
    </xf>
    <xf numFmtId="0" fontId="34" fillId="3" borderId="0" xfId="0" applyFont="1" applyFill="1" applyBorder="1" applyAlignment="1">
      <alignment horizontal="left" vertical="center" wrapText="1"/>
    </xf>
    <xf numFmtId="0" fontId="15" fillId="10" borderId="0" xfId="0" applyFont="1" applyFill="1" applyBorder="1"/>
    <xf numFmtId="0" fontId="22" fillId="0" borderId="1" xfId="0" applyFont="1" applyBorder="1" applyAlignment="1">
      <alignment horizontal="left" vertical="center"/>
    </xf>
    <xf numFmtId="0" fontId="15" fillId="10" borderId="1" xfId="0" applyFont="1" applyFill="1" applyBorder="1"/>
    <xf numFmtId="0" fontId="15" fillId="0" borderId="1" xfId="0" applyFont="1" applyBorder="1" applyAlignment="1">
      <alignment horizontal="left" vertical="center" wrapText="1"/>
    </xf>
    <xf numFmtId="0" fontId="22" fillId="0" borderId="13" xfId="0" applyFont="1" applyBorder="1" applyAlignment="1">
      <alignment horizontal="left" vertical="center"/>
    </xf>
    <xf numFmtId="0" fontId="15" fillId="10" borderId="13" xfId="0" applyFont="1" applyFill="1" applyBorder="1"/>
    <xf numFmtId="0" fontId="15" fillId="0" borderId="13" xfId="0" applyFont="1" applyBorder="1" applyAlignment="1">
      <alignment horizontal="left" vertical="center"/>
    </xf>
    <xf numFmtId="0" fontId="15" fillId="0" borderId="13" xfId="0" applyFont="1" applyBorder="1" applyAlignment="1">
      <alignment horizontal="left" vertical="center" wrapText="1"/>
    </xf>
    <xf numFmtId="0" fontId="15" fillId="0" borderId="13" xfId="0" applyFont="1" applyFill="1" applyBorder="1" applyAlignment="1">
      <alignment horizontal="left" vertical="center" wrapText="1"/>
    </xf>
    <xf numFmtId="0" fontId="15" fillId="0" borderId="13" xfId="0" applyNumberFormat="1" applyFont="1" applyBorder="1" applyAlignment="1">
      <alignment horizontal="left" vertical="center" wrapText="1"/>
    </xf>
    <xf numFmtId="0" fontId="22" fillId="0" borderId="13" xfId="0" applyFont="1" applyBorder="1" applyAlignment="1">
      <alignment horizontal="left" vertical="center" wrapText="1"/>
    </xf>
    <xf numFmtId="0" fontId="13" fillId="0" borderId="0" xfId="0" applyFont="1" applyAlignment="1">
      <alignment wrapText="1"/>
    </xf>
    <xf numFmtId="6" fontId="13" fillId="0" borderId="0" xfId="0" applyNumberFormat="1" applyFont="1" applyFill="1" applyBorder="1" applyAlignment="1">
      <alignment horizontal="center" vertical="center"/>
    </xf>
    <xf numFmtId="3" fontId="13" fillId="0" borderId="0" xfId="0" applyNumberFormat="1" applyFont="1" applyFill="1" applyBorder="1" applyAlignment="1">
      <alignment horizontal="center" vertical="center"/>
    </xf>
    <xf numFmtId="0" fontId="12" fillId="0" borderId="20" xfId="0" applyFont="1" applyFill="1" applyBorder="1" applyAlignment="1">
      <alignment horizontal="center" vertical="center"/>
    </xf>
    <xf numFmtId="166" fontId="13" fillId="0" borderId="20" xfId="0" applyNumberFormat="1" applyFont="1" applyFill="1" applyBorder="1" applyAlignment="1">
      <alignment horizontal="center" vertical="center"/>
    </xf>
    <xf numFmtId="10" fontId="13" fillId="0" borderId="20" xfId="0" applyNumberFormat="1" applyFont="1" applyFill="1" applyBorder="1" applyAlignment="1">
      <alignment horizontal="center" vertical="center"/>
    </xf>
    <xf numFmtId="0" fontId="12" fillId="0" borderId="13" xfId="0" applyFont="1" applyFill="1" applyBorder="1" applyAlignment="1">
      <alignment horizontal="center" vertical="center"/>
    </xf>
    <xf numFmtId="166" fontId="13" fillId="0" borderId="13" xfId="0" applyNumberFormat="1" applyFont="1" applyFill="1" applyBorder="1" applyAlignment="1">
      <alignment horizontal="center" vertical="center"/>
    </xf>
    <xf numFmtId="10" fontId="13" fillId="0" borderId="13" xfId="0" applyNumberFormat="1" applyFont="1" applyFill="1" applyBorder="1" applyAlignment="1">
      <alignment horizontal="center" vertical="center"/>
    </xf>
    <xf numFmtId="6" fontId="13" fillId="0" borderId="20" xfId="0" applyNumberFormat="1" applyFont="1" applyFill="1" applyBorder="1" applyAlignment="1">
      <alignment horizontal="center" vertical="center"/>
    </xf>
    <xf numFmtId="166" fontId="31" fillId="0" borderId="6" xfId="0" applyNumberFormat="1" applyFont="1" applyBorder="1"/>
    <xf numFmtId="166" fontId="30" fillId="9" borderId="6" xfId="0" applyNumberFormat="1" applyFont="1" applyFill="1" applyBorder="1" applyAlignment="1">
      <alignment horizontal="right" vertical="center"/>
    </xf>
    <xf numFmtId="0" fontId="0" fillId="0" borderId="0" xfId="0" applyAlignment="1">
      <alignment horizontal="left" vertical="center" wrapText="1"/>
    </xf>
    <xf numFmtId="0" fontId="0" fillId="0" borderId="0" xfId="0" applyAlignment="1">
      <alignment vertical="center"/>
    </xf>
    <xf numFmtId="0" fontId="1" fillId="0" borderId="0" xfId="0" applyFont="1" applyAlignment="1">
      <alignment vertical="center"/>
    </xf>
    <xf numFmtId="165" fontId="0" fillId="0" borderId="3" xfId="1" applyNumberFormat="1" applyFont="1" applyBorder="1" applyAlignment="1">
      <alignment horizontal="center" vertical="center"/>
    </xf>
    <xf numFmtId="0" fontId="16" fillId="2" borderId="0" xfId="0" applyFont="1" applyFill="1" applyAlignment="1">
      <alignment horizontal="center" vertical="center"/>
    </xf>
    <xf numFmtId="164" fontId="0" fillId="6" borderId="3" xfId="0" applyNumberFormat="1" applyFill="1" applyBorder="1" applyAlignment="1">
      <alignment horizontal="center" vertical="center"/>
    </xf>
    <xf numFmtId="164" fontId="0" fillId="0" borderId="3" xfId="0" applyNumberFormat="1" applyBorder="1" applyAlignment="1">
      <alignment horizontal="center" vertical="center"/>
    </xf>
    <xf numFmtId="0" fontId="9" fillId="6" borderId="3" xfId="0" applyFont="1" applyFill="1" applyBorder="1" applyAlignment="1">
      <alignment vertical="center"/>
    </xf>
    <xf numFmtId="0" fontId="8" fillId="0" borderId="3" xfId="0" applyFont="1" applyBorder="1" applyAlignment="1">
      <alignment vertical="center"/>
    </xf>
    <xf numFmtId="0" fontId="1" fillId="0" borderId="6" xfId="0" applyFont="1" applyBorder="1" applyAlignment="1">
      <alignment horizontal="center" vertical="center"/>
    </xf>
    <xf numFmtId="0" fontId="0" fillId="0" borderId="6" xfId="0" applyBorder="1" applyAlignment="1">
      <alignment horizontal="center" vertical="center"/>
    </xf>
    <xf numFmtId="9" fontId="0" fillId="0" borderId="6" xfId="0" applyNumberFormat="1" applyBorder="1" applyAlignment="1">
      <alignment horizontal="center" vertical="center"/>
    </xf>
    <xf numFmtId="166" fontId="1" fillId="0" borderId="20" xfId="0" applyNumberFormat="1" applyFont="1" applyBorder="1" applyAlignment="1">
      <alignment horizontal="center" vertical="center"/>
    </xf>
    <xf numFmtId="0" fontId="38" fillId="3" borderId="6" xfId="0" applyFont="1" applyFill="1" applyBorder="1" applyAlignment="1">
      <alignment vertical="center" wrapText="1"/>
    </xf>
    <xf numFmtId="0" fontId="3" fillId="0" borderId="6" xfId="0" applyFont="1" applyBorder="1" applyAlignment="1">
      <alignment horizontal="center"/>
    </xf>
    <xf numFmtId="0" fontId="3" fillId="0" borderId="6" xfId="0" applyFont="1" applyBorder="1"/>
    <xf numFmtId="0" fontId="3" fillId="0" borderId="6" xfId="0" applyFont="1" applyFill="1" applyBorder="1" applyAlignment="1">
      <alignment horizontal="center"/>
    </xf>
    <xf numFmtId="0" fontId="3" fillId="0" borderId="6" xfId="0" applyFont="1" applyFill="1" applyBorder="1"/>
    <xf numFmtId="0" fontId="1" fillId="0" borderId="6" xfId="0" applyFont="1" applyBorder="1" applyAlignment="1">
      <alignment horizontal="center"/>
    </xf>
    <xf numFmtId="166" fontId="38" fillId="3" borderId="6" xfId="0" applyNumberFormat="1" applyFont="1" applyFill="1" applyBorder="1" applyAlignment="1">
      <alignment vertical="center" wrapText="1"/>
    </xf>
    <xf numFmtId="166" fontId="39" fillId="0" borderId="6" xfId="0" applyNumberFormat="1" applyFont="1" applyBorder="1"/>
    <xf numFmtId="166" fontId="3" fillId="9" borderId="6" xfId="0" applyNumberFormat="1" applyFont="1" applyFill="1" applyBorder="1"/>
    <xf numFmtId="10" fontId="38" fillId="3" borderId="6" xfId="5" applyNumberFormat="1" applyFont="1" applyFill="1" applyBorder="1" applyAlignment="1">
      <alignment vertical="center" wrapText="1"/>
    </xf>
    <xf numFmtId="166" fontId="21" fillId="8" borderId="6" xfId="0" applyNumberFormat="1" applyFont="1" applyFill="1" applyBorder="1" applyAlignment="1">
      <alignment vertical="center"/>
    </xf>
    <xf numFmtId="0" fontId="0" fillId="0" borderId="0" xfId="0" applyFont="1" applyAlignment="1">
      <alignment vertical="center"/>
    </xf>
    <xf numFmtId="0" fontId="40" fillId="0" borderId="6" xfId="0" applyFont="1" applyFill="1" applyBorder="1" applyAlignment="1">
      <alignment wrapText="1"/>
    </xf>
    <xf numFmtId="0" fontId="40" fillId="0" borderId="6" xfId="0" applyFont="1" applyFill="1" applyBorder="1" applyAlignment="1"/>
    <xf numFmtId="0" fontId="40" fillId="0" borderId="6" xfId="0" applyFont="1" applyFill="1" applyBorder="1" applyAlignment="1">
      <alignment vertical="center" wrapText="1"/>
    </xf>
    <xf numFmtId="0" fontId="0" fillId="0" borderId="10" xfId="0" applyBorder="1"/>
    <xf numFmtId="0" fontId="0" fillId="0" borderId="11" xfId="0" applyBorder="1"/>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0" fillId="0" borderId="11" xfId="0" applyBorder="1" applyAlignment="1">
      <alignment horizontal="center" vertical="center"/>
    </xf>
    <xf numFmtId="9" fontId="0" fillId="0" borderId="11" xfId="5" applyFont="1" applyBorder="1" applyAlignment="1">
      <alignment horizontal="center" vertical="center"/>
    </xf>
    <xf numFmtId="0" fontId="0" fillId="0" borderId="10" xfId="0" applyBorder="1" applyAlignment="1">
      <alignment horizontal="center" vertical="center"/>
    </xf>
    <xf numFmtId="0" fontId="1" fillId="0" borderId="24" xfId="0" applyFont="1" applyBorder="1" applyAlignment="1">
      <alignment horizontal="center" vertical="center"/>
    </xf>
    <xf numFmtId="9" fontId="0" fillId="0" borderId="29" xfId="0" applyNumberFormat="1" applyBorder="1" applyAlignment="1">
      <alignment horizontal="center" vertical="center"/>
    </xf>
    <xf numFmtId="9" fontId="0" fillId="0" borderId="25" xfId="0" applyNumberFormat="1" applyBorder="1" applyAlignment="1">
      <alignment horizontal="center" vertical="center"/>
    </xf>
    <xf numFmtId="0" fontId="41" fillId="0" borderId="0" xfId="0" applyFont="1"/>
    <xf numFmtId="10" fontId="41" fillId="0" borderId="0" xfId="5" applyNumberFormat="1" applyFont="1"/>
    <xf numFmtId="0" fontId="45" fillId="0" borderId="0" xfId="0" applyFont="1"/>
    <xf numFmtId="0" fontId="41" fillId="0" borderId="55" xfId="0" applyFont="1" applyBorder="1"/>
    <xf numFmtId="0" fontId="41" fillId="0" borderId="63" xfId="0" applyFont="1" applyBorder="1"/>
    <xf numFmtId="0" fontId="41" fillId="0" borderId="0" xfId="0" applyFont="1" applyAlignment="1">
      <alignment horizontal="center"/>
    </xf>
    <xf numFmtId="10" fontId="41" fillId="0" borderId="0" xfId="5" applyNumberFormat="1" applyFont="1" applyAlignment="1">
      <alignment horizontal="center"/>
    </xf>
    <xf numFmtId="0" fontId="41" fillId="0" borderId="0" xfId="0" applyFont="1" applyFill="1"/>
    <xf numFmtId="10" fontId="41" fillId="0" borderId="0" xfId="5" applyNumberFormat="1" applyFont="1" applyFill="1"/>
    <xf numFmtId="0" fontId="38" fillId="3" borderId="6" xfId="0" applyFont="1" applyFill="1" applyBorder="1" applyAlignment="1">
      <alignment horizontal="center" vertical="center" wrapText="1"/>
    </xf>
    <xf numFmtId="0" fontId="26" fillId="5" borderId="70" xfId="0" applyFont="1" applyFill="1" applyBorder="1" applyAlignment="1"/>
    <xf numFmtId="0" fontId="26" fillId="5" borderId="0" xfId="0" applyFont="1" applyFill="1" applyBorder="1" applyAlignment="1"/>
    <xf numFmtId="168" fontId="28" fillId="0" borderId="6" xfId="6" applyNumberFormat="1" applyFont="1" applyFill="1" applyBorder="1"/>
    <xf numFmtId="0" fontId="26" fillId="5" borderId="82" xfId="0" applyFont="1" applyFill="1" applyBorder="1" applyAlignment="1"/>
    <xf numFmtId="0" fontId="26" fillId="5" borderId="21" xfId="0" applyFont="1" applyFill="1" applyBorder="1" applyAlignment="1"/>
    <xf numFmtId="0" fontId="8" fillId="0" borderId="0" xfId="0" applyFont="1"/>
    <xf numFmtId="168" fontId="39" fillId="0" borderId="6" xfId="0" applyNumberFormat="1" applyFont="1" applyBorder="1"/>
    <xf numFmtId="0" fontId="39" fillId="0" borderId="0" xfId="0" applyFont="1"/>
    <xf numFmtId="0" fontId="47" fillId="0" borderId="0" xfId="0" applyFont="1"/>
    <xf numFmtId="0" fontId="48" fillId="0" borderId="1" xfId="0" applyFont="1" applyBorder="1" applyAlignment="1">
      <alignment vertical="center" wrapText="1"/>
    </xf>
    <xf numFmtId="0" fontId="21" fillId="0" borderId="1" xfId="0" applyFont="1" applyBorder="1" applyAlignment="1">
      <alignment horizontal="right" vertical="center"/>
    </xf>
    <xf numFmtId="0" fontId="48" fillId="0" borderId="2" xfId="0" applyFont="1" applyBorder="1" applyAlignment="1">
      <alignment vertical="center" wrapText="1"/>
    </xf>
    <xf numFmtId="49" fontId="21" fillId="0" borderId="2" xfId="0" applyNumberFormat="1" applyFont="1" applyBorder="1" applyAlignment="1">
      <alignment horizontal="right" vertical="center"/>
    </xf>
    <xf numFmtId="0" fontId="48" fillId="0" borderId="2" xfId="0" applyFont="1" applyFill="1" applyBorder="1" applyAlignment="1">
      <alignment vertical="center" wrapText="1"/>
    </xf>
    <xf numFmtId="0" fontId="48" fillId="0" borderId="0" xfId="0" applyFont="1" applyFill="1" applyBorder="1" applyAlignment="1">
      <alignment vertical="center" wrapText="1"/>
    </xf>
    <xf numFmtId="49" fontId="21" fillId="0" borderId="1" xfId="0" applyNumberFormat="1" applyFont="1" applyBorder="1" applyAlignment="1">
      <alignment horizontal="right" vertical="center"/>
    </xf>
    <xf numFmtId="49" fontId="21" fillId="0" borderId="13" xfId="0" applyNumberFormat="1" applyFont="1" applyBorder="1" applyAlignment="1">
      <alignment horizontal="right" vertical="center"/>
    </xf>
    <xf numFmtId="0" fontId="48" fillId="0" borderId="13" xfId="0" applyFont="1" applyBorder="1" applyAlignment="1">
      <alignment vertical="center" wrapText="1"/>
    </xf>
    <xf numFmtId="0" fontId="42" fillId="0" borderId="0" xfId="0" applyFont="1" applyAlignment="1">
      <alignment horizontal="center"/>
    </xf>
    <xf numFmtId="0" fontId="0" fillId="0" borderId="0" xfId="0" applyAlignment="1">
      <alignment vertical="center" wrapText="1"/>
    </xf>
    <xf numFmtId="14" fontId="41" fillId="0" borderId="0" xfId="0" applyNumberFormat="1" applyFont="1"/>
    <xf numFmtId="42" fontId="41" fillId="0" borderId="0" xfId="0" applyNumberFormat="1" applyFont="1"/>
    <xf numFmtId="0" fontId="49" fillId="0" borderId="0" xfId="0" applyFont="1"/>
    <xf numFmtId="42" fontId="41" fillId="0" borderId="0" xfId="0" applyNumberFormat="1" applyFont="1" applyAlignment="1">
      <alignment horizontal="center"/>
    </xf>
    <xf numFmtId="42" fontId="44" fillId="12" borderId="73" xfId="0" applyNumberFormat="1" applyFont="1" applyFill="1" applyBorder="1"/>
    <xf numFmtId="42" fontId="44" fillId="0" borderId="25" xfId="0" applyNumberFormat="1" applyFont="1" applyFill="1" applyBorder="1"/>
    <xf numFmtId="42" fontId="44" fillId="0" borderId="45" xfId="0" applyNumberFormat="1" applyFont="1" applyBorder="1"/>
    <xf numFmtId="0" fontId="44" fillId="0" borderId="44" xfId="0" applyFont="1" applyBorder="1" applyAlignment="1">
      <alignment horizontal="center"/>
    </xf>
    <xf numFmtId="42" fontId="44" fillId="11" borderId="25" xfId="0" applyNumberFormat="1" applyFont="1" applyFill="1" applyBorder="1"/>
    <xf numFmtId="42" fontId="44" fillId="0" borderId="45" xfId="0" applyNumberFormat="1" applyFont="1" applyFill="1" applyBorder="1"/>
    <xf numFmtId="42" fontId="44" fillId="0" borderId="74" xfId="0" applyNumberFormat="1" applyFont="1" applyFill="1" applyBorder="1"/>
    <xf numFmtId="10" fontId="44" fillId="0" borderId="41" xfId="0" applyNumberFormat="1" applyFont="1" applyBorder="1" applyAlignment="1">
      <alignment horizontal="center"/>
    </xf>
    <xf numFmtId="2" fontId="44" fillId="0" borderId="44" xfId="0" applyNumberFormat="1" applyFont="1" applyBorder="1" applyAlignment="1">
      <alignment horizontal="center"/>
    </xf>
    <xf numFmtId="42" fontId="44" fillId="0" borderId="29" xfId="0" applyNumberFormat="1" applyFont="1" applyBorder="1"/>
    <xf numFmtId="42" fontId="44" fillId="0" borderId="42" xfId="0" applyNumberFormat="1" applyFont="1" applyBorder="1"/>
    <xf numFmtId="10" fontId="44" fillId="0" borderId="42" xfId="0" applyNumberFormat="1" applyFont="1" applyBorder="1" applyAlignment="1">
      <alignment horizontal="center"/>
    </xf>
    <xf numFmtId="42" fontId="44" fillId="0" borderId="41" xfId="0" applyNumberFormat="1" applyFont="1" applyBorder="1" applyAlignment="1">
      <alignment horizontal="center"/>
    </xf>
    <xf numFmtId="0" fontId="44" fillId="0" borderId="41" xfId="0" applyFont="1" applyBorder="1" applyAlignment="1">
      <alignment horizontal="center"/>
    </xf>
    <xf numFmtId="0" fontId="44" fillId="0" borderId="73" xfId="0" applyFont="1" applyBorder="1"/>
    <xf numFmtId="42" fontId="44" fillId="12" borderId="38" xfId="0" applyNumberFormat="1" applyFont="1" applyFill="1" applyBorder="1"/>
    <xf numFmtId="42" fontId="44" fillId="0" borderId="72" xfId="0" applyNumberFormat="1" applyFont="1" applyFill="1" applyBorder="1"/>
    <xf numFmtId="42" fontId="41" fillId="0" borderId="71" xfId="0" applyNumberFormat="1" applyFont="1" applyBorder="1"/>
    <xf numFmtId="0" fontId="41" fillId="0" borderId="70" xfId="0" applyFont="1" applyBorder="1" applyAlignment="1">
      <alignment horizontal="center"/>
    </xf>
    <xf numFmtId="42" fontId="44" fillId="11" borderId="72" xfId="0" applyNumberFormat="1" applyFont="1" applyFill="1" applyBorder="1"/>
    <xf numFmtId="10" fontId="41" fillId="0" borderId="68" xfId="0" applyNumberFormat="1" applyFont="1" applyBorder="1" applyAlignment="1">
      <alignment horizontal="center"/>
    </xf>
    <xf numFmtId="2" fontId="41" fillId="0" borderId="70" xfId="0" applyNumberFormat="1" applyFont="1" applyBorder="1" applyAlignment="1">
      <alignment horizontal="center"/>
    </xf>
    <xf numFmtId="42" fontId="41" fillId="0" borderId="4" xfId="0" applyNumberFormat="1" applyFont="1" applyBorder="1"/>
    <xf numFmtId="42" fontId="41" fillId="0" borderId="69" xfId="0" applyNumberFormat="1" applyFont="1" applyBorder="1"/>
    <xf numFmtId="10" fontId="41" fillId="0" borderId="69" xfId="0" applyNumberFormat="1" applyFont="1" applyBorder="1" applyAlignment="1">
      <alignment horizontal="center"/>
    </xf>
    <xf numFmtId="42" fontId="41" fillId="0" borderId="68" xfId="0" applyNumberFormat="1" applyFont="1" applyBorder="1" applyAlignment="1">
      <alignment horizontal="center"/>
    </xf>
    <xf numFmtId="0" fontId="41" fillId="0" borderId="68" xfId="0" applyFont="1" applyBorder="1" applyAlignment="1">
      <alignment horizontal="center"/>
    </xf>
    <xf numFmtId="0" fontId="41" fillId="0" borderId="38" xfId="0" applyFont="1" applyBorder="1"/>
    <xf numFmtId="42" fontId="44" fillId="12" borderId="62" xfId="0" applyNumberFormat="1" applyFont="1" applyFill="1" applyBorder="1"/>
    <xf numFmtId="42" fontId="44" fillId="0" borderId="67" xfId="0" applyNumberFormat="1" applyFont="1" applyFill="1" applyBorder="1"/>
    <xf numFmtId="42" fontId="41" fillId="0" borderId="59" xfId="0" applyNumberFormat="1" applyFont="1" applyFill="1" applyBorder="1"/>
    <xf numFmtId="42" fontId="44" fillId="11" borderId="60" xfId="0" applyNumberFormat="1" applyFont="1" applyFill="1" applyBorder="1"/>
    <xf numFmtId="42" fontId="41" fillId="0" borderId="66" xfId="0" applyNumberFormat="1" applyFont="1" applyBorder="1"/>
    <xf numFmtId="165" fontId="41" fillId="0" borderId="56" xfId="1" applyNumberFormat="1" applyFont="1" applyBorder="1" applyAlignment="1">
      <alignment horizontal="center"/>
    </xf>
    <xf numFmtId="10" fontId="41" fillId="0" borderId="65" xfId="0" applyNumberFormat="1" applyFont="1" applyBorder="1" applyAlignment="1">
      <alignment horizontal="center"/>
    </xf>
    <xf numFmtId="2" fontId="41" fillId="0" borderId="56" xfId="0" applyNumberFormat="1" applyFont="1" applyFill="1" applyBorder="1" applyAlignment="1">
      <alignment horizontal="center"/>
    </xf>
    <xf numFmtId="42" fontId="41" fillId="0" borderId="64" xfId="0" applyNumberFormat="1" applyFont="1" applyBorder="1"/>
    <xf numFmtId="165" fontId="6" fillId="0" borderId="0" xfId="1" applyNumberFormat="1" applyFont="1"/>
    <xf numFmtId="0" fontId="41" fillId="0" borderId="0" xfId="0" applyFont="1" applyBorder="1" applyAlignment="1">
      <alignment horizontal="center"/>
    </xf>
    <xf numFmtId="42" fontId="44" fillId="0" borderId="60" xfId="0" applyNumberFormat="1" applyFont="1" applyFill="1" applyBorder="1"/>
    <xf numFmtId="0" fontId="41" fillId="0" borderId="61" xfId="0" applyFont="1" applyBorder="1" applyAlignment="1">
      <alignment horizontal="center"/>
    </xf>
    <xf numFmtId="42" fontId="41" fillId="0" borderId="59" xfId="0" applyNumberFormat="1" applyFont="1" applyBorder="1"/>
    <xf numFmtId="10" fontId="41" fillId="0" borderId="56" xfId="0" applyNumberFormat="1" applyFont="1" applyBorder="1" applyAlignment="1">
      <alignment horizontal="center"/>
    </xf>
    <xf numFmtId="42" fontId="41" fillId="0" borderId="58" xfId="0" applyNumberFormat="1" applyFont="1" applyBorder="1"/>
    <xf numFmtId="0" fontId="44" fillId="12" borderId="54" xfId="0" applyFont="1" applyFill="1" applyBorder="1"/>
    <xf numFmtId="0" fontId="44" fillId="0" borderId="53" xfId="0" applyFont="1" applyFill="1" applyBorder="1"/>
    <xf numFmtId="0" fontId="41" fillId="0" borderId="52" xfId="0" applyFont="1" applyFill="1" applyBorder="1"/>
    <xf numFmtId="0" fontId="41" fillId="0" borderId="51" xfId="0" applyFont="1" applyBorder="1" applyAlignment="1">
      <alignment horizontal="center"/>
    </xf>
    <xf numFmtId="0" fontId="44" fillId="11" borderId="53" xfId="0" applyFont="1" applyFill="1" applyBorder="1"/>
    <xf numFmtId="0" fontId="41" fillId="0" borderId="52" xfId="0" applyFont="1" applyBorder="1"/>
    <xf numFmtId="0" fontId="41" fillId="0" borderId="48" xfId="0" applyFont="1" applyBorder="1" applyAlignment="1">
      <alignment horizontal="center"/>
    </xf>
    <xf numFmtId="0" fontId="41" fillId="0" borderId="50" xfId="0" applyFont="1" applyBorder="1"/>
    <xf numFmtId="42" fontId="41" fillId="0" borderId="49" xfId="0" applyNumberFormat="1" applyFont="1" applyBorder="1"/>
    <xf numFmtId="10" fontId="41" fillId="0" borderId="49" xfId="0" applyNumberFormat="1" applyFont="1" applyBorder="1" applyAlignment="1">
      <alignment horizontal="center"/>
    </xf>
    <xf numFmtId="42" fontId="41" fillId="0" borderId="48" xfId="0" applyNumberFormat="1" applyFont="1" applyBorder="1" applyAlignment="1">
      <alignment horizontal="center"/>
    </xf>
    <xf numFmtId="0" fontId="41" fillId="0" borderId="47" xfId="0" applyFont="1" applyBorder="1"/>
    <xf numFmtId="0" fontId="45" fillId="12" borderId="40" xfId="0" applyFont="1" applyFill="1" applyBorder="1" applyAlignment="1">
      <alignment horizontal="center" wrapText="1"/>
    </xf>
    <xf numFmtId="0" fontId="44" fillId="0" borderId="46" xfId="0" applyFont="1" applyFill="1" applyBorder="1" applyAlignment="1">
      <alignment horizontal="center" wrapText="1"/>
    </xf>
    <xf numFmtId="0" fontId="41" fillId="0" borderId="45" xfId="0" applyFont="1" applyFill="1" applyBorder="1" applyAlignment="1">
      <alignment horizontal="center" wrapText="1"/>
    </xf>
    <xf numFmtId="0" fontId="41" fillId="0" borderId="44" xfId="0" applyFont="1" applyBorder="1" applyAlignment="1">
      <alignment horizontal="center" wrapText="1"/>
    </xf>
    <xf numFmtId="0" fontId="44" fillId="11" borderId="46" xfId="0" applyFont="1" applyFill="1" applyBorder="1" applyAlignment="1">
      <alignment horizontal="center" wrapText="1"/>
    </xf>
    <xf numFmtId="0" fontId="44" fillId="11" borderId="32" xfId="0" applyFont="1" applyFill="1" applyBorder="1" applyAlignment="1">
      <alignment horizontal="center" wrapText="1"/>
    </xf>
    <xf numFmtId="0" fontId="41" fillId="0" borderId="41" xfId="0" applyFont="1" applyFill="1" applyBorder="1" applyAlignment="1">
      <alignment horizontal="center" wrapText="1"/>
    </xf>
    <xf numFmtId="0" fontId="41" fillId="0" borderId="44" xfId="0" applyFont="1" applyFill="1" applyBorder="1" applyAlignment="1">
      <alignment horizontal="center" wrapText="1"/>
    </xf>
    <xf numFmtId="0" fontId="41" fillId="0" borderId="29" xfId="0" applyFont="1" applyFill="1" applyBorder="1" applyAlignment="1">
      <alignment horizontal="center" wrapText="1"/>
    </xf>
    <xf numFmtId="0" fontId="41" fillId="0" borderId="43" xfId="0" applyFont="1" applyFill="1" applyBorder="1" applyAlignment="1">
      <alignment horizontal="center" wrapText="1"/>
    </xf>
    <xf numFmtId="0" fontId="41" fillId="0" borderId="42" xfId="0" applyFont="1" applyFill="1" applyBorder="1" applyAlignment="1">
      <alignment horizontal="center" wrapText="1"/>
    </xf>
    <xf numFmtId="0" fontId="45" fillId="11" borderId="40" xfId="0" applyFont="1" applyFill="1" applyBorder="1"/>
    <xf numFmtId="0" fontId="41" fillId="12" borderId="38" xfId="0" applyFont="1" applyFill="1" applyBorder="1" applyAlignment="1">
      <alignment horizontal="center"/>
    </xf>
    <xf numFmtId="0" fontId="0" fillId="11" borderId="11" xfId="0" applyFill="1" applyBorder="1" applyAlignment="1">
      <alignment horizontal="center"/>
    </xf>
    <xf numFmtId="0" fontId="41" fillId="11" borderId="37" xfId="0" applyFont="1" applyFill="1" applyBorder="1" applyAlignment="1">
      <alignment horizontal="center" wrapText="1"/>
    </xf>
    <xf numFmtId="0" fontId="41" fillId="11" borderId="23" xfId="0" applyFont="1" applyFill="1" applyBorder="1" applyAlignment="1">
      <alignment horizontal="center" wrapText="1"/>
    </xf>
    <xf numFmtId="0" fontId="41" fillId="11" borderId="18" xfId="0" applyFont="1" applyFill="1" applyBorder="1"/>
    <xf numFmtId="10" fontId="45" fillId="0" borderId="0" xfId="5" applyNumberFormat="1" applyFont="1"/>
    <xf numFmtId="0" fontId="45" fillId="12" borderId="33" xfId="0" applyFont="1" applyFill="1" applyBorder="1" applyAlignment="1">
      <alignment horizontal="center" wrapText="1"/>
    </xf>
    <xf numFmtId="0" fontId="45" fillId="11" borderId="33" xfId="0" applyFont="1" applyFill="1" applyBorder="1"/>
    <xf numFmtId="0" fontId="44" fillId="0" borderId="18" xfId="0" applyFont="1" applyBorder="1"/>
    <xf numFmtId="42" fontId="44" fillId="0" borderId="32" xfId="0" applyNumberFormat="1" applyFont="1" applyBorder="1"/>
    <xf numFmtId="0" fontId="44" fillId="0" borderId="31" xfId="0" applyFont="1" applyBorder="1"/>
    <xf numFmtId="0" fontId="44" fillId="0" borderId="30" xfId="0" applyFont="1" applyBorder="1"/>
    <xf numFmtId="0" fontId="44" fillId="0" borderId="0" xfId="0" applyFont="1" applyBorder="1"/>
    <xf numFmtId="42" fontId="44" fillId="0" borderId="19" xfId="0" applyNumberFormat="1" applyFont="1" applyBorder="1"/>
    <xf numFmtId="42" fontId="44" fillId="0" borderId="19" xfId="0" applyNumberFormat="1" applyFont="1" applyFill="1" applyBorder="1"/>
    <xf numFmtId="0" fontId="44" fillId="0" borderId="0" xfId="0" applyFont="1" applyBorder="1" applyAlignment="1">
      <alignment horizontal="left" indent="2"/>
    </xf>
    <xf numFmtId="42" fontId="53" fillId="0" borderId="19" xfId="0" applyNumberFormat="1" applyFont="1" applyBorder="1"/>
    <xf numFmtId="0" fontId="44" fillId="0" borderId="18" xfId="0" applyFont="1" applyBorder="1" applyAlignment="1">
      <alignment horizontal="left" indent="2"/>
    </xf>
    <xf numFmtId="0" fontId="41" fillId="0" borderId="0" xfId="0" applyFont="1" applyBorder="1"/>
    <xf numFmtId="0" fontId="41" fillId="0" borderId="19" xfId="0" applyFont="1" applyBorder="1"/>
    <xf numFmtId="0" fontId="41" fillId="0" borderId="18" xfId="0" applyFont="1" applyBorder="1"/>
    <xf numFmtId="0" fontId="54" fillId="0" borderId="18" xfId="0" applyFont="1" applyBorder="1"/>
    <xf numFmtId="0" fontId="41" fillId="0" borderId="28" xfId="0" applyFont="1" applyBorder="1"/>
    <xf numFmtId="0" fontId="54" fillId="0" borderId="27" xfId="0" applyFont="1" applyBorder="1"/>
    <xf numFmtId="0" fontId="54" fillId="0" borderId="26" xfId="0" applyFont="1" applyBorder="1"/>
    <xf numFmtId="0" fontId="55" fillId="0" borderId="0" xfId="0" applyFont="1" applyAlignment="1">
      <alignment horizontal="center"/>
    </xf>
    <xf numFmtId="0" fontId="42" fillId="0" borderId="0" xfId="0" applyFont="1" applyAlignment="1"/>
    <xf numFmtId="10" fontId="6" fillId="0" borderId="0" xfId="5" applyNumberFormat="1" applyFont="1"/>
    <xf numFmtId="0" fontId="57" fillId="0" borderId="0" xfId="0" applyFont="1"/>
    <xf numFmtId="10" fontId="6" fillId="0" borderId="0" xfId="5" applyNumberFormat="1" applyFont="1" applyBorder="1"/>
    <xf numFmtId="165" fontId="6" fillId="0" borderId="0" xfId="1" applyNumberFormat="1" applyFont="1" applyBorder="1"/>
    <xf numFmtId="165" fontId="1" fillId="0" borderId="0" xfId="1" applyNumberFormat="1" applyFont="1"/>
    <xf numFmtId="10" fontId="1" fillId="0" borderId="83" xfId="5" applyNumberFormat="1" applyFont="1" applyBorder="1"/>
    <xf numFmtId="165" fontId="1" fillId="0" borderId="83" xfId="1" applyNumberFormat="1" applyFont="1" applyBorder="1"/>
    <xf numFmtId="165" fontId="1" fillId="0" borderId="83" xfId="1" applyNumberFormat="1" applyFont="1" applyFill="1" applyBorder="1"/>
    <xf numFmtId="0" fontId="1" fillId="0" borderId="77" xfId="0" applyFont="1" applyBorder="1"/>
    <xf numFmtId="10" fontId="6" fillId="0" borderId="84" xfId="5" applyNumberFormat="1" applyFont="1" applyBorder="1"/>
    <xf numFmtId="165" fontId="6" fillId="0" borderId="84" xfId="1" applyNumberFormat="1" applyFont="1" applyBorder="1"/>
    <xf numFmtId="165" fontId="6" fillId="0" borderId="84" xfId="1" applyNumberFormat="1" applyFont="1" applyFill="1" applyBorder="1"/>
    <xf numFmtId="165" fontId="6" fillId="0" borderId="81" xfId="1" applyNumberFormat="1" applyFont="1" applyFill="1" applyBorder="1"/>
    <xf numFmtId="10" fontId="6" fillId="0" borderId="77" xfId="5" applyNumberFormat="1" applyFont="1" applyBorder="1"/>
    <xf numFmtId="165" fontId="6" fillId="0" borderId="77" xfId="1" applyNumberFormat="1" applyFont="1" applyFill="1" applyBorder="1"/>
    <xf numFmtId="165" fontId="6" fillId="0" borderId="77" xfId="1" applyNumberFormat="1" applyFont="1" applyBorder="1"/>
    <xf numFmtId="10" fontId="41" fillId="0" borderId="76" xfId="5" applyNumberFormat="1" applyFont="1" applyBorder="1"/>
    <xf numFmtId="165" fontId="41" fillId="0" borderId="78" xfId="1" applyNumberFormat="1" applyFont="1" applyBorder="1"/>
    <xf numFmtId="0" fontId="41" fillId="0" borderId="78" xfId="0" applyFont="1" applyBorder="1"/>
    <xf numFmtId="0" fontId="58" fillId="0" borderId="75" xfId="0" applyFont="1" applyBorder="1"/>
    <xf numFmtId="10" fontId="6" fillId="0" borderId="76" xfId="5" applyNumberFormat="1" applyFont="1" applyBorder="1"/>
    <xf numFmtId="165" fontId="6" fillId="0" borderId="78" xfId="1" applyNumberFormat="1" applyFont="1" applyBorder="1"/>
    <xf numFmtId="10" fontId="1" fillId="0" borderId="77" xfId="5" applyNumberFormat="1" applyFont="1" applyBorder="1"/>
    <xf numFmtId="165" fontId="1" fillId="0" borderId="77" xfId="1" applyNumberFormat="1" applyFont="1" applyBorder="1"/>
    <xf numFmtId="10" fontId="6" fillId="0" borderId="81" xfId="5" applyNumberFormat="1" applyFont="1" applyBorder="1"/>
    <xf numFmtId="165" fontId="6" fillId="0" borderId="81" xfId="1" applyNumberFormat="1" applyFont="1" applyBorder="1"/>
    <xf numFmtId="0" fontId="59" fillId="0" borderId="77" xfId="0" applyFont="1" applyBorder="1"/>
    <xf numFmtId="0" fontId="41" fillId="0" borderId="77" xfId="0" applyFont="1" applyBorder="1"/>
    <xf numFmtId="0" fontId="44" fillId="0" borderId="77" xfId="0" applyFont="1" applyBorder="1"/>
    <xf numFmtId="0" fontId="58" fillId="0" borderId="0" xfId="0" applyFont="1" applyAlignment="1">
      <alignment horizontal="center"/>
    </xf>
    <xf numFmtId="10" fontId="58" fillId="0" borderId="77" xfId="5" applyNumberFormat="1" applyFont="1" applyBorder="1" applyAlignment="1">
      <alignment horizontal="center"/>
    </xf>
    <xf numFmtId="165" fontId="58" fillId="0" borderId="77" xfId="1" applyNumberFormat="1" applyFont="1" applyBorder="1" applyAlignment="1">
      <alignment horizontal="center"/>
    </xf>
    <xf numFmtId="0" fontId="58" fillId="0" borderId="76" xfId="0" applyFont="1" applyBorder="1" applyAlignment="1">
      <alignment horizontal="center"/>
    </xf>
    <xf numFmtId="0" fontId="58" fillId="0" borderId="75" xfId="0" applyFont="1" applyBorder="1" applyAlignment="1">
      <alignment horizontal="center"/>
    </xf>
    <xf numFmtId="0" fontId="60" fillId="0" borderId="0" xfId="0" applyFont="1"/>
    <xf numFmtId="0" fontId="8" fillId="0" borderId="0" xfId="0" applyFont="1" applyBorder="1"/>
    <xf numFmtId="10" fontId="62" fillId="3" borderId="25" xfId="5" applyNumberFormat="1" applyFont="1" applyFill="1" applyBorder="1" applyAlignment="1">
      <alignment horizontal="center"/>
    </xf>
    <xf numFmtId="0" fontId="62" fillId="3" borderId="24" xfId="0" applyFont="1" applyFill="1" applyBorder="1" applyAlignment="1">
      <alignment horizontal="center"/>
    </xf>
    <xf numFmtId="0" fontId="62" fillId="3" borderId="16" xfId="0" applyFont="1" applyFill="1" applyBorder="1" applyAlignment="1">
      <alignment horizontal="center"/>
    </xf>
    <xf numFmtId="0" fontId="62" fillId="3" borderId="6" xfId="0" applyFont="1" applyFill="1" applyBorder="1" applyAlignment="1">
      <alignment horizontal="center"/>
    </xf>
    <xf numFmtId="0" fontId="63" fillId="3" borderId="6" xfId="0" applyFont="1" applyFill="1" applyBorder="1" applyAlignment="1">
      <alignment horizontal="center"/>
    </xf>
    <xf numFmtId="10" fontId="64" fillId="0" borderId="11" xfId="5" applyNumberFormat="1" applyFont="1" applyFill="1" applyBorder="1" applyAlignment="1">
      <alignment horizontal="center"/>
    </xf>
    <xf numFmtId="0" fontId="8" fillId="0" borderId="10" xfId="0" applyFont="1" applyFill="1" applyBorder="1" applyAlignment="1">
      <alignment horizontal="center"/>
    </xf>
    <xf numFmtId="0" fontId="8" fillId="0" borderId="16" xfId="0" applyFont="1" applyFill="1" applyBorder="1" applyAlignment="1">
      <alignment horizontal="center"/>
    </xf>
    <xf numFmtId="0" fontId="8" fillId="0" borderId="6" xfId="0" applyFont="1" applyFill="1" applyBorder="1" applyAlignment="1">
      <alignment horizontal="center"/>
    </xf>
    <xf numFmtId="0" fontId="65" fillId="0" borderId="6" xfId="0" applyFont="1" applyFill="1" applyBorder="1" applyAlignment="1">
      <alignment horizontal="center"/>
    </xf>
    <xf numFmtId="0" fontId="8" fillId="14" borderId="10" xfId="0" applyFont="1" applyFill="1" applyBorder="1" applyAlignment="1">
      <alignment horizontal="center"/>
    </xf>
    <xf numFmtId="0" fontId="8" fillId="14" borderId="6" xfId="0" applyFont="1" applyFill="1" applyBorder="1" applyAlignment="1">
      <alignment horizontal="center"/>
    </xf>
    <xf numFmtId="49" fontId="9" fillId="0" borderId="11" xfId="0" applyNumberFormat="1" applyFont="1" applyBorder="1" applyAlignment="1">
      <alignment horizontal="center" wrapText="1"/>
    </xf>
    <xf numFmtId="49" fontId="65" fillId="0" borderId="10" xfId="0" applyNumberFormat="1" applyFont="1" applyBorder="1" applyAlignment="1">
      <alignment horizontal="center" wrapText="1"/>
    </xf>
    <xf numFmtId="49" fontId="9" fillId="0" borderId="16" xfId="0" applyNumberFormat="1" applyFont="1" applyBorder="1" applyAlignment="1">
      <alignment horizontal="center" wrapText="1"/>
    </xf>
    <xf numFmtId="49" fontId="9" fillId="0" borderId="6" xfId="0" applyNumberFormat="1" applyFont="1" applyBorder="1" applyAlignment="1">
      <alignment horizontal="center" wrapText="1"/>
    </xf>
    <xf numFmtId="49" fontId="65" fillId="0" borderId="6" xfId="0" applyNumberFormat="1" applyFont="1" applyBorder="1" applyAlignment="1">
      <alignment horizontal="center" wrapText="1"/>
    </xf>
    <xf numFmtId="49" fontId="30" fillId="0" borderId="23" xfId="0" applyNumberFormat="1" applyFont="1" applyBorder="1" applyAlignment="1">
      <alignment horizontal="center" vertical="center" wrapText="1"/>
    </xf>
    <xf numFmtId="0" fontId="66" fillId="0" borderId="85" xfId="0" applyFont="1" applyBorder="1" applyAlignment="1">
      <alignment horizontal="center"/>
    </xf>
    <xf numFmtId="0" fontId="66" fillId="0" borderId="86" xfId="0" applyFont="1" applyBorder="1" applyAlignment="1">
      <alignment horizontal="center"/>
    </xf>
    <xf numFmtId="0" fontId="68" fillId="0" borderId="0" xfId="0" applyFont="1" applyAlignment="1">
      <alignment horizontal="center"/>
    </xf>
    <xf numFmtId="0" fontId="68" fillId="0" borderId="0" xfId="0" applyFont="1" applyBorder="1" applyAlignment="1">
      <alignment horizontal="center"/>
    </xf>
    <xf numFmtId="164" fontId="8" fillId="0" borderId="0" xfId="0" applyNumberFormat="1" applyFont="1"/>
    <xf numFmtId="0" fontId="69" fillId="0" borderId="0" xfId="0" applyFont="1" applyFill="1" applyAlignment="1">
      <alignment horizontal="center"/>
    </xf>
    <xf numFmtId="10" fontId="62" fillId="3" borderId="6" xfId="5" applyNumberFormat="1" applyFont="1" applyFill="1" applyBorder="1" applyAlignment="1">
      <alignment horizontal="center"/>
    </xf>
    <xf numFmtId="165" fontId="62" fillId="3" borderId="6" xfId="1" applyNumberFormat="1" applyFont="1" applyFill="1" applyBorder="1" applyAlignment="1">
      <alignment horizontal="center"/>
    </xf>
    <xf numFmtId="3" fontId="62" fillId="3" borderId="6" xfId="0" applyNumberFormat="1" applyFont="1" applyFill="1" applyBorder="1" applyAlignment="1">
      <alignment horizontal="center"/>
    </xf>
    <xf numFmtId="164" fontId="62" fillId="3" borderId="6" xfId="0" applyNumberFormat="1" applyFont="1" applyFill="1" applyBorder="1" applyAlignment="1">
      <alignment horizontal="center"/>
    </xf>
    <xf numFmtId="2" fontId="62" fillId="3" borderId="6" xfId="0" applyNumberFormat="1" applyFont="1" applyFill="1" applyBorder="1" applyAlignment="1">
      <alignment horizontal="center"/>
    </xf>
    <xf numFmtId="10" fontId="64" fillId="16" borderId="6" xfId="5" applyNumberFormat="1" applyFont="1" applyFill="1" applyBorder="1" applyAlignment="1">
      <alignment horizontal="center"/>
    </xf>
    <xf numFmtId="165" fontId="64" fillId="16" borderId="6" xfId="1" applyNumberFormat="1" applyFont="1" applyFill="1" applyBorder="1" applyAlignment="1">
      <alignment horizontal="center"/>
    </xf>
    <xf numFmtId="165" fontId="64" fillId="16" borderId="6" xfId="1" applyNumberFormat="1" applyFont="1" applyFill="1" applyBorder="1" applyAlignment="1" applyProtection="1">
      <alignment horizontal="center"/>
    </xf>
    <xf numFmtId="3" fontId="8" fillId="16" borderId="6" xfId="0" applyNumberFormat="1" applyFont="1" applyFill="1" applyBorder="1" applyAlignment="1" applyProtection="1">
      <alignment horizontal="center"/>
    </xf>
    <xf numFmtId="164" fontId="8" fillId="16" borderId="6" xfId="0" applyNumberFormat="1" applyFont="1" applyFill="1" applyBorder="1" applyAlignment="1">
      <alignment horizontal="center"/>
    </xf>
    <xf numFmtId="0" fontId="65" fillId="16" borderId="6" xfId="0" applyFont="1" applyFill="1" applyBorder="1" applyAlignment="1">
      <alignment horizontal="center"/>
    </xf>
    <xf numFmtId="2" fontId="8" fillId="16" borderId="6" xfId="0" applyNumberFormat="1" applyFont="1" applyFill="1" applyBorder="1" applyAlignment="1">
      <alignment horizontal="center"/>
    </xf>
    <xf numFmtId="0" fontId="8" fillId="16" borderId="6" xfId="0" applyFont="1" applyFill="1" applyBorder="1" applyAlignment="1">
      <alignment horizontal="center"/>
    </xf>
    <xf numFmtId="10" fontId="64" fillId="0" borderId="6" xfId="5" applyNumberFormat="1" applyFont="1" applyFill="1" applyBorder="1" applyAlignment="1">
      <alignment horizontal="center"/>
    </xf>
    <xf numFmtId="165" fontId="64" fillId="0" borderId="6" xfId="1" applyNumberFormat="1" applyFont="1" applyFill="1" applyBorder="1" applyAlignment="1">
      <alignment horizontal="center"/>
    </xf>
    <xf numFmtId="164" fontId="8" fillId="0" borderId="6" xfId="0" applyNumberFormat="1" applyFont="1" applyFill="1" applyBorder="1" applyAlignment="1">
      <alignment horizontal="center"/>
    </xf>
    <xf numFmtId="2" fontId="8" fillId="0" borderId="6" xfId="0" applyNumberFormat="1" applyFont="1" applyFill="1" applyBorder="1" applyAlignment="1">
      <alignment horizontal="center"/>
    </xf>
    <xf numFmtId="10" fontId="64" fillId="15" borderId="6" xfId="5" applyNumberFormat="1" applyFont="1" applyFill="1" applyBorder="1" applyAlignment="1">
      <alignment horizontal="center"/>
    </xf>
    <xf numFmtId="165" fontId="64" fillId="15" borderId="6" xfId="1" applyNumberFormat="1" applyFont="1" applyFill="1" applyBorder="1" applyAlignment="1">
      <alignment horizontal="center"/>
    </xf>
    <xf numFmtId="164" fontId="8" fillId="15" borderId="6" xfId="0" applyNumberFormat="1" applyFont="1" applyFill="1" applyBorder="1" applyAlignment="1">
      <alignment horizontal="center"/>
    </xf>
    <xf numFmtId="0" fontId="65" fillId="15" borderId="6" xfId="0" applyFont="1" applyFill="1" applyBorder="1" applyAlignment="1">
      <alignment horizontal="center"/>
    </xf>
    <xf numFmtId="2" fontId="8" fillId="15" borderId="6" xfId="0" applyNumberFormat="1" applyFont="1" applyFill="1" applyBorder="1" applyAlignment="1">
      <alignment horizontal="center"/>
    </xf>
    <xf numFmtId="0" fontId="8" fillId="15" borderId="6" xfId="0" applyFont="1" applyFill="1" applyBorder="1" applyAlignment="1">
      <alignment horizontal="center"/>
    </xf>
    <xf numFmtId="49" fontId="8" fillId="0" borderId="6" xfId="0" applyNumberFormat="1" applyFont="1" applyBorder="1" applyAlignment="1">
      <alignment horizontal="center" wrapText="1"/>
    </xf>
    <xf numFmtId="49" fontId="15" fillId="0" borderId="6" xfId="0" applyNumberFormat="1" applyFont="1" applyBorder="1" applyAlignment="1">
      <alignment horizontal="center" wrapText="1"/>
    </xf>
    <xf numFmtId="49" fontId="36" fillId="0" borderId="6" xfId="0" applyNumberFormat="1" applyFont="1" applyFill="1" applyBorder="1" applyAlignment="1">
      <alignment horizontal="center" wrapText="1"/>
    </xf>
    <xf numFmtId="0" fontId="70" fillId="0" borderId="0" xfId="0" applyFont="1"/>
    <xf numFmtId="0" fontId="70" fillId="0" borderId="0" xfId="0" applyFont="1" applyBorder="1"/>
    <xf numFmtId="0" fontId="70" fillId="17" borderId="0" xfId="0" applyFont="1" applyFill="1"/>
    <xf numFmtId="0" fontId="72" fillId="17" borderId="0" xfId="0" applyFont="1" applyFill="1" applyAlignment="1">
      <alignment horizontal="center"/>
    </xf>
    <xf numFmtId="0" fontId="74" fillId="0" borderId="0" xfId="0" applyFont="1"/>
    <xf numFmtId="10" fontId="37" fillId="16" borderId="6" xfId="5" applyNumberFormat="1" applyFont="1" applyFill="1" applyBorder="1" applyAlignment="1">
      <alignment horizontal="center"/>
    </xf>
    <xf numFmtId="165" fontId="37" fillId="16" borderId="6" xfId="1" applyNumberFormat="1" applyFont="1" applyFill="1" applyBorder="1" applyAlignment="1">
      <alignment horizontal="center"/>
    </xf>
    <xf numFmtId="164" fontId="37" fillId="16" borderId="6" xfId="0" applyNumberFormat="1" applyFont="1" applyFill="1" applyBorder="1" applyAlignment="1">
      <alignment horizontal="center"/>
    </xf>
    <xf numFmtId="0" fontId="35" fillId="16" borderId="6" xfId="0" applyFont="1" applyFill="1" applyBorder="1" applyAlignment="1">
      <alignment horizontal="center"/>
    </xf>
    <xf numFmtId="2" fontId="37" fillId="16" borderId="6" xfId="0" applyNumberFormat="1" applyFont="1" applyFill="1" applyBorder="1" applyAlignment="1">
      <alignment horizontal="center"/>
    </xf>
    <xf numFmtId="0" fontId="37" fillId="16" borderId="6" xfId="0" applyFont="1" applyFill="1" applyBorder="1" applyAlignment="1">
      <alignment horizontal="center"/>
    </xf>
    <xf numFmtId="49" fontId="30" fillId="0" borderId="6" xfId="0" applyNumberFormat="1" applyFont="1" applyFill="1" applyBorder="1" applyAlignment="1">
      <alignment horizontal="center" wrapText="1"/>
    </xf>
    <xf numFmtId="0" fontId="70" fillId="18" borderId="0" xfId="0" applyFont="1" applyFill="1"/>
    <xf numFmtId="0" fontId="72" fillId="18" borderId="0" xfId="0" applyFont="1" applyFill="1" applyAlignment="1">
      <alignment horizontal="center"/>
    </xf>
    <xf numFmtId="49" fontId="8" fillId="0" borderId="0" xfId="0" applyNumberFormat="1" applyFont="1" applyAlignment="1">
      <alignment horizontal="center" vertical="center" wrapText="1"/>
    </xf>
    <xf numFmtId="49" fontId="8" fillId="0" borderId="0" xfId="0" applyNumberFormat="1" applyFont="1" applyBorder="1" applyAlignment="1">
      <alignment horizontal="center" vertical="center" wrapText="1"/>
    </xf>
    <xf numFmtId="43" fontId="8" fillId="0" borderId="32" xfId="1" applyFont="1" applyBorder="1"/>
    <xf numFmtId="43" fontId="8" fillId="0" borderId="31" xfId="1" applyFont="1" applyBorder="1"/>
    <xf numFmtId="0" fontId="8" fillId="0" borderId="31" xfId="0" applyFont="1" applyBorder="1"/>
    <xf numFmtId="0" fontId="8" fillId="0" borderId="31" xfId="0" applyFont="1" applyFill="1" applyBorder="1"/>
    <xf numFmtId="0" fontId="8" fillId="0" borderId="30" xfId="0" applyFont="1" applyFill="1" applyBorder="1"/>
    <xf numFmtId="10" fontId="75" fillId="0" borderId="91" xfId="5" applyNumberFormat="1" applyFont="1" applyBorder="1" applyAlignment="1">
      <alignment horizontal="center"/>
    </xf>
    <xf numFmtId="0" fontId="76" fillId="0" borderId="0" xfId="0" applyFont="1" applyAlignment="1">
      <alignment horizontal="right"/>
    </xf>
    <xf numFmtId="165" fontId="77" fillId="0" borderId="0" xfId="1" applyNumberFormat="1" applyFont="1"/>
    <xf numFmtId="0" fontId="77" fillId="0" borderId="0" xfId="0" applyFont="1"/>
    <xf numFmtId="165" fontId="65" fillId="0" borderId="92" xfId="0" applyNumberFormat="1" applyFont="1" applyBorder="1"/>
    <xf numFmtId="165" fontId="65" fillId="0" borderId="93" xfId="0" applyNumberFormat="1" applyFont="1" applyBorder="1"/>
    <xf numFmtId="165" fontId="9" fillId="0" borderId="0" xfId="0" applyNumberFormat="1" applyFont="1" applyBorder="1"/>
    <xf numFmtId="0" fontId="8" fillId="0" borderId="0" xfId="0" applyFont="1" applyAlignment="1">
      <alignment horizontal="center"/>
    </xf>
    <xf numFmtId="165" fontId="64" fillId="0" borderId="0" xfId="1" applyNumberFormat="1" applyFont="1"/>
    <xf numFmtId="165" fontId="8" fillId="0" borderId="11" xfId="1" applyNumberFormat="1" applyFont="1" applyBorder="1"/>
    <xf numFmtId="165" fontId="64" fillId="0" borderId="11" xfId="1" applyNumberFormat="1" applyFont="1" applyBorder="1"/>
    <xf numFmtId="165" fontId="64" fillId="0" borderId="6" xfId="1" applyNumberFormat="1" applyFont="1" applyBorder="1"/>
    <xf numFmtId="165" fontId="70" fillId="0" borderId="6" xfId="1" applyNumberFormat="1" applyFont="1" applyBorder="1"/>
    <xf numFmtId="166" fontId="8" fillId="0" borderId="0" xfId="0" applyNumberFormat="1" applyFont="1" applyBorder="1"/>
    <xf numFmtId="166" fontId="64" fillId="0" borderId="0" xfId="1" applyNumberFormat="1" applyFont="1" applyBorder="1"/>
    <xf numFmtId="0" fontId="68" fillId="0" borderId="0" xfId="0" applyFont="1" applyBorder="1"/>
    <xf numFmtId="0" fontId="8" fillId="0" borderId="0" xfId="0" applyFont="1" applyFill="1"/>
    <xf numFmtId="165" fontId="9" fillId="0" borderId="25" xfId="0" applyNumberFormat="1" applyFont="1" applyBorder="1"/>
    <xf numFmtId="166" fontId="65" fillId="0" borderId="29" xfId="1" applyNumberFormat="1" applyFont="1" applyBorder="1"/>
    <xf numFmtId="0" fontId="8" fillId="0" borderId="24" xfId="0" applyFont="1" applyBorder="1"/>
    <xf numFmtId="165" fontId="8" fillId="0" borderId="11" xfId="1" applyNumberFormat="1" applyFont="1" applyFill="1" applyBorder="1"/>
    <xf numFmtId="165" fontId="8" fillId="0" borderId="6" xfId="1" applyNumberFormat="1" applyFont="1" applyFill="1" applyBorder="1"/>
    <xf numFmtId="169" fontId="8" fillId="0" borderId="11" xfId="0" applyNumberFormat="1" applyFont="1" applyBorder="1" applyAlignment="1">
      <alignment horizontal="center"/>
    </xf>
    <xf numFmtId="169" fontId="64" fillId="0" borderId="6" xfId="5" applyNumberFormat="1" applyFont="1" applyBorder="1" applyAlignment="1">
      <alignment horizontal="center"/>
    </xf>
    <xf numFmtId="0" fontId="68" fillId="0" borderId="10" xfId="0" applyFont="1" applyBorder="1"/>
    <xf numFmtId="165" fontId="64" fillId="0" borderId="11" xfId="1" applyNumberFormat="1" applyFont="1" applyBorder="1" applyAlignment="1">
      <alignment vertical="center"/>
    </xf>
    <xf numFmtId="165" fontId="64" fillId="0" borderId="6" xfId="1" applyNumberFormat="1" applyFont="1" applyBorder="1" applyAlignment="1">
      <alignment vertical="center"/>
    </xf>
    <xf numFmtId="0" fontId="8" fillId="0" borderId="11" xfId="0" applyFont="1" applyBorder="1"/>
    <xf numFmtId="0" fontId="78" fillId="0" borderId="6" xfId="0" applyFont="1" applyBorder="1" applyAlignment="1">
      <alignment horizontal="center"/>
    </xf>
    <xf numFmtId="0" fontId="68" fillId="0" borderId="6" xfId="0" applyFont="1" applyBorder="1" applyAlignment="1">
      <alignment horizontal="center"/>
    </xf>
    <xf numFmtId="165" fontId="8" fillId="0" borderId="6" xfId="1" applyNumberFormat="1" applyFont="1" applyBorder="1"/>
    <xf numFmtId="165" fontId="8" fillId="0" borderId="0" xfId="0" applyNumberFormat="1" applyFont="1"/>
    <xf numFmtId="0" fontId="8" fillId="0" borderId="19" xfId="0" applyFont="1" applyBorder="1"/>
    <xf numFmtId="0" fontId="8" fillId="0" borderId="18" xfId="0" applyFont="1" applyBorder="1"/>
    <xf numFmtId="165" fontId="9" fillId="0" borderId="11" xfId="0" applyNumberFormat="1" applyFont="1" applyBorder="1"/>
    <xf numFmtId="166" fontId="65" fillId="0" borderId="6" xfId="1" applyNumberFormat="1" applyFont="1" applyBorder="1"/>
    <xf numFmtId="0" fontId="8" fillId="0" borderId="10" xfId="0" applyFont="1" applyBorder="1"/>
    <xf numFmtId="166" fontId="64" fillId="0" borderId="6" xfId="1" applyNumberFormat="1" applyFont="1" applyBorder="1"/>
    <xf numFmtId="0" fontId="79" fillId="0" borderId="19" xfId="0" applyFont="1" applyBorder="1" applyAlignment="1">
      <alignment horizontal="center"/>
    </xf>
    <xf numFmtId="14" fontId="79" fillId="0" borderId="5" xfId="0" applyNumberFormat="1" applyFont="1" applyBorder="1" applyAlignment="1">
      <alignment horizontal="center"/>
    </xf>
    <xf numFmtId="166" fontId="8" fillId="0" borderId="0" xfId="0" applyNumberFormat="1" applyFont="1"/>
    <xf numFmtId="166" fontId="79" fillId="0" borderId="17" xfId="0" applyNumberFormat="1" applyFont="1" applyBorder="1" applyAlignment="1">
      <alignment horizontal="center"/>
    </xf>
    <xf numFmtId="0" fontId="14" fillId="0" borderId="0" xfId="0" applyFont="1" applyBorder="1" applyAlignment="1">
      <alignment vertical="center"/>
    </xf>
    <xf numFmtId="0" fontId="14" fillId="0" borderId="0" xfId="0" applyFont="1" applyAlignment="1">
      <alignment vertical="center"/>
    </xf>
    <xf numFmtId="0" fontId="80" fillId="0" borderId="0" xfId="0" applyFont="1" applyAlignment="1">
      <alignment vertical="center" wrapText="1"/>
    </xf>
    <xf numFmtId="0" fontId="31" fillId="0" borderId="0" xfId="0" applyFont="1" applyBorder="1" applyAlignment="1">
      <alignment vertical="center"/>
    </xf>
    <xf numFmtId="166" fontId="10" fillId="3" borderId="40" xfId="0" applyNumberFormat="1" applyFont="1" applyFill="1" applyBorder="1" applyAlignment="1">
      <alignment vertical="center"/>
    </xf>
    <xf numFmtId="9" fontId="10" fillId="17" borderId="30" xfId="5" applyFont="1" applyFill="1" applyBorder="1" applyAlignment="1">
      <alignment vertical="center"/>
    </xf>
    <xf numFmtId="9" fontId="10" fillId="17" borderId="31" xfId="5" applyNumberFormat="1" applyFont="1" applyFill="1" applyBorder="1" applyAlignment="1" applyProtection="1">
      <alignment vertical="center"/>
    </xf>
    <xf numFmtId="166" fontId="10" fillId="17" borderId="31" xfId="0" applyNumberFormat="1" applyFont="1" applyFill="1" applyBorder="1" applyAlignment="1">
      <alignment vertical="center"/>
    </xf>
    <xf numFmtId="9" fontId="10" fillId="17" borderId="31" xfId="5" applyFont="1" applyFill="1" applyBorder="1" applyAlignment="1">
      <alignment vertical="center"/>
    </xf>
    <xf numFmtId="166" fontId="10" fillId="17" borderId="30" xfId="0" applyNumberFormat="1" applyFont="1" applyFill="1" applyBorder="1" applyAlignment="1">
      <alignment vertical="center"/>
    </xf>
    <xf numFmtId="9" fontId="10" fillId="3" borderId="30" xfId="5" applyFont="1" applyFill="1" applyBorder="1" applyAlignment="1">
      <alignment vertical="center"/>
    </xf>
    <xf numFmtId="9" fontId="10" fillId="3" borderId="31" xfId="5" applyNumberFormat="1" applyFont="1" applyFill="1" applyBorder="1" applyAlignment="1" applyProtection="1">
      <alignment vertical="center"/>
    </xf>
    <xf numFmtId="166" fontId="10" fillId="3" borderId="31" xfId="0" applyNumberFormat="1" applyFont="1" applyFill="1" applyBorder="1" applyAlignment="1">
      <alignment vertical="center"/>
    </xf>
    <xf numFmtId="9" fontId="10" fillId="3" borderId="31" xfId="5" applyFont="1" applyFill="1" applyBorder="1" applyAlignment="1">
      <alignment vertical="center"/>
    </xf>
    <xf numFmtId="166" fontId="10" fillId="3" borderId="30" xfId="0" applyNumberFormat="1" applyFont="1" applyFill="1" applyBorder="1" applyAlignment="1">
      <alignment vertical="center"/>
    </xf>
    <xf numFmtId="166" fontId="10" fillId="3" borderId="31" xfId="0" applyNumberFormat="1" applyFont="1" applyFill="1" applyBorder="1" applyAlignment="1">
      <alignment horizontal="right" vertical="center"/>
    </xf>
    <xf numFmtId="0" fontId="10" fillId="3" borderId="31" xfId="0" applyFont="1" applyFill="1" applyBorder="1" applyAlignment="1">
      <alignment horizontal="center" vertical="center"/>
    </xf>
    <xf numFmtId="0" fontId="10" fillId="3" borderId="30" xfId="0" applyFont="1" applyFill="1" applyBorder="1" applyAlignment="1">
      <alignment horizontal="center" vertical="center"/>
    </xf>
    <xf numFmtId="166" fontId="14" fillId="0" borderId="0" xfId="0" applyNumberFormat="1" applyFont="1" applyBorder="1" applyAlignment="1">
      <alignment vertical="center"/>
    </xf>
    <xf numFmtId="166" fontId="10" fillId="3" borderId="96" xfId="0" applyNumberFormat="1" applyFont="1" applyFill="1" applyBorder="1" applyAlignment="1">
      <alignment vertical="center"/>
    </xf>
    <xf numFmtId="166" fontId="10" fillId="17" borderId="10" xfId="0" applyNumberFormat="1" applyFont="1" applyFill="1" applyBorder="1" applyAlignment="1">
      <alignment vertical="center"/>
    </xf>
    <xf numFmtId="166" fontId="10" fillId="17" borderId="6" xfId="0" applyNumberFormat="1" applyFont="1" applyFill="1" applyBorder="1" applyAlignment="1">
      <alignment vertical="center"/>
    </xf>
    <xf numFmtId="10" fontId="10" fillId="17" borderId="15" xfId="5" applyNumberFormat="1" applyFont="1" applyFill="1" applyBorder="1" applyAlignment="1">
      <alignment horizontal="center" vertical="center"/>
    </xf>
    <xf numFmtId="10" fontId="81" fillId="17" borderId="6" xfId="5" applyNumberFormat="1" applyFont="1" applyFill="1" applyBorder="1" applyAlignment="1">
      <alignment horizontal="center" vertical="center"/>
    </xf>
    <xf numFmtId="164" fontId="81" fillId="17" borderId="10" xfId="0" applyNumberFormat="1" applyFont="1" applyFill="1" applyBorder="1" applyAlignment="1">
      <alignment horizontal="center" vertical="center"/>
    </xf>
    <xf numFmtId="166" fontId="10" fillId="3" borderId="10" xfId="0" applyNumberFormat="1" applyFont="1" applyFill="1" applyBorder="1" applyAlignment="1">
      <alignment vertical="center"/>
    </xf>
    <xf numFmtId="166" fontId="10" fillId="3" borderId="6" xfId="0" applyNumberFormat="1" applyFont="1" applyFill="1" applyBorder="1" applyAlignment="1">
      <alignment vertical="center"/>
    </xf>
    <xf numFmtId="10" fontId="10" fillId="3" borderId="15" xfId="5" applyNumberFormat="1" applyFont="1" applyFill="1" applyBorder="1" applyAlignment="1">
      <alignment horizontal="center" vertical="center"/>
    </xf>
    <xf numFmtId="10" fontId="81" fillId="3" borderId="6" xfId="5" applyNumberFormat="1" applyFont="1" applyFill="1" applyBorder="1" applyAlignment="1">
      <alignment horizontal="center" vertical="center"/>
    </xf>
    <xf numFmtId="164" fontId="81" fillId="3" borderId="10" xfId="0" applyNumberFormat="1" applyFont="1" applyFill="1" applyBorder="1" applyAlignment="1">
      <alignment horizontal="center" vertical="center"/>
    </xf>
    <xf numFmtId="166" fontId="10" fillId="3" borderId="16" xfId="0" applyNumberFormat="1" applyFont="1" applyFill="1" applyBorder="1" applyAlignment="1" applyProtection="1">
      <alignment vertical="center"/>
    </xf>
    <xf numFmtId="10" fontId="81" fillId="3" borderId="6" xfId="5" applyNumberFormat="1" applyFont="1" applyFill="1" applyBorder="1" applyAlignment="1" applyProtection="1">
      <alignment horizontal="center" vertical="center"/>
    </xf>
    <xf numFmtId="164" fontId="81" fillId="3" borderId="6" xfId="0" applyNumberFormat="1" applyFont="1" applyFill="1" applyBorder="1" applyAlignment="1" applyProtection="1">
      <alignment horizontal="center" vertical="center"/>
    </xf>
    <xf numFmtId="0" fontId="10" fillId="3" borderId="10" xfId="0" applyFont="1" applyFill="1" applyBorder="1" applyAlignment="1">
      <alignment horizontal="center" vertical="center"/>
    </xf>
    <xf numFmtId="166" fontId="22" fillId="0" borderId="96" xfId="0" applyNumberFormat="1" applyFont="1" applyFill="1" applyBorder="1" applyAlignment="1">
      <alignment vertical="center"/>
    </xf>
    <xf numFmtId="166" fontId="14" fillId="0" borderId="15" xfId="0" applyNumberFormat="1" applyFont="1" applyFill="1" applyBorder="1" applyAlignment="1">
      <alignment vertical="center"/>
    </xf>
    <xf numFmtId="166" fontId="14" fillId="0" borderId="14" xfId="0" applyNumberFormat="1" applyFont="1" applyFill="1" applyBorder="1" applyAlignment="1">
      <alignment vertical="center"/>
    </xf>
    <xf numFmtId="10" fontId="15" fillId="0" borderId="97" xfId="5" applyNumberFormat="1" applyFont="1" applyFill="1" applyBorder="1" applyAlignment="1">
      <alignment horizontal="center" vertical="center"/>
    </xf>
    <xf numFmtId="10" fontId="15" fillId="0" borderId="6" xfId="5" applyNumberFormat="1" applyFont="1" applyFill="1" applyBorder="1" applyAlignment="1">
      <alignment horizontal="center" vertical="center"/>
    </xf>
    <xf numFmtId="164" fontId="14" fillId="0" borderId="10" xfId="0" applyNumberFormat="1" applyFont="1" applyFill="1" applyBorder="1" applyAlignment="1">
      <alignment horizontal="center" vertical="center"/>
    </xf>
    <xf numFmtId="166" fontId="14" fillId="0" borderId="16" xfId="0" applyNumberFormat="1" applyFont="1" applyFill="1" applyBorder="1" applyAlignment="1" applyProtection="1">
      <alignment vertical="center"/>
    </xf>
    <xf numFmtId="10" fontId="15" fillId="0" borderId="6" xfId="5" applyNumberFormat="1" applyFont="1" applyFill="1" applyBorder="1" applyAlignment="1" applyProtection="1">
      <alignment horizontal="center" vertical="center"/>
    </xf>
    <xf numFmtId="164" fontId="14" fillId="0" borderId="6" xfId="0" applyNumberFormat="1" applyFont="1" applyFill="1" applyBorder="1" applyAlignment="1" applyProtection="1">
      <alignment horizontal="center" vertical="center"/>
    </xf>
    <xf numFmtId="0" fontId="22" fillId="0" borderId="22" xfId="0" applyFont="1" applyFill="1" applyBorder="1" applyAlignment="1">
      <alignment vertical="center"/>
    </xf>
    <xf numFmtId="164" fontId="14" fillId="4" borderId="6" xfId="0" applyNumberFormat="1" applyFont="1" applyFill="1" applyBorder="1" applyAlignment="1" applyProtection="1">
      <alignment horizontal="center" vertical="center"/>
    </xf>
    <xf numFmtId="0" fontId="22" fillId="15" borderId="22" xfId="0" applyFont="1" applyFill="1" applyBorder="1" applyAlignment="1">
      <alignment vertical="center"/>
    </xf>
    <xf numFmtId="0" fontId="12" fillId="5" borderId="96" xfId="0" applyFont="1" applyFill="1" applyBorder="1" applyAlignment="1">
      <alignment horizontal="center" vertical="center" wrapText="1"/>
    </xf>
    <xf numFmtId="0" fontId="22" fillId="5" borderId="39" xfId="0" applyFont="1" applyFill="1" applyBorder="1" applyAlignment="1">
      <alignment horizontal="center" vertical="center" wrapText="1"/>
    </xf>
    <xf numFmtId="0" fontId="22" fillId="5" borderId="98" xfId="0" applyFont="1" applyFill="1" applyBorder="1" applyAlignment="1">
      <alignment horizontal="center" vertical="center" wrapText="1"/>
    </xf>
    <xf numFmtId="49" fontId="22" fillId="5" borderId="99" xfId="0" applyNumberFormat="1" applyFont="1" applyFill="1" applyBorder="1" applyAlignment="1">
      <alignment horizontal="center" vertical="center" wrapText="1"/>
    </xf>
    <xf numFmtId="49" fontId="14" fillId="5" borderId="5" xfId="0" applyNumberFormat="1" applyFont="1" applyFill="1" applyBorder="1" applyAlignment="1">
      <alignment horizontal="center" vertical="center" wrapText="1"/>
    </xf>
    <xf numFmtId="49" fontId="14" fillId="5" borderId="86" xfId="0" applyNumberFormat="1" applyFont="1" applyFill="1" applyBorder="1" applyAlignment="1">
      <alignment horizontal="center" vertical="center" wrapText="1"/>
    </xf>
    <xf numFmtId="49" fontId="21" fillId="0" borderId="5" xfId="0" applyNumberFormat="1" applyFont="1" applyBorder="1" applyAlignment="1" applyProtection="1">
      <alignment horizontal="center" vertical="center" wrapText="1"/>
    </xf>
    <xf numFmtId="49" fontId="30" fillId="0" borderId="94" xfId="0" applyNumberFormat="1" applyFont="1" applyBorder="1" applyAlignment="1">
      <alignment horizontal="center" vertical="center" wrapText="1"/>
    </xf>
    <xf numFmtId="0" fontId="14" fillId="0" borderId="0" xfId="0" applyFont="1" applyBorder="1" applyAlignment="1">
      <alignment vertical="center" wrapText="1"/>
    </xf>
    <xf numFmtId="0" fontId="14" fillId="0" borderId="0" xfId="0" applyFont="1" applyAlignment="1">
      <alignment vertical="center" wrapText="1"/>
    </xf>
    <xf numFmtId="0" fontId="25" fillId="3" borderId="6" xfId="0" applyFont="1" applyFill="1" applyBorder="1" applyAlignment="1">
      <alignment vertical="center" wrapText="1"/>
    </xf>
    <xf numFmtId="0" fontId="26" fillId="0" borderId="6" xfId="0" applyFont="1" applyFill="1" applyBorder="1" applyAlignment="1"/>
    <xf numFmtId="0" fontId="26" fillId="0" borderId="82" xfId="0" applyFont="1" applyFill="1" applyBorder="1" applyAlignment="1"/>
    <xf numFmtId="0" fontId="85" fillId="3" borderId="6" xfId="0" applyFont="1" applyFill="1" applyBorder="1" applyAlignment="1">
      <alignment horizontal="center" vertical="center" wrapText="1"/>
    </xf>
    <xf numFmtId="0" fontId="85" fillId="3" borderId="4" xfId="0" applyFont="1" applyFill="1" applyBorder="1" applyAlignment="1">
      <alignment horizontal="center" vertical="center" wrapText="1"/>
    </xf>
    <xf numFmtId="168" fontId="47" fillId="0" borderId="0" xfId="0" applyNumberFormat="1" applyFont="1"/>
    <xf numFmtId="0" fontId="9" fillId="0" borderId="97" xfId="0" applyFont="1" applyBorder="1"/>
    <xf numFmtId="0" fontId="8" fillId="0" borderId="14" xfId="0" applyFont="1" applyBorder="1"/>
    <xf numFmtId="0" fontId="8" fillId="0" borderId="97" xfId="0" applyFont="1" applyBorder="1"/>
    <xf numFmtId="165" fontId="8" fillId="0" borderId="14" xfId="1" applyNumberFormat="1" applyFont="1" applyBorder="1"/>
    <xf numFmtId="165" fontId="9" fillId="0" borderId="93" xfId="1" applyNumberFormat="1" applyFont="1" applyBorder="1"/>
    <xf numFmtId="165" fontId="9" fillId="0" borderId="104" xfId="1" applyNumberFormat="1" applyFont="1" applyBorder="1"/>
    <xf numFmtId="0" fontId="46" fillId="0" borderId="97" xfId="0" applyFont="1" applyBorder="1"/>
    <xf numFmtId="165" fontId="8" fillId="0" borderId="14" xfId="1" applyNumberFormat="1" applyFont="1" applyFill="1" applyBorder="1"/>
    <xf numFmtId="165" fontId="8" fillId="12" borderId="6" xfId="1" applyNumberFormat="1" applyFont="1" applyFill="1" applyBorder="1"/>
    <xf numFmtId="165" fontId="0" fillId="0" borderId="0" xfId="1" applyNumberFormat="1" applyFont="1"/>
    <xf numFmtId="0" fontId="11" fillId="3" borderId="6" xfId="0" applyFont="1" applyFill="1" applyBorder="1" applyAlignment="1">
      <alignment horizontal="left"/>
    </xf>
    <xf numFmtId="0" fontId="11" fillId="3" borderId="6" xfId="0" applyFont="1" applyFill="1" applyBorder="1" applyAlignment="1">
      <alignment horizontal="center"/>
    </xf>
    <xf numFmtId="0" fontId="12" fillId="0" borderId="6" xfId="0" applyFont="1" applyBorder="1" applyAlignment="1">
      <alignment horizontal="left" vertical="center"/>
    </xf>
    <xf numFmtId="0" fontId="13" fillId="0" borderId="6" xfId="0" applyFont="1" applyBorder="1" applyAlignment="1">
      <alignment horizontal="center" vertical="center"/>
    </xf>
    <xf numFmtId="0" fontId="15" fillId="0" borderId="6" xfId="0" applyFont="1" applyBorder="1" applyAlignment="1">
      <alignment horizontal="center" vertical="center"/>
    </xf>
    <xf numFmtId="0" fontId="12" fillId="0" borderId="6" xfId="0" applyFont="1" applyBorder="1" applyAlignment="1">
      <alignment horizontal="center" vertical="center"/>
    </xf>
    <xf numFmtId="0" fontId="13" fillId="0" borderId="6" xfId="0" applyFont="1" applyFill="1" applyBorder="1" applyAlignment="1">
      <alignment horizontal="right" vertical="center"/>
    </xf>
    <xf numFmtId="0" fontId="13" fillId="0" borderId="6" xfId="0" applyFont="1" applyFill="1" applyBorder="1" applyAlignment="1">
      <alignment horizontal="center" vertical="center"/>
    </xf>
    <xf numFmtId="0" fontId="12" fillId="5" borderId="6" xfId="0" applyFont="1" applyFill="1" applyBorder="1" applyAlignment="1">
      <alignment horizontal="left" vertical="center"/>
    </xf>
    <xf numFmtId="0" fontId="13" fillId="5" borderId="6" xfId="0" applyFont="1" applyFill="1" applyBorder="1" applyAlignment="1">
      <alignment horizontal="center" vertical="center"/>
    </xf>
    <xf numFmtId="0" fontId="13" fillId="0" borderId="6" xfId="0" applyFont="1" applyBorder="1" applyAlignment="1">
      <alignment horizontal="right" vertical="center"/>
    </xf>
    <xf numFmtId="0" fontId="11" fillId="3" borderId="6" xfId="0" applyFont="1" applyFill="1" applyBorder="1" applyAlignment="1">
      <alignment horizontal="right" vertical="center"/>
    </xf>
    <xf numFmtId="0" fontId="11" fillId="3" borderId="6" xfId="0" applyFont="1" applyFill="1" applyBorder="1" applyAlignment="1">
      <alignment horizontal="center" vertical="center"/>
    </xf>
    <xf numFmtId="1" fontId="13" fillId="5" borderId="6" xfId="0" applyNumberFormat="1" applyFont="1" applyFill="1" applyBorder="1" applyAlignment="1">
      <alignment horizontal="center" vertical="center"/>
    </xf>
    <xf numFmtId="0" fontId="0" fillId="0" borderId="0" xfId="0" applyAlignment="1">
      <alignment horizontal="left"/>
    </xf>
    <xf numFmtId="166" fontId="14" fillId="0" borderId="6" xfId="0" applyNumberFormat="1" applyFont="1" applyBorder="1"/>
    <xf numFmtId="0" fontId="21" fillId="0" borderId="6" xfId="0" applyFont="1" applyFill="1" applyBorder="1" applyAlignment="1">
      <alignment horizontal="right" vertical="center"/>
    </xf>
    <xf numFmtId="166" fontId="31" fillId="0" borderId="6" xfId="1" applyNumberFormat="1" applyFont="1" applyFill="1" applyBorder="1"/>
    <xf numFmtId="166" fontId="31" fillId="0" borderId="6" xfId="0" applyNumberFormat="1" applyFont="1" applyFill="1" applyBorder="1"/>
    <xf numFmtId="0" fontId="31" fillId="0" borderId="17" xfId="0" applyFont="1" applyBorder="1"/>
    <xf numFmtId="0" fontId="88" fillId="0" borderId="6" xfId="0" applyFont="1" applyBorder="1" applyAlignment="1">
      <alignment horizontal="center"/>
    </xf>
    <xf numFmtId="0" fontId="0" fillId="0" borderId="0" xfId="0" applyAlignment="1">
      <alignment horizontal="left" vertical="top"/>
    </xf>
    <xf numFmtId="0" fontId="41" fillId="0" borderId="6" xfId="0" applyFont="1" applyBorder="1"/>
    <xf numFmtId="167" fontId="31" fillId="0" borderId="6" xfId="0" applyNumberFormat="1" applyFont="1" applyBorder="1"/>
    <xf numFmtId="0" fontId="0" fillId="0" borderId="0" xfId="0" applyAlignment="1">
      <alignment vertical="top"/>
    </xf>
    <xf numFmtId="0" fontId="8" fillId="0" borderId="0" xfId="0" applyFont="1" applyAlignment="1">
      <alignment horizontal="left" vertical="top" wrapText="1"/>
    </xf>
    <xf numFmtId="0" fontId="40" fillId="0" borderId="6" xfId="0" applyFont="1" applyBorder="1" applyAlignment="1">
      <alignment wrapText="1"/>
    </xf>
    <xf numFmtId="166" fontId="38" fillId="3" borderId="6" xfId="0" applyNumberFormat="1" applyFont="1" applyFill="1" applyBorder="1" applyAlignment="1">
      <alignment horizontal="center" vertical="center" wrapText="1"/>
    </xf>
    <xf numFmtId="0" fontId="89" fillId="3" borderId="6" xfId="0" applyFont="1" applyFill="1" applyBorder="1" applyAlignment="1">
      <alignment horizontal="center" vertical="center" wrapText="1"/>
    </xf>
    <xf numFmtId="166" fontId="89" fillId="3" borderId="6" xfId="0" applyNumberFormat="1" applyFont="1" applyFill="1" applyBorder="1" applyAlignment="1">
      <alignment vertical="center" wrapText="1"/>
    </xf>
    <xf numFmtId="0" fontId="0" fillId="0" borderId="0" xfId="0" applyFont="1"/>
    <xf numFmtId="0" fontId="1" fillId="0" borderId="10" xfId="0" applyFont="1" applyBorder="1" applyAlignment="1">
      <alignment horizontal="center" vertical="center" wrapText="1"/>
    </xf>
    <xf numFmtId="165" fontId="1" fillId="0" borderId="3" xfId="1" applyNumberFormat="1" applyFont="1" applyBorder="1" applyAlignment="1">
      <alignment horizontal="center" vertical="center"/>
    </xf>
    <xf numFmtId="0" fontId="0" fillId="0" borderId="3" xfId="0" applyBorder="1" applyAlignment="1">
      <alignment vertical="center"/>
    </xf>
    <xf numFmtId="0" fontId="1" fillId="0" borderId="3" xfId="0" applyFont="1" applyBorder="1" applyAlignment="1">
      <alignment horizontal="center" vertical="center"/>
    </xf>
    <xf numFmtId="49" fontId="8" fillId="0" borderId="6" xfId="0" applyNumberFormat="1" applyFont="1" applyFill="1" applyBorder="1" applyAlignment="1">
      <alignment horizontal="center" wrapText="1"/>
    </xf>
    <xf numFmtId="165" fontId="9" fillId="0" borderId="105" xfId="1" applyNumberFormat="1" applyFont="1" applyBorder="1" applyAlignment="1">
      <alignment vertical="center"/>
    </xf>
    <xf numFmtId="165" fontId="9" fillId="0" borderId="106" xfId="1" applyNumberFormat="1" applyFont="1" applyBorder="1" applyAlignment="1">
      <alignment vertical="center"/>
    </xf>
    <xf numFmtId="0" fontId="0" fillId="0" borderId="0" xfId="0" applyAlignment="1">
      <alignment horizontal="left" wrapText="1"/>
    </xf>
    <xf numFmtId="0" fontId="10" fillId="2" borderId="17" xfId="0" applyFont="1" applyFill="1" applyBorder="1" applyAlignment="1">
      <alignment horizontal="center" vertical="center"/>
    </xf>
    <xf numFmtId="0" fontId="9" fillId="0" borderId="20" xfId="0" applyFont="1" applyBorder="1" applyAlignment="1">
      <alignment horizontal="left" vertical="center"/>
    </xf>
    <xf numFmtId="166" fontId="8" fillId="0" borderId="20" xfId="0" applyNumberFormat="1" applyFont="1" applyBorder="1" applyAlignment="1">
      <alignment horizontal="center" vertical="center"/>
    </xf>
    <xf numFmtId="166" fontId="10" fillId="2" borderId="5" xfId="0" applyNumberFormat="1" applyFont="1" applyFill="1" applyBorder="1" applyAlignment="1">
      <alignment horizontal="center" vertical="center"/>
    </xf>
    <xf numFmtId="0" fontId="90" fillId="0" borderId="0" xfId="0" applyFont="1" applyAlignment="1">
      <alignment horizontal="left" vertical="center"/>
    </xf>
    <xf numFmtId="0" fontId="0" fillId="0" borderId="0" xfId="0" applyFont="1" applyAlignment="1"/>
    <xf numFmtId="0" fontId="10" fillId="2" borderId="5" xfId="0" applyFont="1" applyFill="1" applyBorder="1" applyAlignment="1">
      <alignment horizontal="center" vertical="center"/>
    </xf>
    <xf numFmtId="0" fontId="1" fillId="0" borderId="0" xfId="0" applyFont="1" applyAlignment="1">
      <alignment vertical="center" wrapText="1"/>
    </xf>
    <xf numFmtId="0" fontId="0" fillId="0" borderId="0" xfId="0" applyAlignment="1">
      <alignment wrapText="1"/>
    </xf>
    <xf numFmtId="0" fontId="14" fillId="0" borderId="85" xfId="0" applyFont="1" applyFill="1" applyBorder="1" applyAlignment="1">
      <alignment wrapText="1"/>
    </xf>
    <xf numFmtId="0" fontId="14" fillId="0" borderId="11" xfId="0" applyFont="1" applyBorder="1"/>
    <xf numFmtId="0" fontId="14" fillId="0" borderId="24" xfId="0" applyFont="1" applyFill="1" applyBorder="1" applyAlignment="1">
      <alignment horizontal="center" vertical="center"/>
    </xf>
    <xf numFmtId="0" fontId="14" fillId="0" borderId="29" xfId="0" applyFont="1" applyBorder="1" applyAlignment="1">
      <alignment vertical="center"/>
    </xf>
    <xf numFmtId="6" fontId="13" fillId="0" borderId="29" xfId="0" applyNumberFormat="1" applyFont="1" applyBorder="1" applyAlignment="1">
      <alignment horizontal="right" vertical="center"/>
    </xf>
    <xf numFmtId="0" fontId="14" fillId="0" borderId="25" xfId="0" applyFont="1" applyBorder="1" applyAlignment="1">
      <alignment wrapText="1"/>
    </xf>
    <xf numFmtId="1" fontId="11" fillId="3" borderId="6" xfId="0" applyNumberFormat="1" applyFont="1" applyFill="1" applyBorder="1" applyAlignment="1">
      <alignment horizontal="center"/>
    </xf>
    <xf numFmtId="1" fontId="11" fillId="3" borderId="4" xfId="0" applyNumberFormat="1" applyFont="1" applyFill="1" applyBorder="1" applyAlignment="1">
      <alignment horizontal="center"/>
    </xf>
    <xf numFmtId="1" fontId="13" fillId="0" borderId="6" xfId="0" applyNumberFormat="1" applyFont="1" applyBorder="1" applyAlignment="1">
      <alignment horizontal="center" vertical="center"/>
    </xf>
    <xf numFmtId="1" fontId="14" fillId="0" borderId="6" xfId="0" applyNumberFormat="1" applyFont="1" applyBorder="1" applyAlignment="1">
      <alignment horizontal="center"/>
    </xf>
    <xf numFmtId="1" fontId="14" fillId="20" borderId="6" xfId="0" applyNumberFormat="1" applyFont="1" applyFill="1" applyBorder="1" applyAlignment="1">
      <alignment horizontal="center"/>
    </xf>
    <xf numFmtId="1" fontId="14" fillId="0" borderId="6" xfId="0" applyNumberFormat="1" applyFont="1" applyBorder="1"/>
    <xf numFmtId="1" fontId="14" fillId="20" borderId="6" xfId="0" applyNumberFormat="1" applyFont="1" applyFill="1" applyBorder="1"/>
    <xf numFmtId="1" fontId="14" fillId="4" borderId="6" xfId="0" applyNumberFormat="1" applyFont="1" applyFill="1" applyBorder="1"/>
    <xf numFmtId="1" fontId="15" fillId="0" borderId="6" xfId="0" applyNumberFormat="1" applyFont="1" applyBorder="1" applyAlignment="1">
      <alignment vertical="center"/>
    </xf>
    <xf numFmtId="1" fontId="13" fillId="0" borderId="6" xfId="0" applyNumberFormat="1" applyFont="1" applyFill="1" applyBorder="1" applyAlignment="1">
      <alignment horizontal="center" vertical="center"/>
    </xf>
    <xf numFmtId="1" fontId="14" fillId="0" borderId="6" xfId="0" applyNumberFormat="1" applyFont="1" applyFill="1" applyBorder="1"/>
    <xf numFmtId="1" fontId="11" fillId="3" borderId="6" xfId="0" applyNumberFormat="1" applyFont="1" applyFill="1" applyBorder="1" applyAlignment="1">
      <alignment horizontal="center" vertical="center"/>
    </xf>
    <xf numFmtId="1" fontId="0" fillId="0" borderId="0" xfId="0" applyNumberFormat="1"/>
    <xf numFmtId="0" fontId="6" fillId="0" borderId="75" xfId="0" applyFont="1" applyBorder="1"/>
    <xf numFmtId="0" fontId="6" fillId="0" borderId="78" xfId="0" applyFont="1" applyBorder="1"/>
    <xf numFmtId="0" fontId="6" fillId="0" borderId="0" xfId="0" applyFont="1"/>
    <xf numFmtId="0" fontId="6" fillId="0" borderId="77" xfId="0" applyFont="1" applyBorder="1"/>
    <xf numFmtId="165" fontId="6" fillId="0" borderId="0" xfId="0" applyNumberFormat="1" applyFont="1"/>
    <xf numFmtId="165" fontId="1" fillId="0" borderId="84" xfId="1" applyNumberFormat="1" applyFont="1" applyBorder="1"/>
    <xf numFmtId="10" fontId="1" fillId="0" borderId="84" xfId="5" applyNumberFormat="1" applyFont="1" applyBorder="1"/>
    <xf numFmtId="165" fontId="1" fillId="0" borderId="109" xfId="1" applyNumberFormat="1" applyFont="1" applyBorder="1"/>
    <xf numFmtId="10" fontId="1" fillId="0" borderId="109" xfId="5" applyNumberFormat="1" applyFont="1" applyBorder="1"/>
    <xf numFmtId="165" fontId="1" fillId="0" borderId="77" xfId="1" applyNumberFormat="1" applyFont="1" applyFill="1" applyBorder="1"/>
    <xf numFmtId="165" fontId="1" fillId="0" borderId="0" xfId="0" applyNumberFormat="1" applyFont="1"/>
    <xf numFmtId="0" fontId="6" fillId="0" borderId="79" xfId="0" applyFont="1" applyBorder="1"/>
    <xf numFmtId="0" fontId="6" fillId="0" borderId="0" xfId="0" applyFont="1" applyBorder="1"/>
    <xf numFmtId="10" fontId="6" fillId="0" borderId="110" xfId="5" applyNumberFormat="1" applyFont="1" applyBorder="1"/>
    <xf numFmtId="0" fontId="6" fillId="0" borderId="80" xfId="0" applyFont="1" applyBorder="1"/>
    <xf numFmtId="0" fontId="6" fillId="0" borderId="76" xfId="0" applyFont="1" applyBorder="1"/>
    <xf numFmtId="165" fontId="6" fillId="0" borderId="109" xfId="1" applyNumberFormat="1" applyFont="1" applyFill="1" applyBorder="1"/>
    <xf numFmtId="165" fontId="6" fillId="0" borderId="109" xfId="1" applyNumberFormat="1" applyFont="1" applyBorder="1"/>
    <xf numFmtId="10" fontId="6" fillId="0" borderId="109" xfId="5" applyNumberFormat="1" applyFont="1" applyBorder="1"/>
    <xf numFmtId="0" fontId="1" fillId="0" borderId="76" xfId="0" applyFont="1" applyBorder="1"/>
    <xf numFmtId="0" fontId="1" fillId="0" borderId="80" xfId="0" applyFont="1" applyBorder="1"/>
    <xf numFmtId="165" fontId="1" fillId="0" borderId="0" xfId="1" applyNumberFormat="1" applyFont="1" applyBorder="1"/>
    <xf numFmtId="165" fontId="1" fillId="0" borderId="0" xfId="1" applyNumberFormat="1" applyFont="1" applyFill="1" applyBorder="1"/>
    <xf numFmtId="10" fontId="1" fillId="0" borderId="0" xfId="5" applyNumberFormat="1" applyFont="1" applyBorder="1"/>
    <xf numFmtId="43" fontId="8" fillId="0" borderId="0" xfId="1" applyFont="1"/>
    <xf numFmtId="43" fontId="8" fillId="0" borderId="0" xfId="1" applyFont="1" applyFill="1"/>
    <xf numFmtId="0" fontId="22" fillId="13" borderId="22" xfId="0" applyFont="1" applyFill="1" applyBorder="1" applyAlignment="1">
      <alignment vertical="center"/>
    </xf>
    <xf numFmtId="164" fontId="14" fillId="13" borderId="6" xfId="0" applyNumberFormat="1" applyFont="1" applyFill="1" applyBorder="1" applyAlignment="1" applyProtection="1">
      <alignment horizontal="center" vertical="center"/>
    </xf>
    <xf numFmtId="43" fontId="8" fillId="0" borderId="0" xfId="1" applyFont="1" applyBorder="1"/>
    <xf numFmtId="0" fontId="71" fillId="3" borderId="18" xfId="0" applyFont="1" applyFill="1" applyBorder="1" applyAlignment="1"/>
    <xf numFmtId="0" fontId="71" fillId="3" borderId="0" xfId="0" applyFont="1" applyFill="1" applyBorder="1" applyAlignment="1"/>
    <xf numFmtId="43" fontId="77" fillId="0" borderId="0" xfId="1" applyFont="1"/>
    <xf numFmtId="43" fontId="70" fillId="0" borderId="0" xfId="1" applyFont="1"/>
    <xf numFmtId="0" fontId="8" fillId="0" borderId="0" xfId="0" applyFont="1" applyFill="1" applyBorder="1"/>
    <xf numFmtId="43" fontId="8" fillId="0" borderId="0" xfId="1" applyFont="1" applyAlignment="1">
      <alignment horizontal="center" vertical="center" wrapText="1"/>
    </xf>
    <xf numFmtId="43" fontId="68" fillId="0" borderId="0" xfId="1" applyFont="1" applyAlignment="1">
      <alignment horizontal="center"/>
    </xf>
    <xf numFmtId="0" fontId="65" fillId="13" borderId="6" xfId="0" applyFont="1" applyFill="1" applyBorder="1" applyAlignment="1">
      <alignment horizontal="center"/>
    </xf>
    <xf numFmtId="0" fontId="8" fillId="13" borderId="6" xfId="0" applyFont="1" applyFill="1" applyBorder="1" applyAlignment="1">
      <alignment horizontal="center"/>
    </xf>
    <xf numFmtId="0" fontId="8" fillId="13" borderId="10" xfId="0" applyFont="1" applyFill="1" applyBorder="1" applyAlignment="1">
      <alignment horizontal="center"/>
    </xf>
    <xf numFmtId="0" fontId="93" fillId="0" borderId="107" xfId="0" applyFont="1" applyBorder="1" applyAlignment="1">
      <alignment vertical="center"/>
    </xf>
    <xf numFmtId="0" fontId="35" fillId="21" borderId="6" xfId="0" applyFont="1" applyFill="1" applyBorder="1" applyAlignment="1">
      <alignment vertical="center"/>
    </xf>
    <xf numFmtId="167" fontId="36" fillId="21" borderId="6" xfId="0" applyNumberFormat="1" applyFont="1" applyFill="1" applyBorder="1" applyAlignment="1">
      <alignment horizontal="right" vertical="center"/>
    </xf>
    <xf numFmtId="167" fontId="36" fillId="21" borderId="6" xfId="0" applyNumberFormat="1" applyFont="1" applyFill="1" applyBorder="1" applyAlignment="1">
      <alignment vertical="center"/>
    </xf>
    <xf numFmtId="0" fontId="0" fillId="0" borderId="0" xfId="0" applyBorder="1" applyAlignment="1">
      <alignment wrapText="1"/>
    </xf>
    <xf numFmtId="49" fontId="0" fillId="0" borderId="0" xfId="0" applyNumberFormat="1"/>
    <xf numFmtId="10" fontId="97" fillId="0" borderId="6" xfId="5" applyNumberFormat="1" applyFont="1" applyBorder="1"/>
    <xf numFmtId="10" fontId="96" fillId="9" borderId="6" xfId="5" applyNumberFormat="1" applyFont="1" applyFill="1" applyBorder="1"/>
    <xf numFmtId="10" fontId="97" fillId="0" borderId="0" xfId="5" applyNumberFormat="1" applyFont="1"/>
    <xf numFmtId="10" fontId="98" fillId="0" borderId="0" xfId="5" applyNumberFormat="1" applyFont="1"/>
    <xf numFmtId="10" fontId="99" fillId="0" borderId="0" xfId="5" applyNumberFormat="1" applyFont="1"/>
    <xf numFmtId="0" fontId="40" fillId="0" borderId="6" xfId="0" applyFont="1" applyBorder="1"/>
    <xf numFmtId="0" fontId="40" fillId="9" borderId="6" xfId="0" applyFont="1" applyFill="1" applyBorder="1"/>
    <xf numFmtId="0" fontId="40" fillId="0" borderId="0" xfId="0" applyFont="1"/>
    <xf numFmtId="166" fontId="39" fillId="0" borderId="6" xfId="0" applyNumberFormat="1" applyFont="1" applyFill="1" applyBorder="1"/>
    <xf numFmtId="10" fontId="97" fillId="0" borderId="6" xfId="5" applyNumberFormat="1" applyFont="1" applyFill="1" applyBorder="1"/>
    <xf numFmtId="0" fontId="40" fillId="0" borderId="6" xfId="0" applyFont="1" applyFill="1" applyBorder="1"/>
    <xf numFmtId="167" fontId="0" fillId="0" borderId="0" xfId="0" applyNumberFormat="1"/>
    <xf numFmtId="0" fontId="8" fillId="0" borderId="0" xfId="0" applyFont="1" applyAlignment="1">
      <alignment horizontal="left" vertical="center" wrapText="1"/>
    </xf>
    <xf numFmtId="0" fontId="100" fillId="2" borderId="6" xfId="0" applyFont="1" applyFill="1" applyBorder="1" applyAlignment="1">
      <alignment horizontal="center" vertical="center"/>
    </xf>
    <xf numFmtId="0" fontId="79" fillId="0" borderId="4" xfId="0" applyFont="1" applyBorder="1" applyAlignment="1">
      <alignment horizontal="center"/>
    </xf>
    <xf numFmtId="165" fontId="8" fillId="0" borderId="12" xfId="1" applyNumberFormat="1" applyFont="1" applyBorder="1"/>
    <xf numFmtId="165" fontId="65" fillId="0" borderId="111" xfId="0" applyNumberFormat="1" applyFont="1" applyBorder="1"/>
    <xf numFmtId="43" fontId="8" fillId="0" borderId="112" xfId="1" applyFont="1" applyBorder="1"/>
    <xf numFmtId="0" fontId="38" fillId="3" borderId="5" xfId="0" applyFont="1" applyFill="1" applyBorder="1" applyAlignment="1">
      <alignment vertical="center" wrapText="1"/>
    </xf>
    <xf numFmtId="0" fontId="38" fillId="3" borderId="5" xfId="0" applyFont="1" applyFill="1" applyBorder="1" applyAlignment="1">
      <alignment horizontal="center" vertical="center" wrapText="1"/>
    </xf>
    <xf numFmtId="166" fontId="38" fillId="3" borderId="5" xfId="0" applyNumberFormat="1" applyFont="1" applyFill="1" applyBorder="1" applyAlignment="1">
      <alignment horizontal="center" vertical="center" wrapText="1"/>
    </xf>
    <xf numFmtId="10" fontId="38" fillId="3" borderId="5" xfId="5" applyNumberFormat="1" applyFont="1" applyFill="1" applyBorder="1" applyAlignment="1">
      <alignment vertical="center" wrapText="1"/>
    </xf>
    <xf numFmtId="0" fontId="89" fillId="3" borderId="5" xfId="0" applyFont="1" applyFill="1" applyBorder="1" applyAlignment="1">
      <alignment horizontal="center" vertical="center" wrapText="1"/>
    </xf>
    <xf numFmtId="0" fontId="3" fillId="0" borderId="21" xfId="0" applyFont="1" applyFill="1" applyBorder="1" applyAlignment="1">
      <alignment horizontal="center"/>
    </xf>
    <xf numFmtId="0" fontId="3" fillId="0" borderId="21" xfId="0" applyFont="1" applyFill="1" applyBorder="1"/>
    <xf numFmtId="166" fontId="39" fillId="0" borderId="21" xfId="0" applyNumberFormat="1" applyFont="1" applyBorder="1"/>
    <xf numFmtId="10" fontId="97" fillId="0" borderId="21" xfId="5" applyNumberFormat="1" applyFont="1" applyBorder="1"/>
    <xf numFmtId="0" fontId="40" fillId="0" borderId="21" xfId="0" applyFont="1" applyFill="1" applyBorder="1" applyAlignment="1">
      <alignment wrapText="1"/>
    </xf>
    <xf numFmtId="0" fontId="45" fillId="11" borderId="34" xfId="0" applyFont="1" applyFill="1" applyBorder="1" applyAlignment="1">
      <alignment horizontal="center" wrapText="1"/>
    </xf>
    <xf numFmtId="0" fontId="82" fillId="0" borderId="100" xfId="0" applyFont="1" applyBorder="1" applyAlignment="1">
      <alignment horizontal="center" vertical="center" wrapText="1"/>
    </xf>
    <xf numFmtId="0" fontId="8" fillId="0" borderId="10" xfId="0" applyFont="1" applyFill="1" applyBorder="1" applyAlignment="1">
      <alignment horizontal="left"/>
    </xf>
    <xf numFmtId="0" fontId="66" fillId="0" borderId="10" xfId="0" applyFont="1" applyBorder="1" applyAlignment="1">
      <alignment horizontal="center"/>
    </xf>
    <xf numFmtId="0" fontId="41" fillId="0" borderId="113" xfId="0" applyFont="1" applyBorder="1" applyAlignment="1">
      <alignment horizontal="center"/>
    </xf>
    <xf numFmtId="9" fontId="6" fillId="0" borderId="0" xfId="5" applyFont="1"/>
    <xf numFmtId="0" fontId="92" fillId="0" borderId="0" xfId="0" applyFont="1"/>
    <xf numFmtId="9" fontId="1" fillId="0" borderId="0" xfId="5" applyFont="1"/>
    <xf numFmtId="10" fontId="1" fillId="0" borderId="0" xfId="5" applyNumberFormat="1" applyFont="1"/>
    <xf numFmtId="0" fontId="0" fillId="0" borderId="76" xfId="0" applyFont="1" applyBorder="1"/>
    <xf numFmtId="9" fontId="41" fillId="0" borderId="0" xfId="5" applyFont="1"/>
    <xf numFmtId="43" fontId="6" fillId="0" borderId="0" xfId="0" applyNumberFormat="1" applyFont="1"/>
    <xf numFmtId="43" fontId="6" fillId="0" borderId="0" xfId="1" applyFont="1"/>
    <xf numFmtId="9" fontId="58" fillId="0" borderId="0" xfId="5" applyFont="1" applyAlignment="1">
      <alignment horizontal="center"/>
    </xf>
    <xf numFmtId="9" fontId="60" fillId="0" borderId="0" xfId="5" applyFont="1"/>
    <xf numFmtId="10" fontId="8" fillId="0" borderId="0" xfId="5" applyNumberFormat="1" applyFont="1"/>
    <xf numFmtId="10" fontId="68" fillId="0" borderId="0" xfId="5" applyNumberFormat="1" applyFont="1" applyAlignment="1">
      <alignment horizontal="center"/>
    </xf>
    <xf numFmtId="10" fontId="70" fillId="0" borderId="0" xfId="5" applyNumberFormat="1" applyFont="1"/>
    <xf numFmtId="10" fontId="8" fillId="0" borderId="0" xfId="5" applyNumberFormat="1" applyFont="1" applyAlignment="1">
      <alignment horizontal="center" vertical="center" wrapText="1"/>
    </xf>
    <xf numFmtId="10" fontId="8" fillId="0" borderId="0" xfId="5" applyNumberFormat="1" applyFont="1" applyBorder="1"/>
    <xf numFmtId="10" fontId="8" fillId="0" borderId="0" xfId="5" applyNumberFormat="1" applyFont="1" applyFill="1"/>
    <xf numFmtId="10" fontId="77" fillId="0" borderId="0" xfId="5" applyNumberFormat="1" applyFont="1"/>
    <xf numFmtId="166" fontId="8" fillId="0" borderId="0" xfId="1" applyNumberFormat="1" applyFont="1" applyFill="1"/>
    <xf numFmtId="10" fontId="80" fillId="0" borderId="0" xfId="5" applyNumberFormat="1" applyFont="1" applyAlignment="1">
      <alignment vertical="center" wrapText="1"/>
    </xf>
    <xf numFmtId="10" fontId="14" fillId="0" borderId="0" xfId="5" applyNumberFormat="1" applyFont="1" applyAlignment="1">
      <alignment vertical="center"/>
    </xf>
    <xf numFmtId="0" fontId="8" fillId="0" borderId="10" xfId="0" applyFont="1" applyFill="1" applyBorder="1" applyAlignment="1"/>
    <xf numFmtId="0" fontId="8" fillId="0" borderId="10" xfId="0" applyFont="1" applyBorder="1" applyAlignment="1"/>
    <xf numFmtId="0" fontId="102" fillId="0" borderId="17" xfId="0" applyFont="1" applyBorder="1" applyAlignment="1">
      <alignment horizontal="center"/>
    </xf>
    <xf numFmtId="0" fontId="23" fillId="0" borderId="12" xfId="0" applyFont="1" applyBorder="1" applyAlignment="1">
      <alignment horizontal="left" vertical="center"/>
    </xf>
    <xf numFmtId="0" fontId="14" fillId="0" borderId="4" xfId="0" applyFont="1" applyFill="1" applyBorder="1" applyAlignment="1">
      <alignment vertical="center"/>
    </xf>
    <xf numFmtId="6" fontId="0" fillId="0" borderId="0" xfId="0" applyNumberFormat="1"/>
    <xf numFmtId="0" fontId="14" fillId="0" borderId="72" xfId="0" applyFont="1" applyFill="1" applyBorder="1" applyAlignment="1">
      <alignment horizontal="left" vertical="top" wrapText="1"/>
    </xf>
    <xf numFmtId="0" fontId="14" fillId="0" borderId="6" xfId="0" applyFont="1" applyBorder="1" applyAlignment="1">
      <alignment horizontal="center" vertical="center"/>
    </xf>
    <xf numFmtId="0" fontId="0" fillId="0" borderId="6" xfId="0" applyBorder="1" applyAlignment="1">
      <alignment horizontal="center"/>
    </xf>
    <xf numFmtId="0" fontId="14" fillId="0" borderId="22" xfId="0" applyFont="1" applyBorder="1" applyAlignment="1">
      <alignment horizontal="center" vertical="center"/>
    </xf>
    <xf numFmtId="0" fontId="14" fillId="0" borderId="13" xfId="0" applyFont="1" applyBorder="1" applyAlignment="1">
      <alignment horizontal="left" vertical="center"/>
    </xf>
    <xf numFmtId="165" fontId="0" fillId="0" borderId="6" xfId="1" applyNumberFormat="1" applyFont="1" applyBorder="1" applyAlignment="1">
      <alignment horizontal="center" vertical="center"/>
    </xf>
    <xf numFmtId="42" fontId="41" fillId="0" borderId="56" xfId="0" applyNumberFormat="1" applyFont="1" applyFill="1" applyBorder="1" applyAlignment="1">
      <alignment horizontal="center"/>
    </xf>
    <xf numFmtId="10" fontId="41" fillId="0" borderId="57" xfId="0" applyNumberFormat="1" applyFont="1" applyFill="1" applyBorder="1" applyAlignment="1">
      <alignment horizontal="center"/>
    </xf>
    <xf numFmtId="0" fontId="104" fillId="0" borderId="0" xfId="0" applyFont="1" applyBorder="1"/>
    <xf numFmtId="49" fontId="8" fillId="0" borderId="6" xfId="0" applyNumberFormat="1" applyFont="1" applyFill="1" applyBorder="1" applyAlignment="1" applyProtection="1">
      <alignment horizontal="center" wrapText="1"/>
    </xf>
    <xf numFmtId="3" fontId="8" fillId="0" borderId="6" xfId="0" applyNumberFormat="1" applyFont="1" applyFill="1" applyBorder="1" applyAlignment="1" applyProtection="1">
      <alignment horizontal="center"/>
    </xf>
    <xf numFmtId="3" fontId="37" fillId="0" borderId="6" xfId="0" applyNumberFormat="1" applyFont="1" applyFill="1" applyBorder="1" applyAlignment="1" applyProtection="1">
      <alignment horizontal="center"/>
    </xf>
    <xf numFmtId="165" fontId="64" fillId="0" borderId="6" xfId="1" applyNumberFormat="1" applyFont="1" applyFill="1" applyBorder="1" applyAlignment="1" applyProtection="1">
      <alignment horizontal="center"/>
    </xf>
    <xf numFmtId="165" fontId="37" fillId="0" borderId="6" xfId="1" applyNumberFormat="1" applyFont="1" applyFill="1" applyBorder="1" applyAlignment="1" applyProtection="1">
      <alignment horizontal="center"/>
    </xf>
    <xf numFmtId="6" fontId="14" fillId="0" borderId="6" xfId="0" applyNumberFormat="1" applyFont="1" applyBorder="1" applyAlignment="1">
      <alignment horizontal="right" vertical="center"/>
    </xf>
    <xf numFmtId="0" fontId="1" fillId="0" borderId="5" xfId="0" applyFont="1" applyBorder="1" applyAlignment="1">
      <alignment horizontal="center" vertical="center"/>
    </xf>
    <xf numFmtId="0" fontId="2" fillId="0" borderId="0" xfId="0" applyFont="1" applyAlignment="1">
      <alignment horizontal="center"/>
    </xf>
    <xf numFmtId="0" fontId="86" fillId="0" borderId="16" xfId="0" applyFont="1" applyBorder="1" applyAlignment="1">
      <alignment horizontal="center" wrapText="1"/>
    </xf>
    <xf numFmtId="0" fontId="86" fillId="0" borderId="15" xfId="0" applyFont="1" applyBorder="1" applyAlignment="1">
      <alignment horizontal="center" wrapText="1"/>
    </xf>
    <xf numFmtId="0" fontId="4" fillId="2" borderId="0" xfId="0" applyFont="1" applyFill="1" applyAlignment="1">
      <alignment horizontal="left"/>
    </xf>
    <xf numFmtId="0" fontId="5" fillId="2" borderId="0" xfId="0" applyFont="1" applyFill="1" applyAlignment="1">
      <alignment horizontal="left"/>
    </xf>
    <xf numFmtId="0" fontId="39" fillId="0" borderId="24" xfId="0" applyFont="1" applyBorder="1" applyAlignment="1">
      <alignment horizontal="left" vertical="center" wrapText="1"/>
    </xf>
    <xf numFmtId="0" fontId="40" fillId="0" borderId="29" xfId="0" applyFont="1" applyBorder="1" applyAlignment="1">
      <alignment horizontal="left" vertical="center" wrapText="1"/>
    </xf>
    <xf numFmtId="0" fontId="40" fillId="0" borderId="25" xfId="0" applyFont="1" applyBorder="1" applyAlignment="1">
      <alignment horizontal="left" vertical="center" wrapText="1"/>
    </xf>
    <xf numFmtId="0" fontId="7" fillId="2" borderId="7" xfId="0" applyFont="1" applyFill="1" applyBorder="1" applyAlignment="1">
      <alignment horizontal="left" vertical="top"/>
    </xf>
    <xf numFmtId="0" fontId="7" fillId="2" borderId="9" xfId="0" applyFont="1" applyFill="1" applyBorder="1" applyAlignment="1">
      <alignment horizontal="left" vertical="top"/>
    </xf>
    <xf numFmtId="0" fontId="7" fillId="2" borderId="8" xfId="0" applyFont="1" applyFill="1" applyBorder="1" applyAlignment="1">
      <alignment horizontal="left" vertical="top"/>
    </xf>
    <xf numFmtId="0" fontId="7" fillId="2" borderId="34" xfId="0" applyFont="1" applyFill="1" applyBorder="1" applyAlignment="1">
      <alignment horizontal="left" vertical="top"/>
    </xf>
    <xf numFmtId="0" fontId="7" fillId="2" borderId="35" xfId="0" applyFont="1" applyFill="1" applyBorder="1" applyAlignment="1">
      <alignment horizontal="left" vertical="top"/>
    </xf>
    <xf numFmtId="0" fontId="7" fillId="2" borderId="36" xfId="0" applyFont="1" applyFill="1" applyBorder="1" applyAlignment="1">
      <alignment horizontal="left" vertical="top"/>
    </xf>
    <xf numFmtId="0" fontId="95" fillId="0" borderId="16" xfId="0" applyFont="1" applyFill="1" applyBorder="1" applyAlignment="1">
      <alignment horizontal="left" vertical="top" wrapText="1"/>
    </xf>
    <xf numFmtId="0" fontId="95" fillId="0" borderId="15" xfId="0" applyFont="1" applyFill="1" applyBorder="1" applyAlignment="1">
      <alignment horizontal="left" vertical="top" wrapText="1"/>
    </xf>
    <xf numFmtId="0" fontId="95" fillId="0" borderId="16" xfId="0" applyFont="1" applyFill="1" applyBorder="1" applyAlignment="1">
      <alignment horizontal="left" vertical="center" wrapText="1"/>
    </xf>
    <xf numFmtId="0" fontId="95" fillId="0" borderId="15" xfId="0" applyFont="1" applyFill="1" applyBorder="1" applyAlignment="1">
      <alignment horizontal="left" vertical="center" wrapText="1"/>
    </xf>
    <xf numFmtId="0" fontId="39" fillId="0" borderId="16" xfId="0" applyFont="1" applyFill="1" applyBorder="1" applyAlignment="1">
      <alignment horizontal="left" vertical="top" wrapText="1"/>
    </xf>
    <xf numFmtId="0" fontId="39" fillId="0" borderId="15" xfId="0" applyFont="1" applyFill="1" applyBorder="1" applyAlignment="1">
      <alignment horizontal="left" vertical="top" wrapText="1"/>
    </xf>
    <xf numFmtId="0" fontId="95" fillId="0" borderId="82" xfId="0" applyFont="1" applyFill="1" applyBorder="1" applyAlignment="1">
      <alignment horizontal="left" vertical="top" wrapText="1"/>
    </xf>
    <xf numFmtId="0" fontId="95" fillId="0" borderId="108" xfId="0" applyFont="1" applyFill="1" applyBorder="1" applyAlignment="1">
      <alignment horizontal="left" vertical="top" wrapText="1"/>
    </xf>
    <xf numFmtId="0" fontId="95" fillId="0" borderId="23" xfId="0" applyFont="1" applyFill="1" applyBorder="1" applyAlignment="1">
      <alignment horizontal="left" vertical="top" wrapText="1"/>
    </xf>
    <xf numFmtId="0" fontId="95" fillId="0" borderId="39" xfId="0" applyFont="1" applyFill="1" applyBorder="1" applyAlignment="1">
      <alignment horizontal="left" vertical="top" wrapText="1"/>
    </xf>
    <xf numFmtId="0" fontId="0" fillId="0" borderId="0" xfId="0" applyAlignment="1">
      <alignment horizontal="left" wrapText="1"/>
    </xf>
    <xf numFmtId="0" fontId="0" fillId="0" borderId="0" xfId="0" applyAlignment="1">
      <alignment horizontal="center" wrapText="1"/>
    </xf>
    <xf numFmtId="0" fontId="3" fillId="9" borderId="6" xfId="0" applyFont="1" applyFill="1" applyBorder="1" applyAlignment="1">
      <alignment horizontal="right"/>
    </xf>
    <xf numFmtId="0" fontId="38" fillId="3" borderId="16" xfId="0" applyFont="1" applyFill="1" applyBorder="1" applyAlignment="1">
      <alignment horizontal="center" vertical="center" wrapText="1"/>
    </xf>
    <xf numFmtId="0" fontId="38" fillId="3" borderId="15" xfId="0" applyFont="1" applyFill="1" applyBorder="1" applyAlignment="1">
      <alignment horizontal="center" vertical="center" wrapText="1"/>
    </xf>
    <xf numFmtId="0" fontId="13" fillId="0" borderId="0" xfId="0" applyFont="1" applyBorder="1" applyAlignment="1">
      <alignment horizontal="left" vertical="center"/>
    </xf>
    <xf numFmtId="0" fontId="13" fillId="0" borderId="0" xfId="0" quotePrefix="1" applyFont="1" applyBorder="1" applyAlignment="1">
      <alignment horizontal="left" vertical="center"/>
    </xf>
    <xf numFmtId="0" fontId="23" fillId="0" borderId="22" xfId="0" applyFont="1" applyBorder="1" applyAlignment="1">
      <alignment horizontal="left" vertical="center"/>
    </xf>
    <xf numFmtId="0" fontId="23" fillId="0" borderId="13" xfId="0" applyFont="1" applyBorder="1" applyAlignment="1">
      <alignment horizontal="left" vertical="center"/>
    </xf>
    <xf numFmtId="0" fontId="23" fillId="0" borderId="12" xfId="0" applyFont="1" applyBorder="1" applyAlignment="1">
      <alignment horizontal="left" vertical="center"/>
    </xf>
    <xf numFmtId="0" fontId="14" fillId="0" borderId="37" xfId="0" applyFont="1" applyFill="1" applyBorder="1" applyAlignment="1">
      <alignment vertical="center" wrapText="1"/>
    </xf>
    <xf numFmtId="0" fontId="14" fillId="0" borderId="85" xfId="0" applyFont="1" applyFill="1" applyBorder="1" applyAlignment="1">
      <alignment vertical="center" wrapText="1"/>
    </xf>
    <xf numFmtId="0" fontId="29" fillId="0" borderId="0" xfId="0" applyFont="1" applyAlignment="1">
      <alignment horizontal="center" vertical="center"/>
    </xf>
    <xf numFmtId="0" fontId="56" fillId="0" borderId="0" xfId="0" applyFont="1" applyAlignment="1"/>
    <xf numFmtId="49" fontId="43" fillId="0" borderId="0" xfId="0" applyNumberFormat="1" applyFont="1" applyAlignment="1">
      <alignment horizontal="center"/>
    </xf>
    <xf numFmtId="0" fontId="45" fillId="11" borderId="34" xfId="0" applyFont="1" applyFill="1"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45" fillId="11" borderId="34" xfId="0" applyFont="1" applyFill="1" applyBorder="1" applyAlignment="1">
      <alignment horizontal="center" wrapText="1"/>
    </xf>
    <xf numFmtId="0" fontId="0" fillId="0" borderId="35" xfId="0" applyBorder="1" applyAlignment="1">
      <alignment horizontal="center" wrapText="1"/>
    </xf>
    <xf numFmtId="0" fontId="0" fillId="0" borderId="36" xfId="0" applyBorder="1" applyAlignment="1">
      <alignment horizontal="center" wrapText="1"/>
    </xf>
    <xf numFmtId="0" fontId="41" fillId="11" borderId="22" xfId="0" applyFont="1" applyFill="1" applyBorder="1" applyAlignment="1">
      <alignment horizontal="center" wrapText="1"/>
    </xf>
    <xf numFmtId="0" fontId="41" fillId="11" borderId="13" xfId="0" applyFont="1" applyFill="1" applyBorder="1" applyAlignment="1">
      <alignment horizontal="center" wrapText="1"/>
    </xf>
    <xf numFmtId="0" fontId="41" fillId="11" borderId="15" xfId="0" applyFont="1" applyFill="1" applyBorder="1" applyAlignment="1">
      <alignment horizontal="center" wrapText="1"/>
    </xf>
    <xf numFmtId="0" fontId="41" fillId="11" borderId="16" xfId="0" applyFont="1" applyFill="1" applyBorder="1" applyAlignment="1">
      <alignment horizontal="center" wrapText="1"/>
    </xf>
    <xf numFmtId="0" fontId="41" fillId="11" borderId="23" xfId="0" applyFont="1" applyFill="1" applyBorder="1" applyAlignment="1">
      <alignment horizontal="center"/>
    </xf>
    <xf numFmtId="0" fontId="41" fillId="11" borderId="39" xfId="0" applyFont="1" applyFill="1" applyBorder="1" applyAlignment="1">
      <alignment horizontal="center"/>
    </xf>
    <xf numFmtId="0" fontId="61" fillId="13" borderId="0" xfId="0" applyFont="1" applyFill="1" applyBorder="1" applyAlignment="1">
      <alignment horizontal="center"/>
    </xf>
    <xf numFmtId="0" fontId="60" fillId="0" borderId="0" xfId="0" applyFont="1" applyAlignment="1"/>
    <xf numFmtId="0" fontId="8" fillId="0" borderId="22" xfId="0" applyFont="1" applyBorder="1" applyAlignment="1">
      <alignment horizontal="left"/>
    </xf>
    <xf numFmtId="0" fontId="8" fillId="0" borderId="13" xfId="0" applyFont="1" applyBorder="1" applyAlignment="1">
      <alignment horizontal="left"/>
    </xf>
    <xf numFmtId="0" fontId="8" fillId="0" borderId="15" xfId="0" applyFont="1" applyBorder="1" applyAlignment="1">
      <alignment horizontal="left"/>
    </xf>
    <xf numFmtId="0" fontId="8" fillId="19" borderId="33" xfId="0" applyFont="1" applyFill="1" applyBorder="1" applyAlignment="1">
      <alignment horizontal="center"/>
    </xf>
    <xf numFmtId="0" fontId="8" fillId="19" borderId="40" xfId="0" applyFont="1" applyFill="1" applyBorder="1" applyAlignment="1">
      <alignment horizontal="center"/>
    </xf>
    <xf numFmtId="0" fontId="63" fillId="3" borderId="31" xfId="0" applyFont="1" applyFill="1" applyBorder="1" applyAlignment="1">
      <alignment horizontal="center" vertical="center"/>
    </xf>
    <xf numFmtId="0" fontId="63" fillId="3" borderId="32" xfId="0" applyFont="1" applyFill="1" applyBorder="1" applyAlignment="1">
      <alignment horizontal="center" vertical="center"/>
    </xf>
    <xf numFmtId="0" fontId="63" fillId="17" borderId="30" xfId="0" applyFont="1" applyFill="1" applyBorder="1" applyAlignment="1">
      <alignment horizontal="center" vertical="center"/>
    </xf>
    <xf numFmtId="0" fontId="63" fillId="17" borderId="31" xfId="0" applyFont="1" applyFill="1" applyBorder="1" applyAlignment="1">
      <alignment horizontal="center" vertical="center"/>
    </xf>
    <xf numFmtId="0" fontId="63" fillId="17" borderId="32" xfId="0" applyFont="1" applyFill="1" applyBorder="1" applyAlignment="1">
      <alignment horizontal="center" vertical="center"/>
    </xf>
    <xf numFmtId="0" fontId="71" fillId="3" borderId="34" xfId="0" applyFont="1" applyFill="1" applyBorder="1" applyAlignment="1">
      <alignment horizontal="center"/>
    </xf>
    <xf numFmtId="0" fontId="71" fillId="3" borderId="35" xfId="0" applyFont="1" applyFill="1" applyBorder="1" applyAlignment="1">
      <alignment horizontal="center"/>
    </xf>
    <xf numFmtId="0" fontId="71" fillId="3" borderId="36" xfId="0" applyFont="1" applyFill="1" applyBorder="1" applyAlignment="1">
      <alignment horizontal="center"/>
    </xf>
    <xf numFmtId="0" fontId="79" fillId="0" borderId="95" xfId="0" applyFont="1" applyBorder="1" applyAlignment="1">
      <alignment horizontal="center" vertical="center"/>
    </xf>
    <xf numFmtId="0" fontId="79" fillId="0" borderId="17" xfId="0" applyFont="1" applyBorder="1" applyAlignment="1">
      <alignment horizontal="center" vertical="center"/>
    </xf>
    <xf numFmtId="0" fontId="79" fillId="0" borderId="86" xfId="0" applyFont="1" applyBorder="1" applyAlignment="1">
      <alignment horizontal="center" vertical="center"/>
    </xf>
    <xf numFmtId="0" fontId="79" fillId="0" borderId="5" xfId="0" applyFont="1" applyBorder="1" applyAlignment="1">
      <alignment horizontal="center" vertical="center"/>
    </xf>
    <xf numFmtId="0" fontId="79" fillId="0" borderId="82" xfId="0" applyFont="1" applyBorder="1" applyAlignment="1">
      <alignment horizontal="center" wrapText="1"/>
    </xf>
    <xf numFmtId="0" fontId="79" fillId="0" borderId="23" xfId="0" applyFont="1" applyBorder="1" applyAlignment="1">
      <alignment horizontal="center" wrapText="1"/>
    </xf>
    <xf numFmtId="0" fontId="30" fillId="0" borderId="26" xfId="0" applyFont="1" applyBorder="1" applyAlignment="1">
      <alignment horizontal="center" vertical="center"/>
    </xf>
    <xf numFmtId="0" fontId="30" fillId="0" borderId="27" xfId="0" applyFont="1" applyBorder="1" applyAlignment="1">
      <alignment horizontal="center" vertical="center"/>
    </xf>
    <xf numFmtId="0" fontId="30" fillId="0" borderId="28" xfId="0" applyFont="1" applyBorder="1" applyAlignment="1">
      <alignment horizontal="center" vertical="center"/>
    </xf>
    <xf numFmtId="49" fontId="30" fillId="0" borderId="30" xfId="0" applyNumberFormat="1" applyFont="1" applyBorder="1" applyAlignment="1" applyProtection="1">
      <alignment horizontal="center" vertical="center" wrapText="1"/>
    </xf>
    <xf numFmtId="49" fontId="30" fillId="0" borderId="31" xfId="0" applyNumberFormat="1" applyFont="1" applyBorder="1" applyAlignment="1" applyProtection="1">
      <alignment horizontal="center" vertical="center" wrapText="1"/>
    </xf>
    <xf numFmtId="49" fontId="30" fillId="0" borderId="32" xfId="0" applyNumberFormat="1" applyFont="1" applyBorder="1" applyAlignment="1" applyProtection="1">
      <alignment horizontal="center" vertical="center" wrapText="1"/>
    </xf>
    <xf numFmtId="0" fontId="82" fillId="0" borderId="33" xfId="0" applyFont="1" applyBorder="1" applyAlignment="1">
      <alignment horizontal="center" vertical="center" wrapText="1"/>
    </xf>
    <xf numFmtId="0" fontId="82" fillId="0" borderId="87" xfId="0" applyFont="1" applyBorder="1" applyAlignment="1">
      <alignment horizontal="center" vertical="center" wrapText="1"/>
    </xf>
    <xf numFmtId="0" fontId="82" fillId="0" borderId="102" xfId="0" applyFont="1" applyBorder="1" applyAlignment="1">
      <alignment horizontal="center" vertical="center" wrapText="1"/>
    </xf>
    <xf numFmtId="0" fontId="82" fillId="0" borderId="101" xfId="0" applyFont="1" applyBorder="1" applyAlignment="1">
      <alignment horizontal="center" vertical="center" wrapText="1"/>
    </xf>
    <xf numFmtId="0" fontId="82" fillId="0" borderId="100" xfId="0" applyFont="1" applyBorder="1" applyAlignment="1">
      <alignment horizontal="center" vertical="center" wrapText="1"/>
    </xf>
    <xf numFmtId="0" fontId="82" fillId="0" borderId="103" xfId="0" applyFont="1" applyBorder="1" applyAlignment="1">
      <alignment horizontal="center" vertical="center" wrapText="1"/>
    </xf>
    <xf numFmtId="0" fontId="8" fillId="0" borderId="22" xfId="0" applyFont="1" applyFill="1" applyBorder="1" applyAlignment="1">
      <alignment horizontal="left"/>
    </xf>
    <xf numFmtId="0" fontId="8" fillId="0" borderId="13" xfId="0" applyFont="1" applyFill="1" applyBorder="1" applyAlignment="1">
      <alignment horizontal="left"/>
    </xf>
    <xf numFmtId="0" fontId="8" fillId="0" borderId="15" xfId="0" applyFont="1" applyFill="1" applyBorder="1" applyAlignment="1">
      <alignment horizontal="left"/>
    </xf>
    <xf numFmtId="0" fontId="71" fillId="17" borderId="94" xfId="0" applyFont="1" applyFill="1" applyBorder="1" applyAlignment="1">
      <alignment horizontal="center"/>
    </xf>
    <xf numFmtId="0" fontId="71" fillId="17" borderId="20" xfId="0" applyFont="1" applyFill="1" applyBorder="1" applyAlignment="1">
      <alignment horizontal="center"/>
    </xf>
    <xf numFmtId="0" fontId="71" fillId="17" borderId="87" xfId="0" applyFont="1" applyFill="1" applyBorder="1" applyAlignment="1">
      <alignment horizontal="center"/>
    </xf>
    <xf numFmtId="0" fontId="71" fillId="17" borderId="23" xfId="0" applyFont="1" applyFill="1" applyBorder="1" applyAlignment="1">
      <alignment horizontal="center" wrapText="1"/>
    </xf>
    <xf numFmtId="0" fontId="71" fillId="17" borderId="20" xfId="0" applyFont="1" applyFill="1" applyBorder="1" applyAlignment="1">
      <alignment horizontal="center" wrapText="1"/>
    </xf>
    <xf numFmtId="0" fontId="67" fillId="3" borderId="82" xfId="0" applyFont="1" applyFill="1" applyBorder="1" applyAlignment="1">
      <alignment horizontal="center" vertical="center"/>
    </xf>
    <xf numFmtId="0" fontId="67" fillId="3" borderId="21" xfId="0" applyFont="1" applyFill="1" applyBorder="1" applyAlignment="1">
      <alignment horizontal="center" vertical="center"/>
    </xf>
    <xf numFmtId="0" fontId="67" fillId="3" borderId="88" xfId="0" applyFont="1" applyFill="1" applyBorder="1" applyAlignment="1">
      <alignment horizontal="center" vertical="center"/>
    </xf>
    <xf numFmtId="0" fontId="67" fillId="3" borderId="70" xfId="0" applyFont="1" applyFill="1" applyBorder="1" applyAlignment="1">
      <alignment horizontal="center" vertical="center"/>
    </xf>
    <xf numFmtId="0" fontId="67" fillId="3" borderId="0" xfId="0" applyFont="1" applyFill="1" applyBorder="1" applyAlignment="1">
      <alignment horizontal="center" vertical="center"/>
    </xf>
    <xf numFmtId="0" fontId="67" fillId="3" borderId="19" xfId="0" applyFont="1" applyFill="1" applyBorder="1" applyAlignment="1">
      <alignment horizontal="center" vertical="center"/>
    </xf>
    <xf numFmtId="0" fontId="67" fillId="3" borderId="23" xfId="0" applyFont="1" applyFill="1" applyBorder="1" applyAlignment="1">
      <alignment horizontal="center" vertical="center"/>
    </xf>
    <xf numFmtId="0" fontId="67" fillId="3" borderId="20" xfId="0" applyFont="1" applyFill="1" applyBorder="1" applyAlignment="1">
      <alignment horizontal="center" vertical="center"/>
    </xf>
    <xf numFmtId="0" fontId="67" fillId="3" borderId="87" xfId="0" applyFont="1" applyFill="1" applyBorder="1" applyAlignment="1">
      <alignment horizontal="center" vertical="center"/>
    </xf>
    <xf numFmtId="0" fontId="65" fillId="15" borderId="26" xfId="0" applyFont="1" applyFill="1" applyBorder="1" applyAlignment="1">
      <alignment horizontal="center" vertical="center"/>
    </xf>
    <xf numFmtId="0" fontId="65" fillId="15" borderId="28" xfId="0" applyFont="1" applyFill="1" applyBorder="1" applyAlignment="1">
      <alignment horizontal="center" vertical="center"/>
    </xf>
    <xf numFmtId="0" fontId="65" fillId="15" borderId="30" xfId="0" applyFont="1" applyFill="1" applyBorder="1" applyAlignment="1">
      <alignment horizontal="center" vertical="center"/>
    </xf>
    <xf numFmtId="0" fontId="65" fillId="15" borderId="32" xfId="0" applyFont="1" applyFill="1" applyBorder="1" applyAlignment="1">
      <alignment horizontal="center" vertical="center"/>
    </xf>
    <xf numFmtId="0" fontId="8" fillId="0" borderId="10" xfId="0" applyFont="1" applyFill="1" applyBorder="1" applyAlignment="1">
      <alignment horizontal="left"/>
    </xf>
    <xf numFmtId="0" fontId="8" fillId="0" borderId="6" xfId="0" applyFont="1" applyFill="1" applyBorder="1" applyAlignment="1">
      <alignment horizontal="left"/>
    </xf>
    <xf numFmtId="0" fontId="66" fillId="0" borderId="10" xfId="0" applyFont="1" applyBorder="1" applyAlignment="1">
      <alignment horizontal="center"/>
    </xf>
    <xf numFmtId="0" fontId="66" fillId="0" borderId="6" xfId="0" applyFont="1" applyBorder="1" applyAlignment="1">
      <alignment horizontal="center"/>
    </xf>
    <xf numFmtId="0" fontId="73" fillId="3" borderId="90" xfId="0" applyFont="1" applyFill="1" applyBorder="1" applyAlignment="1">
      <alignment horizontal="center" vertical="center"/>
    </xf>
    <xf numFmtId="0" fontId="71" fillId="3" borderId="23" xfId="0" applyFont="1" applyFill="1" applyBorder="1" applyAlignment="1">
      <alignment horizontal="center" wrapText="1"/>
    </xf>
    <xf numFmtId="0" fontId="71" fillId="3" borderId="20" xfId="0" applyFont="1" applyFill="1" applyBorder="1" applyAlignment="1">
      <alignment horizontal="center" wrapText="1"/>
    </xf>
    <xf numFmtId="0" fontId="73" fillId="17" borderId="89" xfId="0" applyFont="1" applyFill="1" applyBorder="1" applyAlignment="1">
      <alignment horizontal="center" vertical="center"/>
    </xf>
    <xf numFmtId="0" fontId="71" fillId="3" borderId="18" xfId="0" applyFont="1" applyFill="1" applyBorder="1" applyAlignment="1">
      <alignment horizontal="center"/>
    </xf>
    <xf numFmtId="0" fontId="71" fillId="3" borderId="0" xfId="0" applyFont="1" applyFill="1" applyBorder="1" applyAlignment="1">
      <alignment horizontal="center"/>
    </xf>
    <xf numFmtId="0" fontId="71" fillId="3" borderId="116" xfId="0" applyFont="1" applyFill="1" applyBorder="1" applyAlignment="1">
      <alignment horizontal="center"/>
    </xf>
    <xf numFmtId="0" fontId="71" fillId="3" borderId="115" xfId="0" applyFont="1" applyFill="1" applyBorder="1" applyAlignment="1">
      <alignment horizontal="center"/>
    </xf>
    <xf numFmtId="0" fontId="71" fillId="3" borderId="114" xfId="0" applyFont="1" applyFill="1" applyBorder="1" applyAlignment="1">
      <alignment horizontal="center"/>
    </xf>
  </cellXfs>
  <cellStyles count="7">
    <cellStyle name="Comma" xfId="1" builtinId="3"/>
    <cellStyle name="Comma 2" xfId="4"/>
    <cellStyle name="Currency" xfId="2" builtinId="4"/>
    <cellStyle name="Currency 2" xfId="6"/>
    <cellStyle name="Currency 3" xfId="3"/>
    <cellStyle name="Normal" xfId="0" builtinId="0"/>
    <cellStyle name="Percent" xfId="5" builtinId="5"/>
  </cellStyles>
  <dxfs count="21">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003366"/>
      <color rgb="FF71428E"/>
      <color rgb="FF95332B"/>
      <color rgb="FFFF9933"/>
      <color rgb="FF800000"/>
      <color rgb="FF003399"/>
      <color rgb="FF33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'[2]Budget FY16 - 18'!$B$2</c:f>
              <c:strCache>
                <c:ptCount val="1"/>
                <c:pt idx="0">
                  <c:v>Total Budget</c:v>
                </c:pt>
              </c:strCache>
            </c:strRef>
          </c:tx>
          <c:spPr>
            <a:solidFill>
              <a:srgbClr val="00325A"/>
            </a:solidFill>
            <a:ln>
              <a:solidFill>
                <a:srgbClr val="00325A"/>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'[2]Budget FY16 - 18'!$A$3:$A$6</c:f>
              <c:strCache>
                <c:ptCount val="4"/>
                <c:pt idx="0">
                  <c:v>FY17</c:v>
                </c:pt>
                <c:pt idx="1">
                  <c:v>FY18</c:v>
                </c:pt>
                <c:pt idx="2">
                  <c:v>FY19</c:v>
                </c:pt>
                <c:pt idx="3">
                  <c:v>FY20</c:v>
                </c:pt>
              </c:strCache>
            </c:strRef>
          </c:cat>
          <c:val>
            <c:numRef>
              <c:f>'[2]Budget FY16 - 18'!$B$3:$B$6</c:f>
              <c:numCache>
                <c:formatCode>General</c:formatCode>
                <c:ptCount val="4"/>
                <c:pt idx="0">
                  <c:v>19728097</c:v>
                </c:pt>
                <c:pt idx="1">
                  <c:v>18999479</c:v>
                </c:pt>
                <c:pt idx="2">
                  <c:v>21160140</c:v>
                </c:pt>
                <c:pt idx="3">
                  <c:v>22768830</c:v>
                </c:pt>
              </c:numCache>
            </c:numRef>
          </c:val>
          <c:extLst xmlns:c16r2="http://schemas.microsoft.com/office/drawing/2015/06/chart">
            <c:ext xmlns:c16="http://schemas.microsoft.com/office/drawing/2014/chart" uri="{C3380CC4-5D6E-409C-BE32-E72D297353CC}">
              <c16:uniqueId val="{00000000-B720-4808-AD12-114177C837E3}"/>
            </c:ext>
          </c:extLst>
        </c:ser>
        <c:dLbls>
          <c:showLegendKey val="0"/>
          <c:showVal val="0"/>
          <c:showCatName val="0"/>
          <c:showSerName val="0"/>
          <c:showPercent val="0"/>
          <c:showBubbleSize val="0"/>
        </c:dLbls>
        <c:gapWidth val="219"/>
        <c:overlap val="-27"/>
        <c:axId val="273509096"/>
        <c:axId val="273509488"/>
      </c:barChart>
      <c:lineChart>
        <c:grouping val="standard"/>
        <c:varyColors val="0"/>
        <c:ser>
          <c:idx val="1"/>
          <c:order val="1"/>
          <c:tx>
            <c:strRef>
              <c:f>'[2]Budget FY16 - 18'!$C$2</c:f>
              <c:strCache>
                <c:ptCount val="1"/>
                <c:pt idx="0">
                  <c:v>Percent Change</c:v>
                </c:pt>
              </c:strCache>
            </c:strRef>
          </c:tx>
          <c:spPr>
            <a:ln w="28575" cap="rnd">
              <a:solidFill>
                <a:srgbClr val="FFFF00"/>
              </a:solidFill>
              <a:round/>
            </a:ln>
            <a:effectLst/>
          </c:spPr>
          <c:marker>
            <c:symbol val="none"/>
          </c:marker>
          <c:dLbls>
            <c:dLbl>
              <c:idx val="0"/>
              <c:delete val="1"/>
              <c:extLst xmlns:c16r2="http://schemas.microsoft.com/office/drawing/2015/06/chart">
                <c:ext xmlns:c16="http://schemas.microsoft.com/office/drawing/2014/chart" uri="{C3380CC4-5D6E-409C-BE32-E72D297353CC}">
                  <c16:uniqueId val="{00000001-B720-4808-AD12-114177C837E3}"/>
                </c:ext>
                <c:ext xmlns:c15="http://schemas.microsoft.com/office/drawing/2012/chart" uri="{CE6537A1-D6FC-4f65-9D91-7224C49458BB}"/>
              </c:extLst>
            </c:dLbl>
            <c:dLbl>
              <c:idx val="1"/>
              <c:layout>
                <c:manualLayout>
                  <c:x val="-2.1978021978022084E-2"/>
                  <c:y val="-6.262232206364389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B720-4808-AD12-114177C837E3}"/>
                </c:ext>
                <c:ext xmlns:c15="http://schemas.microsoft.com/office/drawing/2012/chart" uri="{CE6537A1-D6FC-4f65-9D91-7224C49458BB}"/>
              </c:extLst>
            </c:dLbl>
            <c:dLbl>
              <c:idx val="2"/>
              <c:layout>
                <c:manualLayout>
                  <c:x val="-1.3186813186813187E-2"/>
                  <c:y val="3.3920424451140414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B720-4808-AD12-114177C837E3}"/>
                </c:ext>
                <c:ext xmlns:c15="http://schemas.microsoft.com/office/drawing/2012/chart" uri="{CE6537A1-D6FC-4f65-9D91-7224C49458BB}"/>
              </c:extLst>
            </c:dLbl>
            <c:numFmt formatCode="0.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'[2]Budget FY16 - 18'!$A$3:$A$5</c:f>
              <c:strCache>
                <c:ptCount val="3"/>
                <c:pt idx="0">
                  <c:v>FY17</c:v>
                </c:pt>
                <c:pt idx="1">
                  <c:v>FY18</c:v>
                </c:pt>
                <c:pt idx="2">
                  <c:v>FY19</c:v>
                </c:pt>
              </c:strCache>
            </c:strRef>
          </c:cat>
          <c:val>
            <c:numRef>
              <c:f>'[2]Budget FY16 - 18'!$C$3:$C$6</c:f>
              <c:numCache>
                <c:formatCode>General</c:formatCode>
                <c:ptCount val="4"/>
                <c:pt idx="0">
                  <c:v>1E-4</c:v>
                </c:pt>
                <c:pt idx="1">
                  <c:v>-3.6933009808295281E-2</c:v>
                </c:pt>
                <c:pt idx="2">
                  <c:v>0.11372211838019353</c:v>
                </c:pt>
                <c:pt idx="3">
                  <c:v>7.6024544261049209E-2</c:v>
                </c:pt>
              </c:numCache>
            </c:numRef>
          </c:val>
          <c:smooth val="0"/>
          <c:extLst xmlns:c16r2="http://schemas.microsoft.com/office/drawing/2015/06/chart">
            <c:ext xmlns:c16="http://schemas.microsoft.com/office/drawing/2014/chart" uri="{C3380CC4-5D6E-409C-BE32-E72D297353CC}">
              <c16:uniqueId val="{00000004-B720-4808-AD12-114177C837E3}"/>
            </c:ext>
          </c:extLst>
        </c:ser>
        <c:dLbls>
          <c:showLegendKey val="0"/>
          <c:showVal val="0"/>
          <c:showCatName val="0"/>
          <c:showSerName val="0"/>
          <c:showPercent val="0"/>
          <c:showBubbleSize val="0"/>
        </c:dLbls>
        <c:marker val="1"/>
        <c:smooth val="0"/>
        <c:axId val="273510272"/>
        <c:axId val="273509880"/>
      </c:lineChart>
      <c:catAx>
        <c:axId val="273509096"/>
        <c:scaling>
          <c:orientation val="minMax"/>
        </c:scaling>
        <c:delete val="1"/>
        <c:axPos val="b"/>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solidFill>
                      <a:schemeClr val="tx1"/>
                    </a:solidFill>
                  </a:rPr>
                  <a:t>    FY17                                                FY18                                              FY19                                                FY20                                              </a:t>
                </a:r>
              </a:p>
            </c:rich>
          </c:tx>
          <c:layout>
            <c:manualLayout>
              <c:xMode val="edge"/>
              <c:yMode val="edge"/>
              <c:x val="0.17095295536791316"/>
              <c:y val="0.9551075201437190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crossAx val="273509488"/>
        <c:crosses val="autoZero"/>
        <c:auto val="1"/>
        <c:lblAlgn val="ctr"/>
        <c:lblOffset val="100"/>
        <c:noMultiLvlLbl val="0"/>
      </c:catAx>
      <c:valAx>
        <c:axId val="2735094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b="1" i="0" baseline="0"/>
                  <a:t>Total Budget</a:t>
                </a:r>
              </a:p>
            </c:rich>
          </c:tx>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273509096"/>
        <c:crosses val="autoZero"/>
        <c:crossBetween val="between"/>
      </c:valAx>
      <c:valAx>
        <c:axId val="273509880"/>
        <c:scaling>
          <c:orientation val="minMax"/>
          <c:max val="0.29000000000000004"/>
        </c:scaling>
        <c:delete val="0"/>
        <c:axPos val="r"/>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b="1" i="0" baseline="0"/>
                  <a:t>Percent Change</a:t>
                </a:r>
              </a:p>
            </c:rich>
          </c:tx>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ln>
                  <a:noFill/>
                </a:ln>
                <a:solidFill>
                  <a:schemeClr val="tx1">
                    <a:lumMod val="65000"/>
                    <a:lumOff val="35000"/>
                  </a:schemeClr>
                </a:solidFill>
                <a:latin typeface="+mn-lt"/>
                <a:ea typeface="+mn-ea"/>
                <a:cs typeface="+mn-cs"/>
              </a:defRPr>
            </a:pPr>
            <a:endParaRPr lang="en-US"/>
          </a:p>
        </c:txPr>
        <c:crossAx val="273510272"/>
        <c:crosses val="max"/>
        <c:crossBetween val="between"/>
      </c:valAx>
      <c:catAx>
        <c:axId val="273510272"/>
        <c:scaling>
          <c:orientation val="minMax"/>
        </c:scaling>
        <c:delete val="1"/>
        <c:axPos val="b"/>
        <c:numFmt formatCode="General" sourceLinked="1"/>
        <c:majorTickMark val="none"/>
        <c:minorTickMark val="none"/>
        <c:tickLblPos val="nextTo"/>
        <c:crossAx val="273509880"/>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'[2]6 yr Enrollment Change'!$A$2</c:f>
              <c:strCache>
                <c:ptCount val="1"/>
                <c:pt idx="0">
                  <c:v>Member Towns</c:v>
                </c:pt>
              </c:strCache>
            </c:strRef>
          </c:tx>
          <c:spPr>
            <a:solidFill>
              <a:srgbClr val="00336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'[2]6 yr Enrollment Change'!$B$1:$G$1</c:f>
              <c:strCache>
                <c:ptCount val="6"/>
                <c:pt idx="0">
                  <c:v>10/1/2013</c:v>
                </c:pt>
                <c:pt idx="1">
                  <c:v>10/1/2014</c:v>
                </c:pt>
                <c:pt idx="2">
                  <c:v>10/1/2015</c:v>
                </c:pt>
                <c:pt idx="3">
                  <c:v>10/1/2016</c:v>
                </c:pt>
                <c:pt idx="4">
                  <c:v>10/1/2017</c:v>
                </c:pt>
                <c:pt idx="5">
                  <c:v>10/1/2018</c:v>
                </c:pt>
              </c:strCache>
            </c:strRef>
          </c:cat>
          <c:val>
            <c:numRef>
              <c:f>'[2]6 yr Enrollment Change'!$B$2:$G$2</c:f>
              <c:numCache>
                <c:formatCode>General</c:formatCode>
                <c:ptCount val="6"/>
                <c:pt idx="0">
                  <c:v>377</c:v>
                </c:pt>
                <c:pt idx="1">
                  <c:v>359</c:v>
                </c:pt>
                <c:pt idx="2">
                  <c:v>335.5</c:v>
                </c:pt>
                <c:pt idx="3">
                  <c:v>347</c:v>
                </c:pt>
                <c:pt idx="4">
                  <c:v>337</c:v>
                </c:pt>
                <c:pt idx="5">
                  <c:v>354</c:v>
                </c:pt>
              </c:numCache>
            </c:numRef>
          </c:val>
          <c:extLst xmlns:c16r2="http://schemas.microsoft.com/office/drawing/2015/06/chart">
            <c:ext xmlns:c16="http://schemas.microsoft.com/office/drawing/2014/chart" uri="{C3380CC4-5D6E-409C-BE32-E72D297353CC}">
              <c16:uniqueId val="{00000000-ED87-4684-AB12-804E10110ACC}"/>
            </c:ext>
          </c:extLst>
        </c:ser>
        <c:ser>
          <c:idx val="1"/>
          <c:order val="1"/>
          <c:tx>
            <c:strRef>
              <c:f>'[2]6 yr Enrollment Change'!$A$3</c:f>
              <c:strCache>
                <c:ptCount val="1"/>
                <c:pt idx="0">
                  <c:v>Withdrawing Towns</c:v>
                </c:pt>
              </c:strCache>
            </c:strRef>
          </c:tx>
          <c:spPr>
            <a:solidFill>
              <a:srgbClr val="FFFF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'[2]6 yr Enrollment Change'!$B$1:$G$1</c:f>
              <c:strCache>
                <c:ptCount val="6"/>
                <c:pt idx="0">
                  <c:v>10/1/2013</c:v>
                </c:pt>
                <c:pt idx="1">
                  <c:v>10/1/2014</c:v>
                </c:pt>
                <c:pt idx="2">
                  <c:v>10/1/2015</c:v>
                </c:pt>
                <c:pt idx="3">
                  <c:v>10/1/2016</c:v>
                </c:pt>
                <c:pt idx="4">
                  <c:v>10/1/2017</c:v>
                </c:pt>
                <c:pt idx="5">
                  <c:v>10/1/2018</c:v>
                </c:pt>
              </c:strCache>
            </c:strRef>
          </c:cat>
          <c:val>
            <c:numRef>
              <c:f>'[2]6 yr Enrollment Change'!$B$3:$G$3</c:f>
              <c:numCache>
                <c:formatCode>General</c:formatCode>
                <c:ptCount val="6"/>
                <c:pt idx="0">
                  <c:v>60</c:v>
                </c:pt>
                <c:pt idx="1">
                  <c:v>51</c:v>
                </c:pt>
                <c:pt idx="2">
                  <c:v>55</c:v>
                </c:pt>
                <c:pt idx="3">
                  <c:v>52</c:v>
                </c:pt>
                <c:pt idx="4">
                  <c:v>49</c:v>
                </c:pt>
                <c:pt idx="5">
                  <c:v>37</c:v>
                </c:pt>
              </c:numCache>
            </c:numRef>
          </c:val>
          <c:extLst xmlns:c16r2="http://schemas.microsoft.com/office/drawing/2015/06/chart">
            <c:ext xmlns:c16="http://schemas.microsoft.com/office/drawing/2014/chart" uri="{C3380CC4-5D6E-409C-BE32-E72D297353CC}">
              <c16:uniqueId val="{00000001-ED87-4684-AB12-804E10110ACC}"/>
            </c:ext>
          </c:extLst>
        </c:ser>
        <c:ser>
          <c:idx val="2"/>
          <c:order val="2"/>
          <c:tx>
            <c:strRef>
              <c:f>'[2]6 yr Enrollment Change'!$A$4</c:f>
              <c:strCache>
                <c:ptCount val="1"/>
                <c:pt idx="0">
                  <c:v>Non-Member Towns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'[2]6 yr Enrollment Change'!$B$1:$G$1</c:f>
              <c:strCache>
                <c:ptCount val="6"/>
                <c:pt idx="0">
                  <c:v>10/1/2013</c:v>
                </c:pt>
                <c:pt idx="1">
                  <c:v>10/1/2014</c:v>
                </c:pt>
                <c:pt idx="2">
                  <c:v>10/1/2015</c:v>
                </c:pt>
                <c:pt idx="3">
                  <c:v>10/1/2016</c:v>
                </c:pt>
                <c:pt idx="4">
                  <c:v>10/1/2017</c:v>
                </c:pt>
                <c:pt idx="5">
                  <c:v>10/1/2018</c:v>
                </c:pt>
              </c:strCache>
            </c:strRef>
          </c:cat>
          <c:val>
            <c:numRef>
              <c:f>'[2]6 yr Enrollment Change'!$B$4:$G$4</c:f>
              <c:numCache>
                <c:formatCode>General</c:formatCode>
                <c:ptCount val="6"/>
                <c:pt idx="0">
                  <c:v>356</c:v>
                </c:pt>
                <c:pt idx="1">
                  <c:v>332</c:v>
                </c:pt>
                <c:pt idx="2">
                  <c:v>277</c:v>
                </c:pt>
                <c:pt idx="3">
                  <c:v>219</c:v>
                </c:pt>
                <c:pt idx="4">
                  <c:v>182</c:v>
                </c:pt>
                <c:pt idx="5">
                  <c:v>125</c:v>
                </c:pt>
              </c:numCache>
            </c:numRef>
          </c:val>
          <c:extLst xmlns:c16r2="http://schemas.microsoft.com/office/drawing/2015/06/chart">
            <c:ext xmlns:c16="http://schemas.microsoft.com/office/drawing/2014/chart" uri="{C3380CC4-5D6E-409C-BE32-E72D297353CC}">
              <c16:uniqueId val="{00000002-ED87-4684-AB12-804E10110ACC}"/>
            </c:ext>
          </c:extLst>
        </c:ser>
        <c:dLbls>
          <c:showLegendKey val="0"/>
          <c:showVal val="0"/>
          <c:showCatName val="0"/>
          <c:showSerName val="0"/>
          <c:showPercent val="0"/>
          <c:showBubbleSize val="0"/>
        </c:dLbls>
        <c:gapWidth val="150"/>
        <c:axId val="273510664"/>
        <c:axId val="273511056"/>
      </c:barChart>
      <c:dateAx>
        <c:axId val="273510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273511056"/>
        <c:crosses val="autoZero"/>
        <c:auto val="0"/>
        <c:lblOffset val="100"/>
        <c:baseTimeUnit val="days"/>
      </c:dateAx>
      <c:valAx>
        <c:axId val="273511056"/>
        <c:scaling>
          <c:orientation val="minMax"/>
          <c:max val="4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2200" b="1" i="0" u="none" strike="noStrike" kern="1200" baseline="0">
                    <a:solidFill>
                      <a:sysClr val="windowText" lastClr="000000"/>
                    </a:solidFill>
                    <a:latin typeface="+mn-lt"/>
                    <a:ea typeface="+mn-ea"/>
                    <a:cs typeface="+mn-cs"/>
                  </a:defRPr>
                </a:pPr>
                <a:r>
                  <a:rPr lang="en-US" sz="2200" b="1" i="0" baseline="0">
                    <a:solidFill>
                      <a:sysClr val="windowText" lastClr="000000"/>
                    </a:solidFill>
                  </a:rPr>
                  <a:t>Enrollment</a:t>
                </a:r>
              </a:p>
            </c:rich>
          </c:tx>
          <c:overlay val="0"/>
          <c:spPr>
            <a:noFill/>
            <a:ln>
              <a:noFill/>
            </a:ln>
            <a:effectLst/>
          </c:spPr>
          <c:txPr>
            <a:bodyPr rot="-5400000" spcFirstLastPara="1" vertOverflow="ellipsis" vert="horz" wrap="square" anchor="ctr" anchorCtr="1"/>
            <a:lstStyle/>
            <a:p>
              <a:pPr>
                <a:defRPr sz="2200" b="1"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500" b="1" i="0" u="none" strike="noStrike" kern="1200" baseline="0">
                <a:solidFill>
                  <a:sysClr val="windowText" lastClr="000000"/>
                </a:solidFill>
                <a:latin typeface="+mn-lt"/>
                <a:ea typeface="+mn-ea"/>
                <a:cs typeface="+mn-cs"/>
              </a:defRPr>
            </a:pPr>
            <a:endParaRPr lang="en-US"/>
          </a:p>
        </c:txPr>
        <c:crossAx val="273510664"/>
        <c:crosses val="autoZero"/>
        <c:crossBetween val="between"/>
      </c:valAx>
      <c:spPr>
        <a:noFill/>
        <a:ln>
          <a:solidFill>
            <a:schemeClr val="tx1"/>
          </a:solidFill>
        </a:ln>
        <a:effectLst/>
      </c:spPr>
    </c:plotArea>
    <c:legend>
      <c:legendPos val="b"/>
      <c:layout>
        <c:manualLayout>
          <c:xMode val="edge"/>
          <c:yMode val="edge"/>
          <c:x val="0.24019521488029349"/>
          <c:y val="0.94341343695674407"/>
          <c:w val="0.69426533875974328"/>
          <c:h val="4.1744262486669688E-2"/>
        </c:manualLayout>
      </c:layou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oddHeader>&amp;C&amp;"Cambria,Bold"&amp;18&amp;K003366Enrollment Trends - 2011 to 2016</c:oddHeader>
    </c:headerFooter>
    <c:pageMargins b="0.75" l="0.7" r="0.7" t="0.75" header="1.05" footer="0.3"/>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1"/>
          <c:order val="0"/>
          <c:tx>
            <c:strRef>
              <c:f>'[2]10yr 9gr Enrollment'!$A$3</c:f>
              <c:strCache>
                <c:ptCount val="1"/>
                <c:pt idx="0">
                  <c:v>Member</c:v>
                </c:pt>
              </c:strCache>
            </c:strRef>
          </c:tx>
          <c:spPr>
            <a:solidFill>
              <a:srgbClr val="00325A"/>
            </a:solidFill>
          </c:spPr>
          <c:invertIfNegative val="0"/>
          <c:dLbls>
            <c:spPr>
              <a:noFill/>
              <a:ln>
                <a:noFill/>
              </a:ln>
              <a:effectLst/>
            </c:spPr>
            <c:txPr>
              <a:bodyPr/>
              <a:lstStyle/>
              <a:p>
                <a:pPr>
                  <a:defRPr>
                    <a:solidFill>
                      <a:schemeClr val="bg1"/>
                    </a:solidFil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'[2]10yr 9gr Enrollment'!$G$1:$P$1</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'[2]10yr 9gr Enrollment'!$G$3:$P$3</c:f>
              <c:numCache>
                <c:formatCode>General</c:formatCode>
                <c:ptCount val="10"/>
                <c:pt idx="0">
                  <c:v>70</c:v>
                </c:pt>
                <c:pt idx="1">
                  <c:v>103</c:v>
                </c:pt>
                <c:pt idx="2">
                  <c:v>112</c:v>
                </c:pt>
                <c:pt idx="3">
                  <c:v>93</c:v>
                </c:pt>
                <c:pt idx="4">
                  <c:v>119</c:v>
                </c:pt>
                <c:pt idx="5">
                  <c:v>89</c:v>
                </c:pt>
                <c:pt idx="6">
                  <c:v>87</c:v>
                </c:pt>
                <c:pt idx="7">
                  <c:v>99</c:v>
                </c:pt>
                <c:pt idx="8">
                  <c:v>101</c:v>
                </c:pt>
                <c:pt idx="9">
                  <c:v>101</c:v>
                </c:pt>
              </c:numCache>
            </c:numRef>
          </c:val>
          <c:extLst xmlns:c16r2="http://schemas.microsoft.com/office/drawing/2015/06/chart">
            <c:ext xmlns:c16="http://schemas.microsoft.com/office/drawing/2014/chart" uri="{C3380CC4-5D6E-409C-BE32-E72D297353CC}">
              <c16:uniqueId val="{00000000-A75B-45A5-8FA5-F16C559486C0}"/>
            </c:ext>
          </c:extLst>
        </c:ser>
        <c:ser>
          <c:idx val="0"/>
          <c:order val="1"/>
          <c:tx>
            <c:strRef>
              <c:f>'[2]10yr 9gr Enrollment'!$A$2</c:f>
              <c:strCache>
                <c:ptCount val="1"/>
                <c:pt idx="0">
                  <c:v>Non-Member</c:v>
                </c:pt>
              </c:strCache>
            </c:strRef>
          </c:tx>
          <c:spPr>
            <a:solidFill>
              <a:schemeClr val="bg1">
                <a:lumMod val="65000"/>
              </a:schemeClr>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'[2]10yr 9gr Enrollment'!$G$1:$P$1</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'[2]10yr 9gr Enrollment'!$G$2:$P$2</c:f>
              <c:numCache>
                <c:formatCode>General</c:formatCode>
                <c:ptCount val="10"/>
                <c:pt idx="0">
                  <c:v>43</c:v>
                </c:pt>
                <c:pt idx="1">
                  <c:v>81</c:v>
                </c:pt>
                <c:pt idx="2">
                  <c:v>87</c:v>
                </c:pt>
                <c:pt idx="3">
                  <c:v>89</c:v>
                </c:pt>
                <c:pt idx="4">
                  <c:v>70</c:v>
                </c:pt>
                <c:pt idx="5">
                  <c:v>59</c:v>
                </c:pt>
                <c:pt idx="6">
                  <c:v>46</c:v>
                </c:pt>
                <c:pt idx="7">
                  <c:v>30</c:v>
                </c:pt>
                <c:pt idx="8">
                  <c:v>44</c:v>
                </c:pt>
                <c:pt idx="9">
                  <c:v>21</c:v>
                </c:pt>
              </c:numCache>
            </c:numRef>
          </c:val>
          <c:extLst xmlns:c16r2="http://schemas.microsoft.com/office/drawing/2015/06/chart">
            <c:ext xmlns:c16="http://schemas.microsoft.com/office/drawing/2014/chart" uri="{C3380CC4-5D6E-409C-BE32-E72D297353CC}">
              <c16:uniqueId val="{00000001-A75B-45A5-8FA5-F16C559486C0}"/>
            </c:ext>
          </c:extLst>
        </c:ser>
        <c:dLbls>
          <c:showLegendKey val="0"/>
          <c:showVal val="0"/>
          <c:showCatName val="0"/>
          <c:showSerName val="0"/>
          <c:showPercent val="0"/>
          <c:showBubbleSize val="0"/>
        </c:dLbls>
        <c:gapWidth val="150"/>
        <c:overlap val="100"/>
        <c:axId val="418962432"/>
        <c:axId val="418962824"/>
      </c:barChart>
      <c:catAx>
        <c:axId val="418962432"/>
        <c:scaling>
          <c:orientation val="minMax"/>
        </c:scaling>
        <c:delete val="0"/>
        <c:axPos val="b"/>
        <c:numFmt formatCode="General" sourceLinked="1"/>
        <c:majorTickMark val="out"/>
        <c:minorTickMark val="none"/>
        <c:tickLblPos val="nextTo"/>
        <c:crossAx val="418962824"/>
        <c:crosses val="autoZero"/>
        <c:auto val="1"/>
        <c:lblAlgn val="ctr"/>
        <c:lblOffset val="100"/>
        <c:noMultiLvlLbl val="0"/>
      </c:catAx>
      <c:valAx>
        <c:axId val="418962824"/>
        <c:scaling>
          <c:orientation val="minMax"/>
          <c:max val="200"/>
        </c:scaling>
        <c:delete val="0"/>
        <c:axPos val="l"/>
        <c:majorGridlines/>
        <c:numFmt formatCode="General" sourceLinked="1"/>
        <c:majorTickMark val="out"/>
        <c:minorTickMark val="none"/>
        <c:tickLblPos val="nextTo"/>
        <c:crossAx val="418962432"/>
        <c:crosses val="autoZero"/>
        <c:crossBetween val="between"/>
      </c:valAx>
      <c:dTable>
        <c:showHorzBorder val="1"/>
        <c:showVertBorder val="1"/>
        <c:showOutline val="1"/>
        <c:showKeys val="1"/>
      </c:dTable>
    </c:plotArea>
    <c:plotVisOnly val="1"/>
    <c:dispBlanksAs val="gap"/>
    <c:showDLblsOverMax val="0"/>
  </c:chart>
  <c:txPr>
    <a:bodyPr/>
    <a:lstStyle/>
    <a:p>
      <a:pPr>
        <a:defRPr sz="1000" b="1">
          <a:latin typeface="Arial" pitchFamily="34" charset="0"/>
          <a:cs typeface="Arial" pitchFamily="34" charset="0"/>
        </a:defRPr>
      </a:pPr>
      <a:endParaRPr lang="en-US"/>
    </a:p>
  </c:txPr>
  <c:printSettings>
    <c:headerFooter/>
    <c:pageMargins b="0.75000000000000022" l="0.70000000000000018" r="0.70000000000000018" t="0.75000000000000022" header="0.3000000000000001" footer="0.3000000000000001"/>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'[2]Prof FTE'!$A$2</c:f>
              <c:strCache>
                <c:ptCount val="1"/>
                <c:pt idx="0">
                  <c:v>Minuteman*</c:v>
                </c:pt>
              </c:strCache>
            </c:strRef>
          </c:tx>
          <c:spPr>
            <a:solidFill>
              <a:srgbClr val="00325A"/>
            </a:solidFill>
          </c:spPr>
          <c:invertIfNegative val="0"/>
          <c:cat>
            <c:strRef>
              <c:f>'[2]Prof FTE'!$E$1:$I$1</c:f>
              <c:strCache>
                <c:ptCount val="5"/>
                <c:pt idx="0">
                  <c:v>2013-14</c:v>
                </c:pt>
                <c:pt idx="1">
                  <c:v>2014-15</c:v>
                </c:pt>
                <c:pt idx="2">
                  <c:v>2015-16</c:v>
                </c:pt>
                <c:pt idx="3">
                  <c:v>2016-17</c:v>
                </c:pt>
                <c:pt idx="4">
                  <c:v>2017-18</c:v>
                </c:pt>
              </c:strCache>
            </c:strRef>
          </c:cat>
          <c:val>
            <c:numRef>
              <c:f>'[2]Prof FTE'!$E$2:$I$2</c:f>
              <c:numCache>
                <c:formatCode>General</c:formatCode>
                <c:ptCount val="5"/>
                <c:pt idx="0">
                  <c:v>79.2</c:v>
                </c:pt>
                <c:pt idx="1">
                  <c:v>79.599999999999994</c:v>
                </c:pt>
                <c:pt idx="2">
                  <c:v>74</c:v>
                </c:pt>
                <c:pt idx="3">
                  <c:v>72.5</c:v>
                </c:pt>
                <c:pt idx="4">
                  <c:v>73.7</c:v>
                </c:pt>
              </c:numCache>
            </c:numRef>
          </c:val>
          <c:extLst xmlns:c16r2="http://schemas.microsoft.com/office/drawing/2015/06/chart">
            <c:ext xmlns:c16="http://schemas.microsoft.com/office/drawing/2014/chart" uri="{C3380CC4-5D6E-409C-BE32-E72D297353CC}">
              <c16:uniqueId val="{00000000-AADE-49C8-89F7-B5BA01147353}"/>
            </c:ext>
          </c:extLst>
        </c:ser>
        <c:ser>
          <c:idx val="1"/>
          <c:order val="1"/>
          <c:tx>
            <c:strRef>
              <c:f>'[2]Prof FTE'!$A$3</c:f>
              <c:strCache>
                <c:ptCount val="1"/>
                <c:pt idx="0">
                  <c:v>Assabet Valley Regional </c:v>
                </c:pt>
              </c:strCache>
            </c:strRef>
          </c:tx>
          <c:invertIfNegative val="0"/>
          <c:cat>
            <c:strRef>
              <c:f>'[2]Prof FTE'!$E$1:$I$1</c:f>
              <c:strCache>
                <c:ptCount val="5"/>
                <c:pt idx="0">
                  <c:v>2013-14</c:v>
                </c:pt>
                <c:pt idx="1">
                  <c:v>2014-15</c:v>
                </c:pt>
                <c:pt idx="2">
                  <c:v>2015-16</c:v>
                </c:pt>
                <c:pt idx="3">
                  <c:v>2016-17</c:v>
                </c:pt>
                <c:pt idx="4">
                  <c:v>2017-18</c:v>
                </c:pt>
              </c:strCache>
            </c:strRef>
          </c:cat>
          <c:val>
            <c:numRef>
              <c:f>'[2]Prof FTE'!$E$3:$I$3</c:f>
              <c:numCache>
                <c:formatCode>General</c:formatCode>
                <c:ptCount val="5"/>
                <c:pt idx="0">
                  <c:v>96.6</c:v>
                </c:pt>
                <c:pt idx="1">
                  <c:v>101.5</c:v>
                </c:pt>
                <c:pt idx="2">
                  <c:v>106</c:v>
                </c:pt>
                <c:pt idx="3">
                  <c:v>107.5</c:v>
                </c:pt>
                <c:pt idx="4">
                  <c:v>110</c:v>
                </c:pt>
              </c:numCache>
            </c:numRef>
          </c:val>
          <c:extLst xmlns:c16r2="http://schemas.microsoft.com/office/drawing/2015/06/chart">
            <c:ext xmlns:c16="http://schemas.microsoft.com/office/drawing/2014/chart" uri="{C3380CC4-5D6E-409C-BE32-E72D297353CC}">
              <c16:uniqueId val="{00000001-AADE-49C8-89F7-B5BA01147353}"/>
            </c:ext>
          </c:extLst>
        </c:ser>
        <c:ser>
          <c:idx val="2"/>
          <c:order val="2"/>
          <c:tx>
            <c:strRef>
              <c:f>'[2]Prof FTE'!$A$4</c:f>
              <c:strCache>
                <c:ptCount val="1"/>
                <c:pt idx="0">
                  <c:v>Blue Hills Regional </c:v>
                </c:pt>
              </c:strCache>
            </c:strRef>
          </c:tx>
          <c:invertIfNegative val="0"/>
          <c:cat>
            <c:strRef>
              <c:f>'[2]Prof FTE'!$E$1:$I$1</c:f>
              <c:strCache>
                <c:ptCount val="5"/>
                <c:pt idx="0">
                  <c:v>2013-14</c:v>
                </c:pt>
                <c:pt idx="1">
                  <c:v>2014-15</c:v>
                </c:pt>
                <c:pt idx="2">
                  <c:v>2015-16</c:v>
                </c:pt>
                <c:pt idx="3">
                  <c:v>2016-17</c:v>
                </c:pt>
                <c:pt idx="4">
                  <c:v>2017-18</c:v>
                </c:pt>
              </c:strCache>
            </c:strRef>
          </c:cat>
          <c:val>
            <c:numRef>
              <c:f>'[2]Prof FTE'!$E$4:$I$4</c:f>
              <c:numCache>
                <c:formatCode>General</c:formatCode>
                <c:ptCount val="5"/>
                <c:pt idx="0">
                  <c:v>74.099999999999994</c:v>
                </c:pt>
                <c:pt idx="1">
                  <c:v>75</c:v>
                </c:pt>
                <c:pt idx="2">
                  <c:v>79.5</c:v>
                </c:pt>
                <c:pt idx="3">
                  <c:v>80.5</c:v>
                </c:pt>
                <c:pt idx="4">
                  <c:v>82</c:v>
                </c:pt>
              </c:numCache>
            </c:numRef>
          </c:val>
          <c:extLst xmlns:c16r2="http://schemas.microsoft.com/office/drawing/2015/06/chart">
            <c:ext xmlns:c16="http://schemas.microsoft.com/office/drawing/2014/chart" uri="{C3380CC4-5D6E-409C-BE32-E72D297353CC}">
              <c16:uniqueId val="{00000002-AADE-49C8-89F7-B5BA01147353}"/>
            </c:ext>
          </c:extLst>
        </c:ser>
        <c:ser>
          <c:idx val="3"/>
          <c:order val="3"/>
          <c:tx>
            <c:strRef>
              <c:f>'[2]Prof FTE'!$A$5</c:f>
              <c:strCache>
                <c:ptCount val="1"/>
                <c:pt idx="0">
                  <c:v>Southeastern Regional</c:v>
                </c:pt>
              </c:strCache>
            </c:strRef>
          </c:tx>
          <c:invertIfNegative val="0"/>
          <c:cat>
            <c:strRef>
              <c:f>'[2]Prof FTE'!$E$1:$I$1</c:f>
              <c:strCache>
                <c:ptCount val="5"/>
                <c:pt idx="0">
                  <c:v>2013-14</c:v>
                </c:pt>
                <c:pt idx="1">
                  <c:v>2014-15</c:v>
                </c:pt>
                <c:pt idx="2">
                  <c:v>2015-16</c:v>
                </c:pt>
                <c:pt idx="3">
                  <c:v>2016-17</c:v>
                </c:pt>
                <c:pt idx="4">
                  <c:v>2017-18</c:v>
                </c:pt>
              </c:strCache>
            </c:strRef>
          </c:cat>
          <c:val>
            <c:numRef>
              <c:f>'[2]Prof FTE'!$E$5:$I$5</c:f>
              <c:numCache>
                <c:formatCode>General</c:formatCode>
                <c:ptCount val="5"/>
                <c:pt idx="0">
                  <c:v>109</c:v>
                </c:pt>
                <c:pt idx="1">
                  <c:v>112</c:v>
                </c:pt>
                <c:pt idx="2">
                  <c:v>113.1</c:v>
                </c:pt>
                <c:pt idx="3">
                  <c:v>116</c:v>
                </c:pt>
                <c:pt idx="4">
                  <c:v>117</c:v>
                </c:pt>
              </c:numCache>
            </c:numRef>
          </c:val>
          <c:extLst xmlns:c16r2="http://schemas.microsoft.com/office/drawing/2015/06/chart">
            <c:ext xmlns:c16="http://schemas.microsoft.com/office/drawing/2014/chart" uri="{C3380CC4-5D6E-409C-BE32-E72D297353CC}">
              <c16:uniqueId val="{00000003-AADE-49C8-89F7-B5BA01147353}"/>
            </c:ext>
          </c:extLst>
        </c:ser>
        <c:ser>
          <c:idx val="4"/>
          <c:order val="4"/>
          <c:tx>
            <c:strRef>
              <c:f>'[2]Prof FTE'!$A$6</c:f>
              <c:strCache>
                <c:ptCount val="1"/>
                <c:pt idx="0">
                  <c:v>Shawsheen Valley </c:v>
                </c:pt>
              </c:strCache>
            </c:strRef>
          </c:tx>
          <c:invertIfNegative val="0"/>
          <c:cat>
            <c:strRef>
              <c:f>'[2]Prof FTE'!$E$1:$I$1</c:f>
              <c:strCache>
                <c:ptCount val="5"/>
                <c:pt idx="0">
                  <c:v>2013-14</c:v>
                </c:pt>
                <c:pt idx="1">
                  <c:v>2014-15</c:v>
                </c:pt>
                <c:pt idx="2">
                  <c:v>2015-16</c:v>
                </c:pt>
                <c:pt idx="3">
                  <c:v>2016-17</c:v>
                </c:pt>
                <c:pt idx="4">
                  <c:v>2017-18</c:v>
                </c:pt>
              </c:strCache>
            </c:strRef>
          </c:cat>
          <c:val>
            <c:numRef>
              <c:f>'[2]Prof FTE'!$E$6:$I$6</c:f>
              <c:numCache>
                <c:formatCode>General</c:formatCode>
                <c:ptCount val="5"/>
                <c:pt idx="0">
                  <c:v>128.19999999999999</c:v>
                </c:pt>
                <c:pt idx="1">
                  <c:v>129.19999999999999</c:v>
                </c:pt>
                <c:pt idx="2">
                  <c:v>128.19999999999999</c:v>
                </c:pt>
                <c:pt idx="3">
                  <c:v>129.19999999999999</c:v>
                </c:pt>
                <c:pt idx="4">
                  <c:v>126.1</c:v>
                </c:pt>
              </c:numCache>
            </c:numRef>
          </c:val>
          <c:extLst xmlns:c16r2="http://schemas.microsoft.com/office/drawing/2015/06/chart">
            <c:ext xmlns:c16="http://schemas.microsoft.com/office/drawing/2014/chart" uri="{C3380CC4-5D6E-409C-BE32-E72D297353CC}">
              <c16:uniqueId val="{00000004-AADE-49C8-89F7-B5BA01147353}"/>
            </c:ext>
          </c:extLst>
        </c:ser>
        <c:ser>
          <c:idx val="5"/>
          <c:order val="5"/>
          <c:tx>
            <c:strRef>
              <c:f>'[2]Prof FTE'!$A$7</c:f>
              <c:strCache>
                <c:ptCount val="1"/>
                <c:pt idx="0">
                  <c:v>Tri County Regional </c:v>
                </c:pt>
              </c:strCache>
            </c:strRef>
          </c:tx>
          <c:invertIfNegative val="0"/>
          <c:cat>
            <c:strRef>
              <c:f>'[2]Prof FTE'!$E$1:$I$1</c:f>
              <c:strCache>
                <c:ptCount val="5"/>
                <c:pt idx="0">
                  <c:v>2013-14</c:v>
                </c:pt>
                <c:pt idx="1">
                  <c:v>2014-15</c:v>
                </c:pt>
                <c:pt idx="2">
                  <c:v>2015-16</c:v>
                </c:pt>
                <c:pt idx="3">
                  <c:v>2016-17</c:v>
                </c:pt>
                <c:pt idx="4">
                  <c:v>2017-18</c:v>
                </c:pt>
              </c:strCache>
            </c:strRef>
          </c:cat>
          <c:val>
            <c:numRef>
              <c:f>'[2]Prof FTE'!$E$7:$I$7</c:f>
              <c:numCache>
                <c:formatCode>General</c:formatCode>
                <c:ptCount val="5"/>
                <c:pt idx="0">
                  <c:v>90.2</c:v>
                </c:pt>
                <c:pt idx="1">
                  <c:v>90.2</c:v>
                </c:pt>
                <c:pt idx="2">
                  <c:v>87.9</c:v>
                </c:pt>
                <c:pt idx="3">
                  <c:v>85.9</c:v>
                </c:pt>
                <c:pt idx="4">
                  <c:v>90.7</c:v>
                </c:pt>
              </c:numCache>
            </c:numRef>
          </c:val>
          <c:extLst xmlns:c16r2="http://schemas.microsoft.com/office/drawing/2015/06/chart">
            <c:ext xmlns:c16="http://schemas.microsoft.com/office/drawing/2014/chart" uri="{C3380CC4-5D6E-409C-BE32-E72D297353CC}">
              <c16:uniqueId val="{00000005-AADE-49C8-89F7-B5BA01147353}"/>
            </c:ext>
          </c:extLst>
        </c:ser>
        <c:dLbls>
          <c:showLegendKey val="0"/>
          <c:showVal val="0"/>
          <c:showCatName val="0"/>
          <c:showSerName val="0"/>
          <c:showPercent val="0"/>
          <c:showBubbleSize val="0"/>
        </c:dLbls>
        <c:gapWidth val="150"/>
        <c:axId val="418964000"/>
        <c:axId val="418964392"/>
      </c:barChart>
      <c:catAx>
        <c:axId val="418964000"/>
        <c:scaling>
          <c:orientation val="minMax"/>
        </c:scaling>
        <c:delete val="0"/>
        <c:axPos val="b"/>
        <c:numFmt formatCode="General" sourceLinked="0"/>
        <c:majorTickMark val="out"/>
        <c:minorTickMark val="none"/>
        <c:tickLblPos val="nextTo"/>
        <c:crossAx val="418964392"/>
        <c:crosses val="autoZero"/>
        <c:auto val="1"/>
        <c:lblAlgn val="ctr"/>
        <c:lblOffset val="100"/>
        <c:noMultiLvlLbl val="0"/>
      </c:catAx>
      <c:valAx>
        <c:axId val="418964392"/>
        <c:scaling>
          <c:orientation val="minMax"/>
        </c:scaling>
        <c:delete val="0"/>
        <c:axPos val="l"/>
        <c:majorGridlines/>
        <c:numFmt formatCode="0" sourceLinked="0"/>
        <c:majorTickMark val="out"/>
        <c:minorTickMark val="none"/>
        <c:tickLblPos val="nextTo"/>
        <c:crossAx val="418964000"/>
        <c:crosses val="autoZero"/>
        <c:crossBetween val="between"/>
      </c:valAx>
      <c:dTable>
        <c:showHorzBorder val="1"/>
        <c:showVertBorder val="1"/>
        <c:showOutline val="1"/>
        <c:showKeys val="1"/>
      </c:dTable>
    </c:plotArea>
    <c:plotVisOnly val="1"/>
    <c:dispBlanksAs val="gap"/>
    <c:showDLblsOverMax val="0"/>
  </c:chart>
  <c:txPr>
    <a:bodyPr/>
    <a:lstStyle/>
    <a:p>
      <a:pPr>
        <a:defRPr sz="1100" b="1">
          <a:latin typeface="Arial" pitchFamily="34" charset="0"/>
          <a:cs typeface="Arial" pitchFamily="34" charset="0"/>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explosion val="5"/>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p3d/>
            </c:spPr>
            <c:extLst xmlns:c16r2="http://schemas.microsoft.com/office/drawing/2015/06/chart">
              <c:ext xmlns:c16="http://schemas.microsoft.com/office/drawing/2014/chart" uri="{C3380CC4-5D6E-409C-BE32-E72D297353CC}">
                <c16:uniqueId val="{00000001-BFE3-4E19-BF55-C60D9B47757C}"/>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p3d/>
            </c:spPr>
            <c:extLst xmlns:c16r2="http://schemas.microsoft.com/office/drawing/2015/06/chart">
              <c:ext xmlns:c16="http://schemas.microsoft.com/office/drawing/2014/chart" uri="{C3380CC4-5D6E-409C-BE32-E72D297353CC}">
                <c16:uniqueId val="{00000003-BFE3-4E19-BF55-C60D9B47757C}"/>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p3d/>
            </c:spPr>
            <c:extLst xmlns:c16r2="http://schemas.microsoft.com/office/drawing/2015/06/chart">
              <c:ext xmlns:c16="http://schemas.microsoft.com/office/drawing/2014/chart" uri="{C3380CC4-5D6E-409C-BE32-E72D297353CC}">
                <c16:uniqueId val="{00000005-BFE3-4E19-BF55-C60D9B47757C}"/>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p3d/>
            </c:spPr>
            <c:extLst xmlns:c16r2="http://schemas.microsoft.com/office/drawing/2015/06/chart">
              <c:ext xmlns:c16="http://schemas.microsoft.com/office/drawing/2014/chart" uri="{C3380CC4-5D6E-409C-BE32-E72D297353CC}">
                <c16:uniqueId val="{00000007-BFE3-4E19-BF55-C60D9B47757C}"/>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p3d/>
            </c:spPr>
            <c:extLst xmlns:c16r2="http://schemas.microsoft.com/office/drawing/2015/06/chart">
              <c:ext xmlns:c16="http://schemas.microsoft.com/office/drawing/2014/chart" uri="{C3380CC4-5D6E-409C-BE32-E72D297353CC}">
                <c16:uniqueId val="{00000009-BFE3-4E19-BF55-C60D9B47757C}"/>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p3d/>
            </c:spPr>
            <c:extLst xmlns:c16r2="http://schemas.microsoft.com/office/drawing/2015/06/chart">
              <c:ext xmlns:c16="http://schemas.microsoft.com/office/drawing/2014/chart" uri="{C3380CC4-5D6E-409C-BE32-E72D297353CC}">
                <c16:uniqueId val="{0000000B-BFE3-4E19-BF55-C60D9B47757C}"/>
              </c:ext>
            </c:extLst>
          </c:dPt>
          <c:dLbls>
            <c:dLbl>
              <c:idx val="0"/>
              <c:layout>
                <c:manualLayout>
                  <c:x val="1.0618126659082291E-2"/>
                  <c:y val="-2.7210884353741496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BFE3-4E19-BF55-C60D9B47757C}"/>
                </c:ext>
                <c:ext xmlns:c15="http://schemas.microsoft.com/office/drawing/2012/chart" uri="{CE6537A1-D6FC-4f65-9D91-7224C49458BB}"/>
              </c:extLst>
            </c:dLbl>
            <c:dLbl>
              <c:idx val="1"/>
              <c:layout>
                <c:manualLayout>
                  <c:x val="1.2135001896093935E-2"/>
                  <c:y val="-3.4012334249781538E-3"/>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BFE3-4E19-BF55-C60D9B47757C}"/>
                </c:ext>
                <c:ext xmlns:c15="http://schemas.microsoft.com/office/drawing/2012/chart" uri="{CE6537A1-D6FC-4f65-9D91-7224C49458BB}"/>
              </c:extLst>
            </c:dLbl>
            <c:dLbl>
              <c:idx val="2"/>
              <c:layout>
                <c:manualLayout>
                  <c:x val="5.7641259006446607E-2"/>
                  <c:y val="5.4347841591875314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5-BFE3-4E19-BF55-C60D9B47757C}"/>
                </c:ext>
                <c:ext xmlns:c15="http://schemas.microsoft.com/office/drawing/2012/chart" uri="{CE6537A1-D6FC-4f65-9D91-7224C49458BB}"/>
              </c:extLst>
            </c:dLbl>
            <c:dLbl>
              <c:idx val="3"/>
              <c:layout>
                <c:manualLayout>
                  <c:x val="2.7303754266211604E-2"/>
                  <c:y val="-1.2471511256835911E-16"/>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7-BFE3-4E19-BF55-C60D9B47757C}"/>
                </c:ext>
                <c:ext xmlns:c15="http://schemas.microsoft.com/office/drawing/2012/chart" uri="{CE6537A1-D6FC-4f65-9D91-7224C49458BB}"/>
              </c:extLst>
            </c:dLbl>
            <c:dLbl>
              <c:idx val="4"/>
              <c:layout>
                <c:manualLayout>
                  <c:x val="-1.1123623237041359E-16"/>
                  <c:y val="4.0816326530612242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9-BFE3-4E19-BF55-C60D9B47757C}"/>
                </c:ext>
                <c:ext xmlns:c15="http://schemas.microsoft.com/office/drawing/2012/chart" uri="{CE6537A1-D6FC-4f65-9D91-7224C49458BB}"/>
              </c:extLst>
            </c:dLbl>
            <c:dLbl>
              <c:idx val="5"/>
              <c:layout>
                <c:manualLayout>
                  <c:x val="-3.1854379977246869E-2"/>
                  <c:y val="1.0204081632652937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B-BFE3-4E19-BF55-C60D9B47757C}"/>
                </c:ext>
                <c:ext xmlns:c15="http://schemas.microsoft.com/office/drawing/2012/chart" uri="{CE6537A1-D6FC-4f65-9D91-7224C49458BB}"/>
              </c:extLst>
            </c:dLbl>
            <c:spPr>
              <a:solidFill>
                <a:schemeClr val="bg1">
                  <a:lumMod val="85000"/>
                </a:schemeClr>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2"/>
                    </a:solidFill>
                    <a:latin typeface="+mn-lt"/>
                    <a:ea typeface="+mn-ea"/>
                    <a:cs typeface="+mn-cs"/>
                  </a:defRPr>
                </a:pPr>
                <a:endParaRPr lang="en-US"/>
              </a:p>
            </c:txPr>
            <c:dLblPos val="outEnd"/>
            <c:showLegendKey val="0"/>
            <c:showVal val="0"/>
            <c:showCatName val="1"/>
            <c:showSerName val="0"/>
            <c:showPercent val="1"/>
            <c:showBubbleSize val="0"/>
            <c:showLeaderLines val="1"/>
            <c:leaderLines>
              <c:spPr>
                <a:ln w="9525">
                  <a:solidFill>
                    <a:schemeClr val="tx2">
                      <a:lumMod val="35000"/>
                      <a:lumOff val="65000"/>
                    </a:schemeClr>
                  </a:solidFill>
                </a:ln>
                <a:effectLst/>
              </c:spPr>
            </c:leaderLines>
            <c:extLst xmlns:c16r2="http://schemas.microsoft.com/office/drawing/2015/06/chart">
              <c:ext xmlns:c15="http://schemas.microsoft.com/office/drawing/2012/chart" uri="{CE6537A1-D6FC-4f65-9D91-7224C49458BB}"/>
            </c:extLst>
          </c:dLbls>
          <c:cat>
            <c:strRef>
              <c:f>'[2]Rev Pie Chart'!$A$2:$A$7</c:f>
              <c:strCache>
                <c:ptCount val="6"/>
                <c:pt idx="0">
                  <c:v>CH. 70 Aid </c:v>
                </c:pt>
                <c:pt idx="1">
                  <c:v>CH. 71 Reg. Trans. Reimb. </c:v>
                </c:pt>
                <c:pt idx="2">
                  <c:v>Prior Year Tuition </c:v>
                </c:pt>
                <c:pt idx="3">
                  <c:v>Current Year Tuition</c:v>
                </c:pt>
                <c:pt idx="4">
                  <c:v>Certified E &amp; D</c:v>
                </c:pt>
                <c:pt idx="5">
                  <c:v>Member Town Assessments</c:v>
                </c:pt>
              </c:strCache>
            </c:strRef>
          </c:cat>
          <c:val>
            <c:numRef>
              <c:f>'[2]Rev Pie Chart'!$B$2:$B$7</c:f>
              <c:numCache>
                <c:formatCode>General</c:formatCode>
                <c:ptCount val="6"/>
                <c:pt idx="0">
                  <c:v>9.1697026153737371E-2</c:v>
                </c:pt>
                <c:pt idx="1">
                  <c:v>3.6759069306591514E-2</c:v>
                </c:pt>
                <c:pt idx="2">
                  <c:v>0.13382905489654057</c:v>
                </c:pt>
                <c:pt idx="3">
                  <c:v>1.7567876785939376E-2</c:v>
                </c:pt>
                <c:pt idx="4">
                  <c:v>2.3716633661018154E-2</c:v>
                </c:pt>
                <c:pt idx="5">
                  <c:v>0.69643033919617303</c:v>
                </c:pt>
              </c:numCache>
            </c:numRef>
          </c:val>
          <c:extLst xmlns:c16r2="http://schemas.microsoft.com/office/drawing/2015/06/chart">
            <c:ext xmlns:c16="http://schemas.microsoft.com/office/drawing/2014/chart" uri="{C3380CC4-5D6E-409C-BE32-E72D297353CC}">
              <c16:uniqueId val="{0000000C-BFE3-4E19-BF55-C60D9B47757C}"/>
            </c:ext>
          </c:extLst>
        </c:ser>
        <c:dLbls>
          <c:showLegendKey val="0"/>
          <c:showVal val="0"/>
          <c:showCatName val="0"/>
          <c:showSerName val="0"/>
          <c:showPercent val="0"/>
          <c:showBubbleSize val="0"/>
          <c:showLeaderLines val="1"/>
        </c:dLbls>
      </c:pie3DChart>
      <c:spPr>
        <a:noFill/>
        <a:ln>
          <a:noFill/>
        </a:ln>
        <a:effectLst/>
      </c:spPr>
    </c:plotArea>
    <c:legend>
      <c:legendPos val="tr"/>
      <c:overlay val="0"/>
      <c:spPr>
        <a:noFill/>
        <a:ln>
          <a:solidFill>
            <a:sysClr val="windowText" lastClr="000000"/>
          </a:solidFill>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8" footer="0.3"/>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6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explosion val="13"/>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p3d/>
            </c:spPr>
            <c:extLst xmlns:c16r2="http://schemas.microsoft.com/office/drawing/2015/06/chart">
              <c:ext xmlns:c16="http://schemas.microsoft.com/office/drawing/2014/chart" uri="{C3380CC4-5D6E-409C-BE32-E72D297353CC}">
                <c16:uniqueId val="{00000001-EAF8-4CA6-893F-3D302823C654}"/>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p3d/>
            </c:spPr>
            <c:extLst xmlns:c16r2="http://schemas.microsoft.com/office/drawing/2015/06/chart">
              <c:ext xmlns:c16="http://schemas.microsoft.com/office/drawing/2014/chart" uri="{C3380CC4-5D6E-409C-BE32-E72D297353CC}">
                <c16:uniqueId val="{00000003-EAF8-4CA6-893F-3D302823C654}"/>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p3d/>
            </c:spPr>
            <c:extLst xmlns:c16r2="http://schemas.microsoft.com/office/drawing/2015/06/chart">
              <c:ext xmlns:c16="http://schemas.microsoft.com/office/drawing/2014/chart" uri="{C3380CC4-5D6E-409C-BE32-E72D297353CC}">
                <c16:uniqueId val="{00000005-EAF8-4CA6-893F-3D302823C654}"/>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p3d/>
            </c:spPr>
            <c:extLst xmlns:c16r2="http://schemas.microsoft.com/office/drawing/2015/06/chart">
              <c:ext xmlns:c16="http://schemas.microsoft.com/office/drawing/2014/chart" uri="{C3380CC4-5D6E-409C-BE32-E72D297353CC}">
                <c16:uniqueId val="{00000007-EAF8-4CA6-893F-3D302823C654}"/>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p3d/>
            </c:spPr>
            <c:extLst xmlns:c16r2="http://schemas.microsoft.com/office/drawing/2015/06/chart">
              <c:ext xmlns:c16="http://schemas.microsoft.com/office/drawing/2014/chart" uri="{C3380CC4-5D6E-409C-BE32-E72D297353CC}">
                <c16:uniqueId val="{00000009-EAF8-4CA6-893F-3D302823C654}"/>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p3d/>
            </c:spPr>
            <c:extLst xmlns:c16r2="http://schemas.microsoft.com/office/drawing/2015/06/chart">
              <c:ext xmlns:c16="http://schemas.microsoft.com/office/drawing/2014/chart" uri="{C3380CC4-5D6E-409C-BE32-E72D297353CC}">
                <c16:uniqueId val="{0000000B-EAF8-4CA6-893F-3D302823C654}"/>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a:sp3d/>
            </c:spPr>
            <c:extLst xmlns:c16r2="http://schemas.microsoft.com/office/drawing/2015/06/chart">
              <c:ext xmlns:c16="http://schemas.microsoft.com/office/drawing/2014/chart" uri="{C3380CC4-5D6E-409C-BE32-E72D297353CC}">
                <c16:uniqueId val="{0000000D-EAF8-4CA6-893F-3D302823C654}"/>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a:sp3d/>
            </c:spPr>
            <c:extLst xmlns:c16r2="http://schemas.microsoft.com/office/drawing/2015/06/chart">
              <c:ext xmlns:c16="http://schemas.microsoft.com/office/drawing/2014/chart" uri="{C3380CC4-5D6E-409C-BE32-E72D297353CC}">
                <c16:uniqueId val="{0000000F-EAF8-4CA6-893F-3D302823C654}"/>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a:sp3d/>
            </c:spPr>
            <c:extLst xmlns:c16r2="http://schemas.microsoft.com/office/drawing/2015/06/chart">
              <c:ext xmlns:c16="http://schemas.microsoft.com/office/drawing/2014/chart" uri="{C3380CC4-5D6E-409C-BE32-E72D297353CC}">
                <c16:uniqueId val="{00000011-EAF8-4CA6-893F-3D302823C654}"/>
              </c:ext>
            </c:extLst>
          </c:dPt>
          <c:dPt>
            <c:idx val="9"/>
            <c:bubble3D val="0"/>
            <c:spPr>
              <a:gradFill rotWithShape="1">
                <a:gsLst>
                  <a:gs pos="0">
                    <a:schemeClr val="accent4">
                      <a:lumMod val="60000"/>
                      <a:shade val="51000"/>
                      <a:satMod val="130000"/>
                    </a:schemeClr>
                  </a:gs>
                  <a:gs pos="80000">
                    <a:schemeClr val="accent4">
                      <a:lumMod val="60000"/>
                      <a:shade val="93000"/>
                      <a:satMod val="130000"/>
                    </a:schemeClr>
                  </a:gs>
                  <a:gs pos="100000">
                    <a:schemeClr val="accent4">
                      <a:lumMod val="60000"/>
                      <a:shade val="94000"/>
                      <a:satMod val="135000"/>
                    </a:schemeClr>
                  </a:gs>
                </a:gsLst>
                <a:lin ang="16200000" scaled="0"/>
              </a:gradFill>
              <a:ln>
                <a:noFill/>
              </a:ln>
              <a:effectLst>
                <a:outerShdw blurRad="40000" dist="23000" dir="5400000" rotWithShape="0">
                  <a:srgbClr val="000000">
                    <a:alpha val="35000"/>
                  </a:srgbClr>
                </a:outerShdw>
              </a:effectLst>
              <a:sp3d/>
            </c:spPr>
            <c:extLst xmlns:c16r2="http://schemas.microsoft.com/office/drawing/2015/06/chart">
              <c:ext xmlns:c16="http://schemas.microsoft.com/office/drawing/2014/chart" uri="{C3380CC4-5D6E-409C-BE32-E72D297353CC}">
                <c16:uniqueId val="{00000013-EAF8-4CA6-893F-3D302823C654}"/>
              </c:ext>
            </c:extLst>
          </c:dPt>
          <c:dPt>
            <c:idx val="10"/>
            <c:bubble3D val="0"/>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a:noFill/>
              </a:ln>
              <a:effectLst>
                <a:outerShdw blurRad="40000" dist="23000" dir="5400000" rotWithShape="0">
                  <a:srgbClr val="000000">
                    <a:alpha val="35000"/>
                  </a:srgbClr>
                </a:outerShdw>
              </a:effectLst>
              <a:sp3d/>
            </c:spPr>
            <c:extLst xmlns:c16r2="http://schemas.microsoft.com/office/drawing/2015/06/chart">
              <c:ext xmlns:c16="http://schemas.microsoft.com/office/drawing/2014/chart" uri="{C3380CC4-5D6E-409C-BE32-E72D297353CC}">
                <c16:uniqueId val="{00000015-EAF8-4CA6-893F-3D302823C654}"/>
              </c:ext>
            </c:extLst>
          </c:dPt>
          <c:dPt>
            <c:idx val="11"/>
            <c:bubble3D val="0"/>
            <c:spPr>
              <a:gradFill rotWithShape="1">
                <a:gsLst>
                  <a:gs pos="0">
                    <a:schemeClr val="accent6">
                      <a:lumMod val="60000"/>
                      <a:shade val="51000"/>
                      <a:satMod val="130000"/>
                    </a:schemeClr>
                  </a:gs>
                  <a:gs pos="80000">
                    <a:schemeClr val="accent6">
                      <a:lumMod val="60000"/>
                      <a:shade val="93000"/>
                      <a:satMod val="130000"/>
                    </a:schemeClr>
                  </a:gs>
                  <a:gs pos="100000">
                    <a:schemeClr val="accent6">
                      <a:lumMod val="60000"/>
                      <a:shade val="94000"/>
                      <a:satMod val="135000"/>
                    </a:schemeClr>
                  </a:gs>
                </a:gsLst>
                <a:lin ang="16200000" scaled="0"/>
              </a:gradFill>
              <a:ln>
                <a:noFill/>
              </a:ln>
              <a:effectLst>
                <a:outerShdw blurRad="40000" dist="23000" dir="5400000" rotWithShape="0">
                  <a:srgbClr val="000000">
                    <a:alpha val="35000"/>
                  </a:srgbClr>
                </a:outerShdw>
              </a:effectLst>
              <a:sp3d/>
            </c:spPr>
            <c:extLst xmlns:c16r2="http://schemas.microsoft.com/office/drawing/2015/06/chart">
              <c:ext xmlns:c16="http://schemas.microsoft.com/office/drawing/2014/chart" uri="{C3380CC4-5D6E-409C-BE32-E72D297353CC}">
                <c16:uniqueId val="{00000017-EAF8-4CA6-893F-3D302823C654}"/>
              </c:ext>
            </c:extLst>
          </c:dPt>
          <c:dLbls>
            <c:dLbl>
              <c:idx val="0"/>
              <c:layout>
                <c:manualLayout>
                  <c:x val="-0.15750050035768642"/>
                  <c:y val="-8.1678925224956442E-2"/>
                </c:manualLayout>
              </c:layout>
              <c:tx>
                <c:rich>
                  <a:bodyPr/>
                  <a:lstStyle/>
                  <a:p>
                    <a:fld id="{49AE0322-4166-484E-BEDC-05717F14902E}" type="CATEGORYNAME">
                      <a:rPr lang="en-US"/>
                      <a:pPr/>
                      <a:t>[CATEGORY NAME]</a:t>
                    </a:fld>
                    <a:r>
                      <a:rPr lang="en-US" baseline="0"/>
                      <a:t>
</a:t>
                    </a:r>
                    <a:fld id="{5AC9BD3F-5AF9-46FE-BDFB-B309F7040C58}" type="VALUE">
                      <a:rPr lang="en-US" baseline="0"/>
                      <a:pPr/>
                      <a:t>[VALUE]</a:t>
                    </a:fld>
                    <a:endParaRPr lang="en-US" baseline="0"/>
                  </a:p>
                </c:rich>
              </c:tx>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EAF8-4CA6-893F-3D302823C654}"/>
                </c:ext>
                <c:ext xmlns:c15="http://schemas.microsoft.com/office/drawing/2012/chart" uri="{CE6537A1-D6FC-4f65-9D91-7224C49458BB}">
                  <c15:dlblFieldTable/>
                  <c15:showDataLabelsRange val="0"/>
                </c:ext>
              </c:extLst>
            </c:dLbl>
            <c:dLbl>
              <c:idx val="1"/>
              <c:layout>
                <c:manualLayout>
                  <c:x val="0.16513666560910656"/>
                  <c:y val="-9.064155283719684E-2"/>
                </c:manualLayout>
              </c:layout>
              <c:tx>
                <c:rich>
                  <a:bodyPr/>
                  <a:lstStyle/>
                  <a:p>
                    <a:fld id="{194C81FF-1C3E-45AF-8210-9A36D3535426}" type="CATEGORYNAME">
                      <a:rPr lang="en-US"/>
                      <a:pPr/>
                      <a:t>[CATEGORY NAME]</a:t>
                    </a:fld>
                    <a:r>
                      <a:rPr lang="en-US" baseline="0"/>
                      <a:t>
</a:t>
                    </a:r>
                    <a:fld id="{DF932805-702F-4F2C-BB1B-7492315E4706}" type="VALUE">
                      <a:rPr lang="en-US" baseline="0"/>
                      <a:pPr/>
                      <a:t>[VALUE]</a:t>
                    </a:fld>
                    <a:endParaRPr lang="en-US" baseline="0"/>
                  </a:p>
                </c:rich>
              </c:tx>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EAF8-4CA6-893F-3D302823C654}"/>
                </c:ext>
                <c:ext xmlns:c15="http://schemas.microsoft.com/office/drawing/2012/chart" uri="{CE6537A1-D6FC-4f65-9D91-7224C49458BB}">
                  <c15:dlblFieldTable/>
                  <c15:showDataLabelsRange val="0"/>
                </c:ext>
              </c:extLst>
            </c:dLbl>
            <c:dLbl>
              <c:idx val="2"/>
              <c:layout>
                <c:manualLayout>
                  <c:x val="8.8246944592048626E-3"/>
                  <c:y val="0.16335184417737264"/>
                </c:manualLayout>
              </c:layout>
              <c:tx>
                <c:rich>
                  <a:bodyPr/>
                  <a:lstStyle/>
                  <a:p>
                    <a:fld id="{66BFA6D5-6593-4A2D-81B4-1CBFE5536946}" type="CATEGORYNAME">
                      <a:rPr lang="en-US"/>
                      <a:pPr/>
                      <a:t>[CATEGORY NAME]</a:t>
                    </a:fld>
                    <a:r>
                      <a:rPr lang="en-US" baseline="0"/>
                      <a:t>
</a:t>
                    </a:r>
                    <a:fld id="{E73450A3-4E08-4D2B-8B51-01E0CA6FF1E1}" type="VALUE">
                      <a:rPr lang="en-US" baseline="0"/>
                      <a:pPr/>
                      <a:t>[VALUE]</a:t>
                    </a:fld>
                    <a:endParaRPr lang="en-US" baseline="0"/>
                  </a:p>
                </c:rich>
              </c:tx>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5-EAF8-4CA6-893F-3D302823C654}"/>
                </c:ext>
                <c:ext xmlns:c15="http://schemas.microsoft.com/office/drawing/2012/chart" uri="{CE6537A1-D6FC-4f65-9D91-7224C49458BB}">
                  <c15:dlblFieldTable/>
                  <c15:showDataLabelsRange val="0"/>
                </c:ext>
              </c:extLst>
            </c:dLbl>
            <c:dLbl>
              <c:idx val="3"/>
              <c:layout>
                <c:manualLayout>
                  <c:x val="-7.7975770270095552E-3"/>
                  <c:y val="5.4749919417967488E-2"/>
                </c:manualLayout>
              </c:layout>
              <c:tx>
                <c:rich>
                  <a:bodyPr/>
                  <a:lstStyle/>
                  <a:p>
                    <a:fld id="{95D261EF-5E75-4ED8-B256-04C1F3C5B24D}" type="CATEGORYNAME">
                      <a:rPr lang="en-US"/>
                      <a:pPr/>
                      <a:t>[CATEGORY NAME]</a:t>
                    </a:fld>
                    <a:r>
                      <a:rPr lang="en-US" baseline="0"/>
                      <a:t>
</a:t>
                    </a:r>
                    <a:fld id="{F0AD3454-B593-458E-9887-564D9268B34A}" type="VALUE">
                      <a:rPr lang="en-US" baseline="0"/>
                      <a:pPr/>
                      <a:t>[VALUE]</a:t>
                    </a:fld>
                    <a:endParaRPr lang="en-US" baseline="0"/>
                  </a:p>
                </c:rich>
              </c:tx>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7-EAF8-4CA6-893F-3D302823C654}"/>
                </c:ext>
                <c:ext xmlns:c15="http://schemas.microsoft.com/office/drawing/2012/chart" uri="{CE6537A1-D6FC-4f65-9D91-7224C49458BB}">
                  <c15:dlblFieldTable/>
                  <c15:showDataLabelsRange val="0"/>
                </c:ext>
              </c:extLst>
            </c:dLbl>
            <c:dLbl>
              <c:idx val="4"/>
              <c:layout>
                <c:manualLayout>
                  <c:x val="-3.9605704459356378E-2"/>
                  <c:y val="1.0215407284615738E-2"/>
                </c:manualLayout>
              </c:layout>
              <c:tx>
                <c:rich>
                  <a:bodyPr/>
                  <a:lstStyle/>
                  <a:p>
                    <a:fld id="{5DE7C116-2635-45DB-9CC0-B2649F6337DB}" type="CATEGORYNAME">
                      <a:rPr lang="en-US"/>
                      <a:pPr/>
                      <a:t>[CATEGORY NAME]</a:t>
                    </a:fld>
                    <a:r>
                      <a:rPr lang="en-US" baseline="0"/>
                      <a:t>
</a:t>
                    </a:r>
                    <a:fld id="{B5BFFD0D-3278-4761-A190-F700E4175E41}" type="VALUE">
                      <a:rPr lang="en-US" baseline="0"/>
                      <a:pPr/>
                      <a:t>[VALUE]</a:t>
                    </a:fld>
                    <a:endParaRPr lang="en-US" baseline="0"/>
                  </a:p>
                </c:rich>
              </c:tx>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9-EAF8-4CA6-893F-3D302823C654}"/>
                </c:ext>
                <c:ext xmlns:c15="http://schemas.microsoft.com/office/drawing/2012/chart" uri="{CE6537A1-D6FC-4f65-9D91-7224C49458BB}">
                  <c15:dlblFieldTable/>
                  <c15:showDataLabelsRange val="0"/>
                </c:ext>
              </c:extLst>
            </c:dLbl>
            <c:dLbl>
              <c:idx val="5"/>
              <c:layout>
                <c:manualLayout>
                  <c:x val="7.0729620335919551E-3"/>
                  <c:y val="-4.7230084707286381E-2"/>
                </c:manualLayout>
              </c:layout>
              <c:tx>
                <c:rich>
                  <a:bodyPr/>
                  <a:lstStyle/>
                  <a:p>
                    <a:fld id="{66217A1A-BA9A-4552-A08E-E45CDE8C7ADD}" type="CATEGORYNAME">
                      <a:rPr lang="en-US"/>
                      <a:pPr/>
                      <a:t>[CATEGORY NAME]</a:t>
                    </a:fld>
                    <a:r>
                      <a:rPr lang="en-US" baseline="0"/>
                      <a:t>
</a:t>
                    </a:r>
                    <a:fld id="{A730379C-55AD-44BF-82FE-7911888B6D84}" type="VALUE">
                      <a:rPr lang="en-US" baseline="0"/>
                      <a:pPr/>
                      <a:t>[VALUE]</a:t>
                    </a:fld>
                    <a:endParaRPr lang="en-US" baseline="0"/>
                  </a:p>
                </c:rich>
              </c:tx>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B-EAF8-4CA6-893F-3D302823C654}"/>
                </c:ext>
                <c:ext xmlns:c15="http://schemas.microsoft.com/office/drawing/2012/chart" uri="{CE6537A1-D6FC-4f65-9D91-7224C49458BB}">
                  <c15:dlblFieldTable/>
                  <c15:showDataLabelsRange val="0"/>
                </c:ext>
              </c:extLst>
            </c:dLbl>
            <c:dLbl>
              <c:idx val="6"/>
              <c:layout>
                <c:manualLayout>
                  <c:x val="6.0742407199100117E-3"/>
                  <c:y val="-4.8472285280649639E-2"/>
                </c:manualLayout>
              </c:layout>
              <c:tx>
                <c:rich>
                  <a:bodyPr/>
                  <a:lstStyle/>
                  <a:p>
                    <a:fld id="{88A93797-A85C-42A1-8D20-2AB4A4F4B155}" type="CATEGORYNAME">
                      <a:rPr lang="en-US"/>
                      <a:pPr/>
                      <a:t>[CATEGORY NAME]</a:t>
                    </a:fld>
                    <a:r>
                      <a:rPr lang="en-US" baseline="0"/>
                      <a:t>
</a:t>
                    </a:r>
                    <a:fld id="{BB0F654E-6230-4C7B-9B76-26520CB7784E}" type="VALUE">
                      <a:rPr lang="en-US" baseline="0"/>
                      <a:pPr/>
                      <a:t>[VALUE]</a:t>
                    </a:fld>
                    <a:endParaRPr lang="en-US" baseline="0"/>
                  </a:p>
                </c:rich>
              </c:tx>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D-EAF8-4CA6-893F-3D302823C654}"/>
                </c:ext>
                <c:ext xmlns:c15="http://schemas.microsoft.com/office/drawing/2012/chart" uri="{CE6537A1-D6FC-4f65-9D91-7224C49458BB}">
                  <c15:dlblFieldTable/>
                  <c15:showDataLabelsRange val="0"/>
                </c:ext>
              </c:extLst>
            </c:dLbl>
            <c:dLbl>
              <c:idx val="7"/>
              <c:layout>
                <c:manualLayout>
                  <c:x val="0"/>
                  <c:y val="-4.6605352255185563E-2"/>
                </c:manualLayout>
              </c:layout>
              <c:tx>
                <c:rich>
                  <a:bodyPr/>
                  <a:lstStyle/>
                  <a:p>
                    <a:fld id="{65EF097C-964E-4990-A742-C1947A373722}" type="CATEGORYNAME">
                      <a:rPr lang="en-US"/>
                      <a:pPr/>
                      <a:t>[CATEGORY NAME]</a:t>
                    </a:fld>
                    <a:r>
                      <a:rPr lang="en-US" baseline="0"/>
                      <a:t>
</a:t>
                    </a:r>
                    <a:fld id="{03CE8BEC-6441-4A14-8667-1329F68EB301}" type="VALUE">
                      <a:rPr lang="en-US" baseline="0"/>
                      <a:pPr/>
                      <a:t>[VALUE]</a:t>
                    </a:fld>
                    <a:endParaRPr lang="en-US" baseline="0"/>
                  </a:p>
                </c:rich>
              </c:tx>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F-EAF8-4CA6-893F-3D302823C654}"/>
                </c:ext>
                <c:ext xmlns:c15="http://schemas.microsoft.com/office/drawing/2012/chart" uri="{CE6537A1-D6FC-4f65-9D91-7224C49458BB}">
                  <c15:dlblFieldTable/>
                  <c15:showDataLabelsRange val="0"/>
                </c:ext>
              </c:extLst>
            </c:dLbl>
            <c:dLbl>
              <c:idx val="8"/>
              <c:layout>
                <c:manualLayout>
                  <c:x val="-2.4418466096645896E-2"/>
                  <c:y val="-8.9434083897407778E-3"/>
                </c:manualLayout>
              </c:layout>
              <c:tx>
                <c:rich>
                  <a:bodyPr/>
                  <a:lstStyle/>
                  <a:p>
                    <a:fld id="{81E77425-DD85-472E-A83D-EDFE1305AB29}" type="CATEGORYNAME">
                      <a:rPr lang="en-US"/>
                      <a:pPr/>
                      <a:t>[CATEGORY NAME]</a:t>
                    </a:fld>
                    <a:r>
                      <a:rPr lang="en-US" baseline="0"/>
                      <a:t>
</a:t>
                    </a:r>
                    <a:fld id="{F9F801FF-8B6F-4297-81A7-AAFD1092E375}" type="VALUE">
                      <a:rPr lang="en-US" baseline="0"/>
                      <a:pPr/>
                      <a:t>[VALUE]</a:t>
                    </a:fld>
                    <a:endParaRPr lang="en-US" baseline="0"/>
                  </a:p>
                </c:rich>
              </c:tx>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11-EAF8-4CA6-893F-3D302823C654}"/>
                </c:ext>
                <c:ext xmlns:c15="http://schemas.microsoft.com/office/drawing/2012/chart" uri="{CE6537A1-D6FC-4f65-9D91-7224C49458BB}">
                  <c15:dlblFieldTable/>
                  <c15:showDataLabelsRange val="0"/>
                </c:ext>
              </c:extLst>
            </c:dLbl>
            <c:dLbl>
              <c:idx val="9"/>
              <c:layout>
                <c:manualLayout>
                  <c:x val="-1.318025430870221E-3"/>
                  <c:y val="-3.0069530782336418E-2"/>
                </c:manualLayout>
              </c:layout>
              <c:tx>
                <c:rich>
                  <a:bodyPr/>
                  <a:lstStyle/>
                  <a:p>
                    <a:fld id="{F22332F2-2355-40B9-9796-1E0DC2130704}" type="CATEGORYNAME">
                      <a:rPr lang="en-US"/>
                      <a:pPr/>
                      <a:t>[CATEGORY NAME]</a:t>
                    </a:fld>
                    <a:r>
                      <a:rPr lang="en-US" baseline="0"/>
                      <a:t>
</a:t>
                    </a:r>
                    <a:fld id="{1BB46523-7EAF-412E-9C7D-FB453CEBB5FB}" type="VALUE">
                      <a:rPr lang="en-US" baseline="0"/>
                      <a:pPr/>
                      <a:t>[VALUE]</a:t>
                    </a:fld>
                    <a:endParaRPr lang="en-US" baseline="0"/>
                  </a:p>
                </c:rich>
              </c:tx>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13-EAF8-4CA6-893F-3D302823C654}"/>
                </c:ext>
                <c:ext xmlns:c15="http://schemas.microsoft.com/office/drawing/2012/chart" uri="{CE6537A1-D6FC-4f65-9D91-7224C49458BB}">
                  <c15:dlblFieldTable/>
                  <c15:showDataLabelsRange val="0"/>
                </c:ext>
              </c:extLst>
            </c:dLbl>
            <c:dLbl>
              <c:idx val="10"/>
              <c:layout>
                <c:manualLayout>
                  <c:x val="-1.406963700089636E-3"/>
                  <c:y val="-3.8243035410047428E-2"/>
                </c:manualLayout>
              </c:layout>
              <c:tx>
                <c:rich>
                  <a:bodyPr/>
                  <a:lstStyle/>
                  <a:p>
                    <a:fld id="{86AF0F5E-6D0E-43E9-A5DF-0708A18F0DEE}" type="CATEGORYNAME">
                      <a:rPr lang="en-US"/>
                      <a:pPr/>
                      <a:t>[CATEGORY NAME]</a:t>
                    </a:fld>
                    <a:r>
                      <a:rPr lang="en-US" baseline="0"/>
                      <a:t>
</a:t>
                    </a:r>
                    <a:fld id="{D5EF9933-B073-4751-B319-86ADF4B43501}" type="VALUE">
                      <a:rPr lang="en-US" baseline="0"/>
                      <a:pPr/>
                      <a:t>[VALUE]</a:t>
                    </a:fld>
                    <a:endParaRPr lang="en-US" baseline="0"/>
                  </a:p>
                </c:rich>
              </c:tx>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15-EAF8-4CA6-893F-3D302823C654}"/>
                </c:ext>
                <c:ext xmlns:c15="http://schemas.microsoft.com/office/drawing/2012/chart" uri="{CE6537A1-D6FC-4f65-9D91-7224C49458BB}">
                  <c15:dlblFieldTable/>
                  <c15:showDataLabelsRange val="0"/>
                </c:ext>
              </c:extLst>
            </c:dLbl>
            <c:dLbl>
              <c:idx val="11"/>
              <c:layout>
                <c:manualLayout>
                  <c:x val="0.11024802881234932"/>
                  <c:y val="-5.5118110236220472E-3"/>
                </c:manualLayout>
              </c:layout>
              <c:tx>
                <c:rich>
                  <a:bodyPr/>
                  <a:lstStyle/>
                  <a:p>
                    <a:fld id="{54B50533-0975-438C-9522-4B59BB4ECF44}" type="CATEGORYNAME">
                      <a:rPr lang="en-US"/>
                      <a:pPr/>
                      <a:t>[CATEGORY NAME]</a:t>
                    </a:fld>
                    <a:r>
                      <a:rPr lang="en-US" baseline="0"/>
                      <a:t>
</a:t>
                    </a:r>
                    <a:fld id="{AFB3A516-F959-46DB-8823-0455924890CB}" type="VALUE">
                      <a:rPr lang="en-US" baseline="0"/>
                      <a:pPr/>
                      <a:t>[VALUE]</a:t>
                    </a:fld>
                    <a:endParaRPr lang="en-US" baseline="0"/>
                  </a:p>
                </c:rich>
              </c:tx>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17-EAF8-4CA6-893F-3D302823C654}"/>
                </c:ext>
                <c:ext xmlns:c15="http://schemas.microsoft.com/office/drawing/2012/chart" uri="{CE6537A1-D6FC-4f65-9D91-7224C49458BB}">
                  <c15:dlblFieldTable/>
                  <c15:showDataLabelsRange val="0"/>
                </c:ext>
              </c:extLst>
            </c:dLbl>
            <c:spPr>
              <a:solidFill>
                <a:schemeClr val="bg1">
                  <a:lumMod val="95000"/>
                </a:schemeClr>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2"/>
                    </a:solidFill>
                    <a:latin typeface="+mn-lt"/>
                    <a:ea typeface="+mn-ea"/>
                    <a:cs typeface="+mn-cs"/>
                  </a:defRPr>
                </a:pPr>
                <a:endParaRPr lang="en-US"/>
              </a:p>
            </c:txPr>
            <c:showLegendKey val="0"/>
            <c:showVal val="0"/>
            <c:showCatName val="1"/>
            <c:showSerName val="0"/>
            <c:showPercent val="1"/>
            <c:showBubbleSize val="0"/>
            <c:showLeaderLines val="1"/>
            <c:leaderLines>
              <c:spPr>
                <a:ln w="15875">
                  <a:solidFill>
                    <a:schemeClr val="tx2"/>
                  </a:solidFill>
                </a:ln>
                <a:effectLst/>
              </c:spPr>
            </c:leaderLines>
            <c:extLst xmlns:c16r2="http://schemas.microsoft.com/office/drawing/2015/06/chart">
              <c:ext xmlns:c15="http://schemas.microsoft.com/office/drawing/2012/chart" uri="{CE6537A1-D6FC-4f65-9D91-7224C49458BB}"/>
            </c:extLst>
          </c:dLbls>
          <c:cat>
            <c:strRef>
              <c:f>'[2]Exp Pie Chart'!$E$4:$E$15</c:f>
              <c:strCache>
                <c:ptCount val="12"/>
                <c:pt idx="0">
                  <c:v>Salaries</c:v>
                </c:pt>
                <c:pt idx="1">
                  <c:v>Employee Benefits</c:v>
                </c:pt>
                <c:pt idx="2">
                  <c:v>Administration</c:v>
                </c:pt>
                <c:pt idx="3">
                  <c:v>Other Insurances </c:v>
                </c:pt>
                <c:pt idx="4">
                  <c:v>Athletics</c:v>
                </c:pt>
                <c:pt idx="5">
                  <c:v>Instructional Services</c:v>
                </c:pt>
                <c:pt idx="6">
                  <c:v>District Support</c:v>
                </c:pt>
                <c:pt idx="7">
                  <c:v>Maintenance/Utilities</c:v>
                </c:pt>
                <c:pt idx="8">
                  <c:v>Transportation</c:v>
                </c:pt>
                <c:pt idx="9">
                  <c:v>Technology</c:v>
                </c:pt>
                <c:pt idx="10">
                  <c:v>Capital/Debt</c:v>
                </c:pt>
                <c:pt idx="11">
                  <c:v>Community Service</c:v>
                </c:pt>
              </c:strCache>
            </c:strRef>
          </c:cat>
          <c:val>
            <c:numRef>
              <c:f>'[2]Exp Pie Chart'!$F$4:$F$15</c:f>
              <c:numCache>
                <c:formatCode>General</c:formatCode>
                <c:ptCount val="12"/>
                <c:pt idx="0">
                  <c:v>0.50391440992355274</c:v>
                </c:pt>
                <c:pt idx="1">
                  <c:v>0.13489764116002195</c:v>
                </c:pt>
                <c:pt idx="2">
                  <c:v>4.8939712262064681E-3</c:v>
                </c:pt>
                <c:pt idx="3">
                  <c:v>5.0703087876640554E-3</c:v>
                </c:pt>
                <c:pt idx="4">
                  <c:v>4.0568017358351572E-3</c:v>
                </c:pt>
                <c:pt idx="5">
                  <c:v>2.8624900507240508E-2</c:v>
                </c:pt>
                <c:pt idx="6">
                  <c:v>1.670538170638378E-2</c:v>
                </c:pt>
                <c:pt idx="7">
                  <c:v>5.1558863065930986E-2</c:v>
                </c:pt>
                <c:pt idx="8">
                  <c:v>6.0726367847312994E-2</c:v>
                </c:pt>
                <c:pt idx="9">
                  <c:v>1.6137377998272331E-2</c:v>
                </c:pt>
                <c:pt idx="10">
                  <c:v>0.16902200688945976</c:v>
                </c:pt>
                <c:pt idx="11">
                  <c:v>4.391969152119239E-3</c:v>
                </c:pt>
              </c:numCache>
            </c:numRef>
          </c:val>
          <c:extLst xmlns:c16r2="http://schemas.microsoft.com/office/drawing/2015/06/chart">
            <c:ext xmlns:c16="http://schemas.microsoft.com/office/drawing/2014/chart" uri="{C3380CC4-5D6E-409C-BE32-E72D297353CC}">
              <c16:uniqueId val="{00000018-EAF8-4CA6-893F-3D302823C654}"/>
            </c:ext>
          </c:extLst>
        </c:ser>
        <c:dLbls>
          <c:showLegendKey val="0"/>
          <c:showVal val="0"/>
          <c:showCatName val="0"/>
          <c:showSerName val="0"/>
          <c:showPercent val="0"/>
          <c:showBubbleSize val="0"/>
          <c:showLeaderLines val="1"/>
        </c:dLbls>
      </c:pie3DChart>
      <c:spPr>
        <a:noFill/>
        <a:ln>
          <a:noFill/>
        </a:ln>
        <a:effectLst/>
      </c:spPr>
    </c:plotArea>
    <c:legend>
      <c:legendPos val="tr"/>
      <c:layout>
        <c:manualLayout>
          <c:xMode val="edge"/>
          <c:yMode val="edge"/>
          <c:x val="0.80919823793432177"/>
          <c:y val="2.8070175438596492E-2"/>
          <c:w val="0.15802014135041625"/>
          <c:h val="0.47368752590136759"/>
        </c:manualLayout>
      </c:layout>
      <c:overlay val="0"/>
      <c:spPr>
        <a:noFill/>
        <a:ln w="15875">
          <a:solidFill>
            <a:srgbClr val="003366"/>
          </a:solid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oddHeader>&amp;C&amp;"-,Bold"&amp;18&amp;K003366
&amp;"Cambria,Bold"&amp;K003366FY19 BUDGET BY EXPENSE CATEGORY</c:oddHeader>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3</xdr:row>
      <xdr:rowOff>21242</xdr:rowOff>
    </xdr:from>
    <xdr:to>
      <xdr:col>12</xdr:col>
      <xdr:colOff>494919</xdr:colOff>
      <xdr:row>9</xdr:row>
      <xdr:rowOff>59342</xdr:rowOff>
    </xdr:to>
    <xdr:pic>
      <xdr:nvPicPr>
        <xdr:cNvPr id="3" name="Picture 4">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5725" y="592742"/>
          <a:ext cx="7724394" cy="11811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295275</xdr:colOff>
          <xdr:row>26</xdr:row>
          <xdr:rowOff>85725</xdr:rowOff>
        </xdr:from>
        <xdr:to>
          <xdr:col>12</xdr:col>
          <xdr:colOff>390525</xdr:colOff>
          <xdr:row>45</xdr:row>
          <xdr:rowOff>180975</xdr:rowOff>
        </xdr:to>
        <xdr:sp macro="" textlink="">
          <xdr:nvSpPr>
            <xdr:cNvPr id="25601" name="Object 1" hidden="1">
              <a:extLst>
                <a:ext uri="{63B3BB69-23CF-44E3-9099-C40C66FF867C}">
                  <a14:compatExt spid="_x0000_s25601"/>
                </a:ext>
                <a:ext uri="{FF2B5EF4-FFF2-40B4-BE49-F238E27FC236}">
                  <a16:creationId xmlns="" xmlns:a16="http://schemas.microsoft.com/office/drawing/2014/main" id="{00000000-0008-0000-1500-0000016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85725</xdr:colOff>
      <xdr:row>2</xdr:row>
      <xdr:rowOff>135542</xdr:rowOff>
    </xdr:from>
    <xdr:to>
      <xdr:col>12</xdr:col>
      <xdr:colOff>494919</xdr:colOff>
      <xdr:row>8</xdr:row>
      <xdr:rowOff>173642</xdr:rowOff>
    </xdr:to>
    <xdr:pic>
      <xdr:nvPicPr>
        <xdr:cNvPr id="4" name="Picture 4">
          <a:extLst>
            <a:ext uri="{FF2B5EF4-FFF2-40B4-BE49-F238E27FC236}">
              <a16:creationId xmlns="" xmlns:a16="http://schemas.microsoft.com/office/drawing/2014/main" id="{00000000-0008-0000-1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5725" y="516542"/>
          <a:ext cx="7724394" cy="118110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xdr:row>
      <xdr:rowOff>1093</xdr:rowOff>
    </xdr:from>
    <xdr:to>
      <xdr:col>3</xdr:col>
      <xdr:colOff>895350</xdr:colOff>
      <xdr:row>1</xdr:row>
      <xdr:rowOff>598226</xdr:rowOff>
    </xdr:to>
    <xdr:pic>
      <xdr:nvPicPr>
        <xdr:cNvPr id="3" name="Picture 2">
          <a:extLst>
            <a:ext uri="{FF2B5EF4-FFF2-40B4-BE49-F238E27FC236}">
              <a16:creationId xmlns="" xmlns:a16="http://schemas.microsoft.com/office/drawing/2014/main" id="{00000000-0008-0000-1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201118"/>
          <a:ext cx="3905250" cy="597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oneCellAnchor>
    <xdr:from>
      <xdr:col>0</xdr:col>
      <xdr:colOff>114300</xdr:colOff>
      <xdr:row>0</xdr:row>
      <xdr:rowOff>124862</xdr:rowOff>
    </xdr:from>
    <xdr:ext cx="3705225" cy="566548"/>
    <xdr:pic>
      <xdr:nvPicPr>
        <xdr:cNvPr id="3" name="Picture 2">
          <a:extLst>
            <a:ext uri="{FF2B5EF4-FFF2-40B4-BE49-F238E27FC236}">
              <a16:creationId xmlns="" xmlns:a16="http://schemas.microsoft.com/office/drawing/2014/main" id="{00000000-0008-0000-1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14300" y="124862"/>
          <a:ext cx="3705225" cy="5665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xdr:colOff>
      <xdr:row>0</xdr:row>
      <xdr:rowOff>0</xdr:rowOff>
    </xdr:from>
    <xdr:ext cx="7696200" cy="17935575"/>
    <xdr:sp macro="" textlink="">
      <xdr:nvSpPr>
        <xdr:cNvPr id="2" name="TextBox 1">
          <a:extLst>
            <a:ext uri="{FF2B5EF4-FFF2-40B4-BE49-F238E27FC236}">
              <a16:creationId xmlns="" xmlns:a16="http://schemas.microsoft.com/office/drawing/2014/main" id="{00000000-0008-0000-0200-000002000000}"/>
            </a:ext>
          </a:extLst>
        </xdr:cNvPr>
        <xdr:cNvSpPr txBox="1"/>
      </xdr:nvSpPr>
      <xdr:spPr>
        <a:xfrm>
          <a:off x="1" y="0"/>
          <a:ext cx="7696200" cy="179355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a:lnSpc>
              <a:spcPct val="107000"/>
            </a:lnSpc>
            <a:spcBef>
              <a:spcPts val="0"/>
            </a:spcBef>
            <a:spcAft>
              <a:spcPts val="0"/>
            </a:spcAft>
          </a:pPr>
          <a:r>
            <a:rPr lang="en-US" sz="1200" u="sng">
              <a:effectLst/>
              <a:latin typeface="Calibri" panose="020F0502020204030204" pitchFamily="34" charset="0"/>
              <a:ea typeface="Calibri" panose="020F0502020204030204" pitchFamily="34" charset="0"/>
              <a:cs typeface="Times New Roman" panose="02020603050405020304" pitchFamily="18" charset="0"/>
            </a:rPr>
            <a:t>FY20 Budget – Overview:</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2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200">
              <a:effectLst/>
              <a:latin typeface="Calibri" panose="020F0502020204030204" pitchFamily="34" charset="0"/>
              <a:ea typeface="Calibri" panose="020F0502020204030204" pitchFamily="34" charset="0"/>
              <a:cs typeface="Times New Roman" panose="02020603050405020304" pitchFamily="18" charset="0"/>
            </a:rPr>
            <a:t>The Minuteman Regional High School District Fiscal Year 2020 (FY20) Budget will be celebrating a significant milestone in the history of the district with the opening of the new Minuteman High School.  Our new vocational-technical school will provide rigorous instruction and industry-standard high-quality training that will give our students the competitive advantage in pursuing their future educational and/or career opportunities.  Faculty and staff are also looking forward to next year, as the focus of planning and moving this year transitions into occupying a new environment and full implementation of the Academy model.</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2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200">
              <a:effectLst/>
              <a:latin typeface="Calibri" panose="020F0502020204030204" pitchFamily="34" charset="0"/>
              <a:ea typeface="Calibri" panose="020F0502020204030204" pitchFamily="34" charset="0"/>
              <a:cs typeface="Times New Roman" panose="02020603050405020304" pitchFamily="18" charset="0"/>
            </a:rPr>
            <a:t>The district is now in its fourth year of our strategic enrollment and retention program focused on communicating to students and families the value and opportunities that high quality vocational and technical education provides.  State regulations have restricted the ability of interested nonresident students to explore Minuteman programs resulting in the inability of many students to attend Minuteman, but this year there has been a sharp increase in interest and applications from current eighth grade students exploring Minuteman as an option next year.  Comparing data from the last two years as of January 15</a:t>
          </a:r>
          <a:r>
            <a:rPr lang="en-US" sz="1200" baseline="30000">
              <a:effectLst/>
              <a:latin typeface="Calibri" panose="020F0502020204030204" pitchFamily="34" charset="0"/>
              <a:ea typeface="Calibri" panose="020F0502020204030204" pitchFamily="34" charset="0"/>
              <a:cs typeface="Times New Roman" panose="02020603050405020304" pitchFamily="18" charset="0"/>
            </a:rPr>
            <a:t>th</a:t>
          </a:r>
          <a:r>
            <a:rPr lang="en-US" sz="1200">
              <a:effectLst/>
              <a:latin typeface="Calibri" panose="020F0502020204030204" pitchFamily="34" charset="0"/>
              <a:ea typeface="Calibri" panose="020F0502020204030204" pitchFamily="34" charset="0"/>
              <a:cs typeface="Times New Roman" panose="02020603050405020304" pitchFamily="18" charset="0"/>
            </a:rPr>
            <a:t>, applications for next year have increased 10.5%.  The district is in the process of rebranding the school and updated our website and social media presence, and in the FY20 budget there is funding of about $40,000 to be used if professional marketing services are required to further support these initiatives.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2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0000"/>
            </a:lnSpc>
            <a:spcBef>
              <a:spcPts val="0"/>
            </a:spcBef>
            <a:spcAft>
              <a:spcPts val="0"/>
            </a:spcAft>
          </a:pPr>
          <a:r>
            <a:rPr lang="en-US" sz="1200">
              <a:solidFill>
                <a:schemeClr val="tx1"/>
              </a:solidFill>
              <a:effectLst/>
              <a:latin typeface="+mn-lt"/>
              <a:ea typeface="+mn-ea"/>
              <a:cs typeface="+mn-cs"/>
            </a:rPr>
            <a:t>The total proposed FY20 budget is $22,768,830.  Exclusive of the building project debt service, the proposed budget is $643,596 over FY19, an increase of 3.38%.  Total assessments to member towns is $16,191,588.  The increase in assessments (excluding school project debt) is 9.2% due primarily to a decrease in the prior year tuition account, a reduction in our regional transportation reimbursement and the proposed budget increase. </a:t>
          </a:r>
          <a:r>
            <a:rPr lang="en-US" sz="1200">
              <a:effectLst/>
              <a:latin typeface="Calibri" panose="020F0502020204030204" pitchFamily="34" charset="0"/>
              <a:ea typeface="Calibri" panose="020F0502020204030204" pitchFamily="34" charset="0"/>
              <a:cs typeface="Times New Roman" panose="02020603050405020304" pitchFamily="18" charset="0"/>
            </a:rPr>
            <a:t>The district will be recommending an increase in the nonresident student special education increment fee from $5,300 to $6,200 per student next school year, with the revenue collected being applied as prior year tuition revenue to the FY21 budget.  For the first time, the district will be charging a capital fee to nonresident students enrolled next year.  For students who reside in communities that do not provide access to at least Chapter 74 approved vocational-technical programs (so-called “Type A” municipalities, the capital fee will be $6,201.50 per student, and for students from communities that do offer five or more Chapter 74 programs (Type B municipalities) the fee will be $4,651.12 per student.  Revenue collected from this fee next year will be applied to reduce the debt service to member towns in the FY21 budget.</a:t>
          </a:r>
        </a:p>
        <a:p>
          <a:pPr marL="0" marR="0">
            <a:lnSpc>
              <a:spcPct val="100000"/>
            </a:lnSpc>
            <a:spcBef>
              <a:spcPts val="0"/>
            </a:spcBef>
            <a:spcAft>
              <a:spcPts val="0"/>
            </a:spcAft>
          </a:pPr>
          <a:endParaRPr lang="en-US" sz="12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0000"/>
            </a:lnSpc>
            <a:spcBef>
              <a:spcPts val="0"/>
            </a:spcBef>
            <a:spcAft>
              <a:spcPts val="0"/>
            </a:spcAft>
          </a:pPr>
          <a:endParaRPr lang="en-US" sz="12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200">
              <a:effectLst/>
              <a:latin typeface="Calibri" panose="020F0502020204030204" pitchFamily="34" charset="0"/>
              <a:ea typeface="Calibri" panose="020F0502020204030204" pitchFamily="34" charset="0"/>
              <a:cs typeface="Times New Roman" panose="02020603050405020304" pitchFamily="18" charset="0"/>
            </a:rPr>
            <a:t>The FY20 budget proposal reduces the overall staff by 3.5 FTE position from the current year, which will be 19.5 FTE positions since FY15.  There are two teaching positions eliminated (one as a result of retirement) and a reduction of an administrative position (also due to retirement).  In anticipation of a retirement at the end of FY20, an Assistant Director of Vocational Education position is included for transition planning.</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2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200" u="sng">
              <a:effectLst/>
              <a:latin typeface="Calibri" panose="020F0502020204030204" pitchFamily="34" charset="0"/>
              <a:ea typeface="Calibri" panose="020F0502020204030204" pitchFamily="34" charset="0"/>
              <a:cs typeface="Times New Roman" panose="02020603050405020304" pitchFamily="18" charset="0"/>
            </a:rPr>
            <a:t>Cost Impacts as a Result of Occupying the New School</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2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200">
              <a:effectLst/>
              <a:latin typeface="Calibri" panose="020F0502020204030204" pitchFamily="34" charset="0"/>
              <a:ea typeface="Calibri" panose="020F0502020204030204" pitchFamily="34" charset="0"/>
              <a:cs typeface="Times New Roman" panose="02020603050405020304" pitchFamily="18" charset="0"/>
            </a:rPr>
            <a:t>As the Multi-media Engineering program grows with the additional theater space, a 0.5 instructor will be hired for the program.  In order to support the warehouse management, a 0.5 FTE Logistics/Inventory Control position is also funded in this budget.  Both areas are state-of-the-art spaces using technology and automation as an integral part of the operation.  Funding is provided for staff to work additional time just prior to the opening of school to become familiar with the building and organize their work space.</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2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200">
              <a:effectLst/>
              <a:latin typeface="Calibri" panose="020F0502020204030204" pitchFamily="34" charset="0"/>
              <a:ea typeface="Calibri" panose="020F0502020204030204" pitchFamily="34" charset="0"/>
              <a:cs typeface="Times New Roman" panose="02020603050405020304" pitchFamily="18" charset="0"/>
            </a:rPr>
            <a:t>A Director of Facilities position is proposed (0.5 FTE from district funds and 0.5 FTE from the facilities revolving account) to transition of the building from the contractor to the district and oversee all building and campus maintenance requirements. The district will use a contracted service for custodial services, and as a result will reduce our current building maintenance staff by 3.0 FTE positions.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2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200">
              <a:effectLst/>
              <a:latin typeface="Calibri" panose="020F0502020204030204" pitchFamily="34" charset="0"/>
              <a:ea typeface="Calibri" panose="020F0502020204030204" pitchFamily="34" charset="0"/>
              <a:cs typeface="Times New Roman" panose="02020603050405020304" pitchFamily="18" charset="0"/>
            </a:rPr>
            <a:t>Our project team is projecting our utility costs to decrease in the new building.    The budget has a reduction of about $75,000 in anticipated heating and electrical costs and includes funds for two months of consumption in the current building during the move process over the summer.  The district is exploring options to install a photovoltaic canopy in the parking lot that is expected to save additional utility costs once this is online.  Grants and third-party owner/operator models are being considered to finance this project, estimated to cost about $1.4M.  As in the past, 20% of utility costs will be charged to the Facilities Revolving Account to recognize rental use of the facilities beyond the school day/year.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2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7000"/>
            </a:lnSpc>
            <a:spcBef>
              <a:spcPts val="0"/>
            </a:spcBef>
            <a:spcAft>
              <a:spcPts val="0"/>
            </a:spcAft>
            <a:buClrTx/>
            <a:buSzTx/>
            <a:buFontTx/>
            <a:buNone/>
            <a:tabLst/>
            <a:defRPr/>
          </a:pPr>
          <a:r>
            <a:rPr lang="en-US" sz="1200">
              <a:effectLst/>
              <a:latin typeface="Calibri" panose="020F0502020204030204" pitchFamily="34" charset="0"/>
              <a:ea typeface="Calibri" panose="020F0502020204030204" pitchFamily="34" charset="0"/>
              <a:cs typeface="Times New Roman" panose="02020603050405020304" pitchFamily="18" charset="0"/>
            </a:rPr>
            <a:t>Supplies have been increased for the culinary arts and school lunch program for new silverware and place settings (about $19,000), and the Art program has budgeted an additional $8,440 to equip a darkroom.  Based on an estimate from our insurance agent, an additional $10,000 is budgeted for the premium adjustment to our property and casualty policy.</a:t>
          </a:r>
          <a:r>
            <a:rPr lang="en-US" sz="1200" baseline="0">
              <a:effectLst/>
              <a:latin typeface="Calibri" panose="020F0502020204030204" pitchFamily="34" charset="0"/>
              <a:ea typeface="Calibri" panose="020F0502020204030204" pitchFamily="34" charset="0"/>
              <a:cs typeface="Times New Roman" panose="02020603050405020304" pitchFamily="18" charset="0"/>
            </a:rPr>
            <a:t>  </a:t>
          </a:r>
          <a:r>
            <a:rPr lang="en-US" sz="1200">
              <a:solidFill>
                <a:schemeClr val="tx1"/>
              </a:solidFill>
              <a:effectLst/>
              <a:latin typeface="+mn-lt"/>
              <a:ea typeface="+mn-ea"/>
              <a:cs typeface="+mn-cs"/>
            </a:rPr>
            <a:t>Also included is $35,000 for instructional equipment as a contingency where minor equipment was not funded in the project budget.</a:t>
          </a:r>
        </a:p>
        <a:p>
          <a:pPr marL="0" marR="0" lvl="0" indent="0" defTabSz="914400" eaLnBrk="1" fontAlgn="auto" latinLnBrk="0" hangingPunct="1">
            <a:lnSpc>
              <a:spcPct val="107000"/>
            </a:lnSpc>
            <a:spcBef>
              <a:spcPts val="0"/>
            </a:spcBef>
            <a:spcAft>
              <a:spcPts val="0"/>
            </a:spcAft>
            <a:buClrTx/>
            <a:buSzTx/>
            <a:buFontTx/>
            <a:buNone/>
            <a:tabLst/>
            <a:defRPr/>
          </a:pPr>
          <a:endParaRPr lang="en-US" sz="1100">
            <a:solidFill>
              <a:schemeClr val="tx1"/>
            </a:solidFill>
            <a:effectLst/>
            <a:latin typeface="+mn-lt"/>
            <a:ea typeface="+mn-ea"/>
            <a:cs typeface="+mn-cs"/>
          </a:endParaRPr>
        </a:p>
        <a:p>
          <a:pPr marL="0" marR="0">
            <a:lnSpc>
              <a:spcPct val="107000"/>
            </a:lnSpc>
            <a:spcBef>
              <a:spcPts val="0"/>
            </a:spcBef>
            <a:spcAft>
              <a:spcPts val="0"/>
            </a:spcAft>
          </a:pPr>
          <a:r>
            <a:rPr lang="en-US" sz="12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200">
              <a:effectLst/>
              <a:latin typeface="Calibri" panose="020F0502020204030204" pitchFamily="34" charset="0"/>
              <a:ea typeface="Calibri" panose="020F0502020204030204" pitchFamily="34" charset="0"/>
              <a:cs typeface="Times New Roman" panose="02020603050405020304" pitchFamily="18" charset="0"/>
            </a:rPr>
            <a:t>This FY20 budget includes $85,000 to add to the Stabilization Fund, which is a reduction from $300,000 funded in the FY19 budget.  As of December 31, 2018, the Stabilization Fund has a balance of about $766,000.   </a:t>
          </a:r>
        </a:p>
        <a:p>
          <a:pPr marL="0" marR="0">
            <a:lnSpc>
              <a:spcPct val="107000"/>
            </a:lnSpc>
            <a:spcBef>
              <a:spcPts val="0"/>
            </a:spcBef>
            <a:spcAft>
              <a:spcPts val="0"/>
            </a:spcAft>
          </a:pP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200">
              <a:effectLst/>
              <a:latin typeface="Calibri" panose="020F0502020204030204" pitchFamily="34" charset="0"/>
              <a:ea typeface="Calibri" panose="020F0502020204030204" pitchFamily="34" charset="0"/>
              <a:cs typeface="Times New Roman" panose="02020603050405020304" pitchFamily="18" charset="0"/>
            </a:rPr>
            <a:t>In</a:t>
          </a:r>
          <a:r>
            <a:rPr lang="en-US" sz="1200" baseline="0">
              <a:effectLst/>
              <a:latin typeface="Calibri" panose="020F0502020204030204" pitchFamily="34" charset="0"/>
              <a:ea typeface="Calibri" panose="020F0502020204030204" pitchFamily="34" charset="0"/>
              <a:cs typeface="Times New Roman" panose="02020603050405020304" pitchFamily="18" charset="0"/>
            </a:rPr>
            <a:t> summary, t</a:t>
          </a:r>
          <a:r>
            <a:rPr lang="en-US" sz="1200">
              <a:effectLst/>
              <a:latin typeface="Calibri" panose="020F0502020204030204" pitchFamily="34" charset="0"/>
              <a:ea typeface="Calibri" panose="020F0502020204030204" pitchFamily="34" charset="0"/>
              <a:cs typeface="Times New Roman" panose="02020603050405020304" pitchFamily="18" charset="0"/>
            </a:rPr>
            <a:t>he total cost specific to occupying the new building, including personnel, utility costs, contracted services and supplies, is about $264,000.  </a:t>
          </a:r>
          <a:r>
            <a:rPr lang="en-US" sz="1200">
              <a:solidFill>
                <a:schemeClr val="tx1"/>
              </a:solidFill>
              <a:effectLst/>
              <a:latin typeface="+mn-lt"/>
              <a:ea typeface="+mn-ea"/>
              <a:cs typeface="+mn-cs"/>
            </a:rPr>
            <a:t>The net cost, however is about $49,000 because $215,000 budgeted last year in the Stabilization account to fund building related projects, is now unnecessary at the new school.</a:t>
          </a:r>
          <a:r>
            <a:rPr lang="en-US" sz="1200" baseline="0">
              <a:solidFill>
                <a:schemeClr val="tx1"/>
              </a:solidFill>
              <a:effectLst/>
              <a:latin typeface="+mn-lt"/>
              <a:ea typeface="+mn-ea"/>
              <a:cs typeface="+mn-cs"/>
            </a:rPr>
            <a:t>  T</a:t>
          </a:r>
          <a:r>
            <a:rPr lang="en-US" sz="1200">
              <a:solidFill>
                <a:schemeClr val="tx1"/>
              </a:solidFill>
              <a:effectLst/>
              <a:latin typeface="+mn-lt"/>
              <a:ea typeface="+mn-ea"/>
              <a:cs typeface="+mn-cs"/>
            </a:rPr>
            <a:t>hese funds have been reallocated to offset</a:t>
          </a:r>
          <a:r>
            <a:rPr lang="en-US" sz="1200" baseline="0">
              <a:solidFill>
                <a:schemeClr val="tx1"/>
              </a:solidFill>
              <a:effectLst/>
              <a:latin typeface="+mn-lt"/>
              <a:ea typeface="+mn-ea"/>
              <a:cs typeface="+mn-cs"/>
            </a:rPr>
            <a:t> the new building operating costs</a:t>
          </a:r>
          <a:r>
            <a:rPr lang="en-US" sz="1200">
              <a:solidFill>
                <a:schemeClr val="tx1"/>
              </a:solidFill>
              <a:effectLst/>
              <a:latin typeface="+mn-lt"/>
              <a:ea typeface="+mn-ea"/>
              <a:cs typeface="+mn-cs"/>
            </a:rPr>
            <a:t>. </a:t>
          </a:r>
        </a:p>
        <a:p>
          <a:pPr marL="0" marR="0">
            <a:lnSpc>
              <a:spcPct val="107000"/>
            </a:lnSpc>
            <a:spcBef>
              <a:spcPts val="0"/>
            </a:spcBef>
            <a:spcAft>
              <a:spcPts val="0"/>
            </a:spcAft>
          </a:pPr>
          <a:r>
            <a:rPr lang="en-US" sz="12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200" u="sng">
              <a:effectLst/>
              <a:latin typeface="Calibri" panose="020F0502020204030204" pitchFamily="34" charset="0"/>
              <a:ea typeface="Calibri" panose="020F0502020204030204" pitchFamily="34" charset="0"/>
              <a:cs typeface="Times New Roman" panose="02020603050405020304" pitchFamily="18" charset="0"/>
            </a:rPr>
            <a:t>Other Fiscal Matters: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2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200">
              <a:effectLst/>
              <a:latin typeface="Calibri" panose="020F0502020204030204" pitchFamily="34" charset="0"/>
              <a:ea typeface="Calibri" panose="020F0502020204030204" pitchFamily="34" charset="0"/>
              <a:cs typeface="Times New Roman" panose="02020603050405020304" pitchFamily="18" charset="0"/>
            </a:rPr>
            <a:t>Funding is included for the debt service for the new school building project.  The district has issued bonds of $82M, and FY20 debt service payments of $3,108,500 is included in the budget.  Six of the nine-member towns supporting the project (Arlington, Bolton, Concord, Dover, Lancaster and Stow) voted a Proposition 2 ½ debt exclusion override to fund their assessment share of the project.  The district will collect capital fees from nonresident students in FY20 and apply those fees to offset debt assessments to member towns in the FY21 budget.</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2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200">
              <a:effectLst/>
              <a:latin typeface="Calibri" panose="020F0502020204030204" pitchFamily="34" charset="0"/>
              <a:ea typeface="Calibri" panose="020F0502020204030204" pitchFamily="34" charset="0"/>
              <a:cs typeface="Times New Roman" panose="02020603050405020304" pitchFamily="18" charset="0"/>
            </a:rPr>
            <a:t>The FY20 budget once again includes $50,000 for “Other Post-Employment Benefits” (OPEB).  This is consistent with the financing reporting requirements of governmental agencies to account for other post-employment benefits, primarily health care, on an accrual basis rather than a pay-as-you-go basis.  The district’s total OPEB liability as of June 30, 2018 is $22,944,871.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2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200">
              <a:effectLst/>
              <a:latin typeface="Calibri" panose="020F0502020204030204" pitchFamily="34" charset="0"/>
              <a:ea typeface="Calibri" panose="020F0502020204030204" pitchFamily="34" charset="0"/>
              <a:cs typeface="Times New Roman" panose="02020603050405020304" pitchFamily="18" charset="0"/>
            </a:rPr>
            <a:t>Health Insurance costs for active and retired employees is increasing by about $140,000 an estimated increase of 6.2% due to our current enrollment and anticipated cost increases.  Minuteman participates in a regional joint health care purchasing group with three other vocational-technical schools.  In FY17, this program changed to a “self-funding” method, rather than a “premium” method.</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endParaRPr lang="en-US" sz="12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19050</xdr:colOff>
      <xdr:row>0</xdr:row>
      <xdr:rowOff>9525</xdr:rowOff>
    </xdr:from>
    <xdr:ext cx="9201149" cy="19135725"/>
    <xdr:sp macro="" textlink="">
      <xdr:nvSpPr>
        <xdr:cNvPr id="2" name="TextBox 1">
          <a:extLst>
            <a:ext uri="{FF2B5EF4-FFF2-40B4-BE49-F238E27FC236}">
              <a16:creationId xmlns="" xmlns:a16="http://schemas.microsoft.com/office/drawing/2014/main" id="{00000000-0008-0000-0400-000002000000}"/>
            </a:ext>
          </a:extLst>
        </xdr:cNvPr>
        <xdr:cNvSpPr txBox="1"/>
      </xdr:nvSpPr>
      <xdr:spPr>
        <a:xfrm>
          <a:off x="19050" y="9525"/>
          <a:ext cx="9201149" cy="19135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a:lnSpc>
              <a:spcPct val="107000"/>
            </a:lnSpc>
            <a:spcBef>
              <a:spcPts val="0"/>
            </a:spcBef>
            <a:spcAft>
              <a:spcPts val="800"/>
            </a:spcAft>
          </a:pPr>
          <a:r>
            <a:rPr lang="en-US" sz="1200" b="1">
              <a:effectLst/>
              <a:latin typeface="Calibri" panose="020F0502020204030204" pitchFamily="34" charset="0"/>
              <a:ea typeface="Calibri" panose="020F0502020204030204" pitchFamily="34" charset="0"/>
              <a:cs typeface="Times New Roman" panose="02020603050405020304" pitchFamily="18" charset="0"/>
            </a:rPr>
            <a:t>BUDGET PURPOSE:</a:t>
          </a:r>
          <a:r>
            <a:rPr lang="en-US" sz="1200">
              <a:effectLst/>
              <a:latin typeface="Calibri" panose="020F0502020204030204" pitchFamily="34" charset="0"/>
              <a:ea typeface="Calibri" panose="020F0502020204030204" pitchFamily="34" charset="0"/>
              <a:cs typeface="Times New Roman" panose="02020603050405020304" pitchFamily="18" charset="0"/>
            </a:rPr>
            <a:t> This FY20 Budget funds our first school year in the new Minuteman Regional High School.  Much of the planning toward the design of the school considered the requirements of our Academy Model.  As the model is implemented, students will experience a deeper integration of Academic and Career and Technical Curriculum.  Other priorities are to continue to provide Common Planning Time, building our ‘Brand’ in member communities, and advancing our strategic enrollment and retention plan focused on increasing enrollment of in-district students.  </a:t>
          </a:r>
        </a:p>
        <a:p>
          <a:pPr marL="0" marR="0">
            <a:lnSpc>
              <a:spcPct val="107000"/>
            </a:lnSpc>
            <a:spcBef>
              <a:spcPts val="0"/>
            </a:spcBef>
            <a:spcAft>
              <a:spcPts val="800"/>
            </a:spcAft>
          </a:pPr>
          <a:r>
            <a:rPr lang="en-US" sz="1200" b="1">
              <a:effectLst/>
              <a:latin typeface="Calibri" panose="020F0502020204030204" pitchFamily="34" charset="0"/>
              <a:ea typeface="Calibri" panose="020F0502020204030204" pitchFamily="34" charset="0"/>
              <a:cs typeface="Times New Roman" panose="02020603050405020304" pitchFamily="18" charset="0"/>
            </a:rPr>
            <a:t>FY20 BUDGET PRIORITIES:</a:t>
          </a:r>
          <a:r>
            <a:rPr lang="en-US" sz="1200">
              <a:effectLst/>
              <a:latin typeface="Calibri" panose="020F0502020204030204" pitchFamily="34" charset="0"/>
              <a:ea typeface="Calibri" panose="020F0502020204030204" pitchFamily="34" charset="0"/>
              <a:cs typeface="Times New Roman" panose="02020603050405020304" pitchFamily="18" charset="0"/>
            </a:rPr>
            <a:t> This budget supports the Educational Program Plan approved by the Minuteman School Committee and incorporated into the design of the new high school.  </a:t>
          </a:r>
        </a:p>
        <a:p>
          <a:pPr marL="0" marR="0">
            <a:lnSpc>
              <a:spcPct val="107000"/>
            </a:lnSpc>
            <a:spcBef>
              <a:spcPts val="0"/>
            </a:spcBef>
            <a:spcAft>
              <a:spcPts val="800"/>
            </a:spcAft>
          </a:pPr>
          <a:r>
            <a:rPr lang="en-US" sz="1200">
              <a:effectLst/>
              <a:latin typeface="Calibri" panose="020F0502020204030204" pitchFamily="34" charset="0"/>
              <a:ea typeface="Calibri" panose="020F0502020204030204" pitchFamily="34" charset="0"/>
              <a:cs typeface="Times New Roman" panose="02020603050405020304" pitchFamily="18" charset="0"/>
            </a:rPr>
            <a:t>Professional development is focused on our Academy model. The Career Academy National Standards of Practice are distinguished by </a:t>
          </a:r>
          <a:r>
            <a:rPr lang="en-US" sz="1200" b="1">
              <a:effectLst/>
              <a:latin typeface="Calibri" panose="020F0502020204030204" pitchFamily="34" charset="0"/>
              <a:ea typeface="Calibri" panose="020F0502020204030204" pitchFamily="34" charset="0"/>
              <a:cs typeface="Times New Roman" panose="02020603050405020304" pitchFamily="18" charset="0"/>
            </a:rPr>
            <a:t>four core elements</a:t>
          </a:r>
          <a:r>
            <a:rPr lang="en-US" sz="1200">
              <a:effectLst/>
              <a:latin typeface="Calibri" panose="020F0502020204030204" pitchFamily="34" charset="0"/>
              <a:ea typeface="Calibri" panose="020F0502020204030204" pitchFamily="34" charset="0"/>
              <a:cs typeface="Times New Roman" panose="02020603050405020304" pitchFamily="18" charset="0"/>
            </a:rPr>
            <a:t>:</a:t>
          </a:r>
        </a:p>
        <a:p>
          <a:pPr marL="342900" marR="0" lvl="0" indent="-342900">
            <a:lnSpc>
              <a:spcPct val="107000"/>
            </a:lnSpc>
            <a:spcBef>
              <a:spcPts val="0"/>
            </a:spcBef>
            <a:spcAft>
              <a:spcPts val="800"/>
            </a:spcAft>
            <a:buFont typeface="+mj-lt"/>
            <a:buAutoNum type="arabicPeriod"/>
            <a:tabLst>
              <a:tab pos="457200" algn="l"/>
            </a:tabLst>
          </a:pPr>
          <a:r>
            <a:rPr lang="en-US" sz="1200">
              <a:effectLst/>
              <a:latin typeface="Calibri" panose="020F0502020204030204" pitchFamily="34" charset="0"/>
              <a:ea typeface="Calibri" panose="020F0502020204030204" pitchFamily="34" charset="0"/>
              <a:cs typeface="Times New Roman" panose="02020603050405020304" pitchFamily="18" charset="0"/>
            </a:rPr>
            <a:t>Minuteman is organizing around two (2) Academies; Engineering, Construction and Trades Academy (9 Programs and 12 Majors) and The Life Sciences and Services Academy (7 Programs and 8 Majors). Once a student reaches 10</a:t>
          </a:r>
          <a:r>
            <a:rPr lang="en-US" sz="1200" baseline="30000">
              <a:effectLst/>
              <a:latin typeface="Calibri" panose="020F0502020204030204" pitchFamily="34" charset="0"/>
              <a:ea typeface="Calibri" panose="020F0502020204030204" pitchFamily="34" charset="0"/>
              <a:cs typeface="Times New Roman" panose="02020603050405020304" pitchFamily="18" charset="0"/>
            </a:rPr>
            <a:t>th</a:t>
          </a:r>
          <a:r>
            <a:rPr lang="en-US" sz="1200">
              <a:effectLst/>
              <a:latin typeface="Calibri" panose="020F0502020204030204" pitchFamily="34" charset="0"/>
              <a:ea typeface="Calibri" panose="020F0502020204030204" pitchFamily="34" charset="0"/>
              <a:cs typeface="Times New Roman" panose="02020603050405020304" pitchFamily="18" charset="0"/>
            </a:rPr>
            <a:t> grade </a:t>
          </a:r>
          <a:r>
            <a:rPr lang="en-US" sz="1200" b="1">
              <a:effectLst/>
              <a:latin typeface="Calibri" panose="020F0502020204030204" pitchFamily="34" charset="0"/>
              <a:ea typeface="Calibri" panose="020F0502020204030204" pitchFamily="34" charset="0"/>
              <a:cs typeface="Times New Roman" panose="02020603050405020304" pitchFamily="18" charset="0"/>
            </a:rPr>
            <a:t>they stay with a core group of teachers</a:t>
          </a:r>
          <a:r>
            <a:rPr lang="en-US" sz="1200">
              <a:effectLst/>
              <a:latin typeface="Calibri" panose="020F0502020204030204" pitchFamily="34" charset="0"/>
              <a:ea typeface="Calibri" panose="020F0502020204030204" pitchFamily="34" charset="0"/>
              <a:cs typeface="Times New Roman" panose="02020603050405020304" pitchFamily="18" charset="0"/>
            </a:rPr>
            <a:t> through grade 12, promoting a more personalized and supportive learning environment, and aimed to help students build strong relationships with peers and teachers.</a:t>
          </a:r>
        </a:p>
        <a:p>
          <a:pPr marL="342900" marR="0" lvl="0" indent="-342900">
            <a:lnSpc>
              <a:spcPct val="107000"/>
            </a:lnSpc>
            <a:spcBef>
              <a:spcPts val="0"/>
            </a:spcBef>
            <a:spcAft>
              <a:spcPts val="800"/>
            </a:spcAft>
            <a:buFont typeface="+mj-lt"/>
            <a:buAutoNum type="arabicPeriod"/>
            <a:tabLst>
              <a:tab pos="457200" algn="l"/>
            </a:tabLst>
          </a:pPr>
          <a:r>
            <a:rPr lang="en-US" sz="1200">
              <a:effectLst/>
              <a:latin typeface="Calibri" panose="020F0502020204030204" pitchFamily="34" charset="0"/>
              <a:ea typeface="Calibri" panose="020F0502020204030204" pitchFamily="34" charset="0"/>
              <a:cs typeface="Times New Roman" panose="02020603050405020304" pitchFamily="18" charset="0"/>
            </a:rPr>
            <a:t>Academies </a:t>
          </a:r>
          <a:r>
            <a:rPr lang="en-US" sz="1200" b="1">
              <a:effectLst/>
              <a:latin typeface="Calibri" panose="020F0502020204030204" pitchFamily="34" charset="0"/>
              <a:ea typeface="Calibri" panose="020F0502020204030204" pitchFamily="34" charset="0"/>
              <a:cs typeface="Times New Roman" panose="02020603050405020304" pitchFamily="18" charset="0"/>
            </a:rPr>
            <a:t>integrate the rigorous academic courses with the robust technical and vocational courses</a:t>
          </a:r>
          <a:r>
            <a:rPr lang="en-US" sz="1200">
              <a:effectLst/>
              <a:latin typeface="Calibri" panose="020F0502020204030204" pitchFamily="34" charset="0"/>
              <a:ea typeface="Calibri" panose="020F0502020204030204" pitchFamily="34" charset="0"/>
              <a:cs typeface="Times New Roman" panose="02020603050405020304" pitchFamily="18" charset="0"/>
            </a:rPr>
            <a:t> organized around a career theme.  Traditional courses are combined with occupation-related classes that focus on the academy’s career theme.  Students take other elective classes outside the career academy structure.</a:t>
          </a:r>
        </a:p>
        <a:p>
          <a:pPr marL="342900" marR="0" lvl="0" indent="-342900">
            <a:lnSpc>
              <a:spcPct val="107000"/>
            </a:lnSpc>
            <a:spcBef>
              <a:spcPts val="0"/>
            </a:spcBef>
            <a:spcAft>
              <a:spcPts val="800"/>
            </a:spcAft>
            <a:buFont typeface="+mj-lt"/>
            <a:buAutoNum type="arabicPeriod"/>
            <a:tabLst>
              <a:tab pos="457200" algn="l"/>
            </a:tabLst>
          </a:pPr>
          <a:r>
            <a:rPr lang="en-US" sz="1200">
              <a:effectLst/>
              <a:latin typeface="Calibri" panose="020F0502020204030204" pitchFamily="34" charset="0"/>
              <a:ea typeface="Calibri" panose="020F0502020204030204" pitchFamily="34" charset="0"/>
              <a:cs typeface="Times New Roman" panose="02020603050405020304" pitchFamily="18" charset="0"/>
            </a:rPr>
            <a:t>Career academies </a:t>
          </a:r>
          <a:r>
            <a:rPr lang="en-US" sz="1200" b="1">
              <a:effectLst/>
              <a:latin typeface="Calibri" panose="020F0502020204030204" pitchFamily="34" charset="0"/>
              <a:ea typeface="Calibri" panose="020F0502020204030204" pitchFamily="34" charset="0"/>
              <a:cs typeface="Times New Roman" panose="02020603050405020304" pitchFamily="18" charset="0"/>
            </a:rPr>
            <a:t>establish partnerships with local employers</a:t>
          </a:r>
          <a:r>
            <a:rPr lang="en-US" sz="1200">
              <a:effectLst/>
              <a:latin typeface="Calibri" panose="020F0502020204030204" pitchFamily="34" charset="0"/>
              <a:ea typeface="Calibri" panose="020F0502020204030204" pitchFamily="34" charset="0"/>
              <a:cs typeface="Times New Roman" panose="02020603050405020304" pitchFamily="18" charset="0"/>
            </a:rPr>
            <a:t> in an effort to strengthen connections between school and work and to provide students with a range of career development and work-based learning opportunities.</a:t>
          </a:r>
        </a:p>
        <a:p>
          <a:pPr marL="342900" marR="0" lvl="0" indent="-342900">
            <a:lnSpc>
              <a:spcPct val="107000"/>
            </a:lnSpc>
            <a:spcBef>
              <a:spcPts val="0"/>
            </a:spcBef>
            <a:spcAft>
              <a:spcPts val="800"/>
            </a:spcAft>
            <a:buFont typeface="+mj-lt"/>
            <a:buAutoNum type="arabicPeriod"/>
            <a:tabLst>
              <a:tab pos="457200" algn="l"/>
            </a:tabLst>
          </a:pPr>
          <a:r>
            <a:rPr lang="en-US" sz="1200">
              <a:effectLst/>
              <a:latin typeface="Calibri" panose="020F0502020204030204" pitchFamily="34" charset="0"/>
              <a:ea typeface="Calibri" panose="020F0502020204030204" pitchFamily="34" charset="0"/>
              <a:cs typeface="Times New Roman" panose="02020603050405020304" pitchFamily="18" charset="0"/>
            </a:rPr>
            <a:t>Academies are characterized by </a:t>
          </a:r>
          <a:r>
            <a:rPr lang="en-US" sz="1200" b="1">
              <a:effectLst/>
              <a:latin typeface="Calibri" panose="020F0502020204030204" pitchFamily="34" charset="0"/>
              <a:ea typeface="Calibri" panose="020F0502020204030204" pitchFamily="34" charset="0"/>
              <a:cs typeface="Times New Roman" panose="02020603050405020304" pitchFamily="18" charset="0"/>
            </a:rPr>
            <a:t>strong working relationships among teachers, business partners, students and parents</a:t>
          </a:r>
          <a:r>
            <a:rPr lang="en-US" sz="1200">
              <a:effectLst/>
              <a:latin typeface="Calibri" panose="020F0502020204030204" pitchFamily="34" charset="0"/>
              <a:ea typeface="Calibri" panose="020F0502020204030204" pitchFamily="34" charset="0"/>
              <a:cs typeface="Times New Roman" panose="02020603050405020304" pitchFamily="18" charset="0"/>
            </a:rPr>
            <a:t>. </a:t>
          </a:r>
        </a:p>
        <a:p>
          <a:pPr marL="0" marR="0">
            <a:lnSpc>
              <a:spcPct val="107000"/>
            </a:lnSpc>
            <a:spcBef>
              <a:spcPts val="0"/>
            </a:spcBef>
            <a:spcAft>
              <a:spcPts val="800"/>
            </a:spcAft>
          </a:pPr>
          <a:r>
            <a:rPr lang="en-US" sz="1200">
              <a:effectLst/>
              <a:latin typeface="Calibri" panose="020F0502020204030204" pitchFamily="34" charset="0"/>
              <a:ea typeface="Calibri" panose="020F0502020204030204" pitchFamily="34" charset="0"/>
              <a:cs typeface="Times New Roman" panose="02020603050405020304" pitchFamily="18" charset="0"/>
            </a:rPr>
            <a:t> </a:t>
          </a:r>
        </a:p>
        <a:p>
          <a:pPr marL="0" marR="0">
            <a:lnSpc>
              <a:spcPct val="107000"/>
            </a:lnSpc>
            <a:spcBef>
              <a:spcPts val="0"/>
            </a:spcBef>
            <a:spcAft>
              <a:spcPts val="800"/>
            </a:spcAft>
          </a:pPr>
          <a:r>
            <a:rPr lang="en-US" sz="1200">
              <a:effectLst/>
              <a:latin typeface="Calibri" panose="020F0502020204030204" pitchFamily="34" charset="0"/>
              <a:ea typeface="Calibri" panose="020F0502020204030204" pitchFamily="34" charset="0"/>
              <a:cs typeface="Times New Roman" panose="02020603050405020304" pitchFamily="18" charset="0"/>
            </a:rPr>
            <a:t>These </a:t>
          </a:r>
          <a:r>
            <a:rPr lang="en-US" sz="1200" b="1">
              <a:effectLst/>
              <a:latin typeface="Calibri" panose="020F0502020204030204" pitchFamily="34" charset="0"/>
              <a:ea typeface="Calibri" panose="020F0502020204030204" pitchFamily="34" charset="0"/>
              <a:cs typeface="Times New Roman" panose="02020603050405020304" pitchFamily="18" charset="0"/>
            </a:rPr>
            <a:t>core elements</a:t>
          </a:r>
          <a:r>
            <a:rPr lang="en-US" sz="1200">
              <a:effectLst/>
              <a:latin typeface="Calibri" panose="020F0502020204030204" pitchFamily="34" charset="0"/>
              <a:ea typeface="Calibri" panose="020F0502020204030204" pitchFamily="34" charset="0"/>
              <a:cs typeface="Times New Roman" panose="02020603050405020304" pitchFamily="18" charset="0"/>
            </a:rPr>
            <a:t> have been demonstrated to improve attendance, grade point average (GPA), college acceptance, job placement, and higher graduation rates.</a:t>
          </a:r>
        </a:p>
        <a:p>
          <a:pPr marL="0" marR="0">
            <a:lnSpc>
              <a:spcPct val="107000"/>
            </a:lnSpc>
            <a:spcBef>
              <a:spcPts val="0"/>
            </a:spcBef>
            <a:spcAft>
              <a:spcPts val="800"/>
            </a:spcAft>
          </a:pPr>
          <a:r>
            <a:rPr lang="en-US" sz="1200" b="1">
              <a:effectLst/>
              <a:latin typeface="Calibri" panose="020F0502020204030204" pitchFamily="34" charset="0"/>
              <a:ea typeface="Calibri" panose="020F0502020204030204" pitchFamily="34" charset="0"/>
              <a:cs typeface="Times New Roman" panose="02020603050405020304" pitchFamily="18" charset="0"/>
            </a:rPr>
            <a:t>Academic, Guidance and Special Education Staffing:</a:t>
          </a:r>
          <a:r>
            <a:rPr lang="en-US" sz="1200">
              <a:effectLst/>
              <a:latin typeface="Calibri" panose="020F0502020204030204" pitchFamily="34" charset="0"/>
              <a:ea typeface="Calibri" panose="020F0502020204030204" pitchFamily="34" charset="0"/>
              <a:cs typeface="Times New Roman" panose="02020603050405020304" pitchFamily="18" charset="0"/>
            </a:rPr>
            <a:t>  There is a reduction of 1.0 FTE position in staffing in this budget.  The staffing reduction will not have an impact on class sizes based on our anticipated enrollment next year.  </a:t>
          </a:r>
        </a:p>
        <a:p>
          <a:pPr marL="0" marR="0">
            <a:lnSpc>
              <a:spcPct val="107000"/>
            </a:lnSpc>
            <a:spcBef>
              <a:spcPts val="0"/>
            </a:spcBef>
            <a:spcAft>
              <a:spcPts val="800"/>
            </a:spcAft>
          </a:pPr>
          <a:endParaRPr lang="en-US" sz="1200" b="1">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endParaRPr lang="en-US" sz="1200" b="1">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endParaRPr lang="en-US" sz="1200" b="1">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200" b="1">
              <a:effectLst/>
              <a:latin typeface="Calibri" panose="020F0502020204030204" pitchFamily="34" charset="0"/>
              <a:ea typeface="Calibri" panose="020F0502020204030204" pitchFamily="34" charset="0"/>
              <a:cs typeface="Times New Roman" panose="02020603050405020304" pitchFamily="18" charset="0"/>
            </a:rPr>
            <a:t>9th Grade Math and English (180 Program):</a:t>
          </a:r>
          <a:r>
            <a:rPr lang="en-US" sz="1200">
              <a:effectLst/>
              <a:latin typeface="Calibri" panose="020F0502020204030204" pitchFamily="34" charset="0"/>
              <a:ea typeface="Calibri" panose="020F0502020204030204" pitchFamily="34" charset="0"/>
              <a:cs typeface="Times New Roman" panose="02020603050405020304" pitchFamily="18" charset="0"/>
            </a:rPr>
            <a:t> We will be entering our 10th year of a dedicated 9th grade counselor, and the delivery of daily English and Math classes to all freshmen. This has had a positive impact on student performance.  Minuteman High School improved its performance on state MCAS tests this year, with that improvement extending to all disciplines and all student subgroups.  As a result of the continued MCAS improvement, Minuteman maintained its Level 1 Accountability Rating from the state.  Each year DESE rates all schools and school districts in Massachusetts from Level 1 to Level 5, with Level 1 being the best.</a:t>
          </a:r>
          <a:endParaRPr lang="en-US" sz="1200" b="1">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200" b="1">
              <a:effectLst/>
              <a:latin typeface="Calibri" panose="020F0502020204030204" pitchFamily="34" charset="0"/>
              <a:ea typeface="Calibri" panose="020F0502020204030204" pitchFamily="34" charset="0"/>
              <a:cs typeface="Times New Roman" panose="02020603050405020304" pitchFamily="18" charset="0"/>
            </a:rPr>
            <a:t>Reading Support:</a:t>
          </a:r>
          <a:r>
            <a:rPr lang="en-US" sz="1200">
              <a:effectLst/>
              <a:latin typeface="Calibri" panose="020F0502020204030204" pitchFamily="34" charset="0"/>
              <a:ea typeface="Calibri" panose="020F0502020204030204" pitchFamily="34" charset="0"/>
              <a:cs typeface="Times New Roman" panose="02020603050405020304" pitchFamily="18" charset="0"/>
            </a:rPr>
            <a:t> Minuteman will continue to offer rigorous college preparatory level academics to all students. Given the number of students requiring accommodations in their academic program, we are continuing to provide reading support in academics and career and technical education programs.  Costs associated with this program will increase this year because Houghton-Mifflin is no longer supporting the oldest version of their reading software, requiring us to upgrade.  </a:t>
          </a:r>
        </a:p>
        <a:p>
          <a:pPr marL="0" marR="0">
            <a:lnSpc>
              <a:spcPct val="107000"/>
            </a:lnSpc>
            <a:spcBef>
              <a:spcPts val="0"/>
            </a:spcBef>
            <a:spcAft>
              <a:spcPts val="800"/>
            </a:spcAft>
          </a:pPr>
          <a:r>
            <a:rPr lang="en-US" sz="1200" b="1">
              <a:effectLst/>
              <a:latin typeface="Calibri" panose="020F0502020204030204" pitchFamily="34" charset="0"/>
              <a:ea typeface="Calibri" panose="020F0502020204030204" pitchFamily="34" charset="0"/>
              <a:cs typeface="Times New Roman" panose="02020603050405020304" pitchFamily="18" charset="0"/>
            </a:rPr>
            <a:t>Career and Technical Programs and Staffing:</a:t>
          </a:r>
          <a:r>
            <a:rPr lang="en-US" sz="1200">
              <a:effectLst/>
              <a:latin typeface="Calibri" panose="020F0502020204030204" pitchFamily="34" charset="0"/>
              <a:ea typeface="Calibri" panose="020F0502020204030204" pitchFamily="34" charset="0"/>
              <a:cs typeface="Times New Roman" panose="02020603050405020304" pitchFamily="18" charset="0"/>
            </a:rPr>
            <a:t> Academies are characterized by strong working relationships among teachers, business partners, students and parents.  Throughout the design process, staff has been working closely with the architects to evaluate the equipment needs in each shop space.  The district has been successful over the last three years in obtaining equipment grants of over $1M which helped launch our Advanced Manufacturing program and enhance programs such as Metal Fabrication &amp; Welding.</a:t>
          </a:r>
        </a:p>
        <a:p>
          <a:pPr marL="0" marR="0">
            <a:lnSpc>
              <a:spcPct val="107000"/>
            </a:lnSpc>
            <a:spcBef>
              <a:spcPts val="0"/>
            </a:spcBef>
            <a:spcAft>
              <a:spcPts val="800"/>
            </a:spcAft>
          </a:pPr>
          <a:r>
            <a:rPr lang="en-US" sz="1200" b="1">
              <a:effectLst/>
              <a:latin typeface="Calibri" panose="020F0502020204030204" pitchFamily="34" charset="0"/>
              <a:ea typeface="Calibri" panose="020F0502020204030204" pitchFamily="34" charset="0"/>
              <a:cs typeface="Times New Roman" panose="02020603050405020304" pitchFamily="18" charset="0"/>
            </a:rPr>
            <a:t>Special Education:</a:t>
          </a:r>
          <a:r>
            <a:rPr lang="en-US" sz="1200">
              <a:effectLst/>
              <a:latin typeface="Calibri" panose="020F0502020204030204" pitchFamily="34" charset="0"/>
              <a:ea typeface="Calibri" panose="020F0502020204030204" pitchFamily="34" charset="0"/>
              <a:cs typeface="Times New Roman" panose="02020603050405020304" pitchFamily="18" charset="0"/>
            </a:rPr>
            <a:t>  Minuteman has the highest percentage of students receiving Special Education services of any public high school in Massachusetts.  Approximately 46.5% of the students at Minuteman are receiving services.  The state average is about 18%.  Our co-teaching model and one-to-one support students receive in our re-entry extended leave (REEL) resource center has supported our students with improved MCAS results and overall success during their years at Minuteman.  The Student Learning Center will provide students time to work on their goals with special educators; however, it will no longer be limited to students with an IEP.  The Student Learning Center will also be available to assist students with 504 accommodation plans, and those students who have been identified and needing RTI (Response to Intervention) services.</a:t>
          </a:r>
        </a:p>
        <a:p>
          <a:pPr marL="0" marR="0">
            <a:lnSpc>
              <a:spcPct val="107000"/>
            </a:lnSpc>
            <a:spcBef>
              <a:spcPts val="0"/>
            </a:spcBef>
            <a:spcAft>
              <a:spcPts val="800"/>
            </a:spcAft>
          </a:pPr>
          <a:r>
            <a:rPr lang="en-US" sz="1200" b="1">
              <a:effectLst/>
              <a:latin typeface="Calibri" panose="020F0502020204030204" pitchFamily="34" charset="0"/>
              <a:ea typeface="Calibri" panose="020F0502020204030204" pitchFamily="34" charset="0"/>
              <a:cs typeface="Times New Roman" panose="02020603050405020304" pitchFamily="18" charset="0"/>
            </a:rPr>
            <a:t>Admissions, Recruitment, Enrollment, and Retention:</a:t>
          </a:r>
          <a:r>
            <a:rPr lang="en-US" sz="1200">
              <a:effectLst/>
              <a:latin typeface="Calibri" panose="020F0502020204030204" pitchFamily="34" charset="0"/>
              <a:ea typeface="Calibri" panose="020F0502020204030204" pitchFamily="34" charset="0"/>
              <a:cs typeface="Times New Roman" panose="02020603050405020304" pitchFamily="18" charset="0"/>
            </a:rPr>
            <a:t> The Admissions Office continues its effort to increase in-district enrollment, hiring an Assistant Director of Admissions to increase contact with potential students.  Comparing data from the last two years as of January 15</a:t>
          </a:r>
          <a:r>
            <a:rPr lang="en-US" sz="1200" baseline="30000">
              <a:effectLst/>
              <a:latin typeface="Calibri" panose="020F0502020204030204" pitchFamily="34" charset="0"/>
              <a:ea typeface="Calibri" panose="020F0502020204030204" pitchFamily="34" charset="0"/>
              <a:cs typeface="Times New Roman" panose="02020603050405020304" pitchFamily="18" charset="0"/>
            </a:rPr>
            <a:t>th</a:t>
          </a:r>
          <a:r>
            <a:rPr lang="en-US" sz="1200">
              <a:effectLst/>
              <a:latin typeface="Calibri" panose="020F0502020204030204" pitchFamily="34" charset="0"/>
              <a:ea typeface="Calibri" panose="020F0502020204030204" pitchFamily="34" charset="0"/>
              <a:cs typeface="Times New Roman" panose="02020603050405020304" pitchFamily="18" charset="0"/>
            </a:rPr>
            <a:t>, applications for next year have increased 10.5%.  The Admissions office implements the strategic plan, coordinating information sessions, social media, print, and direct marketing, with six major events that require full participation of the faculty and full use of the facility, and is in the process of upgrading the district website and branding efforts.  Our message remains consistent, with the focus of attracting and retaining “the right student, in the right program, for the right reason." </a:t>
          </a:r>
        </a:p>
        <a:p>
          <a:pPr marL="0" marR="0">
            <a:lnSpc>
              <a:spcPct val="107000"/>
            </a:lnSpc>
            <a:spcBef>
              <a:spcPts val="0"/>
            </a:spcBef>
            <a:spcAft>
              <a:spcPts val="800"/>
            </a:spcAft>
          </a:pPr>
          <a:endParaRPr lang="en-US" sz="1200" b="1">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endParaRPr lang="en-US" sz="1200" b="1">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endParaRPr lang="en-US" sz="1200" b="1">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endParaRPr lang="en-US" sz="1200" b="1">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endParaRPr lang="en-US" sz="1200" b="1">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200" b="1">
              <a:effectLst/>
              <a:latin typeface="Calibri" panose="020F0502020204030204" pitchFamily="34" charset="0"/>
              <a:ea typeface="Calibri" panose="020F0502020204030204" pitchFamily="34" charset="0"/>
              <a:cs typeface="Times New Roman" panose="02020603050405020304" pitchFamily="18" charset="0"/>
            </a:rPr>
            <a:t>Middle School Technology Outreach Program:</a:t>
          </a:r>
          <a:r>
            <a:rPr lang="en-US" sz="1200">
              <a:effectLst/>
              <a:latin typeface="Calibri" panose="020F0502020204030204" pitchFamily="34" charset="0"/>
              <a:ea typeface="Calibri" panose="020F0502020204030204" pitchFamily="34" charset="0"/>
              <a:cs typeface="Times New Roman" panose="02020603050405020304" pitchFamily="18" charset="0"/>
            </a:rPr>
            <a:t> Minuteman has been partnered with In-District Middle Schools since 1991.  The purpose of the program is to expose middle school students to the many career pathways available in Science, Technology, Engineering, and Math (STEM) through project-based learning, as well as, to build a bridge to Minuteman with faculty, resources, and collaboration.  Acton, Boxborough, Lancaster, Stow, and Bolton participate in this program.  Minuteman’s high school and middle school teachers have implemented the Project Lead the Way (PLTW) curriculum.  Currently, Stow, Lancaster and Bolton have attended professional development and adopted the PLTW curriculum since the 2016-17 school year.</a:t>
          </a:r>
        </a:p>
        <a:p>
          <a:pPr marL="0" marR="0">
            <a:lnSpc>
              <a:spcPct val="107000"/>
            </a:lnSpc>
            <a:spcBef>
              <a:spcPts val="0"/>
            </a:spcBef>
            <a:spcAft>
              <a:spcPts val="800"/>
            </a:spcAft>
          </a:pPr>
          <a:r>
            <a:rPr lang="en-US" sz="1200" b="1">
              <a:effectLst/>
              <a:latin typeface="Calibri" panose="020F0502020204030204" pitchFamily="34" charset="0"/>
              <a:ea typeface="Calibri" panose="020F0502020204030204" pitchFamily="34" charset="0"/>
              <a:cs typeface="Times New Roman" panose="02020603050405020304" pitchFamily="18" charset="0"/>
            </a:rPr>
            <a:t>Educational Technology (ED Tech):</a:t>
          </a:r>
          <a:r>
            <a:rPr lang="en-US" sz="1200">
              <a:effectLst/>
              <a:latin typeface="Calibri" panose="020F0502020204030204" pitchFamily="34" charset="0"/>
              <a:ea typeface="Calibri" panose="020F0502020204030204" pitchFamily="34" charset="0"/>
              <a:cs typeface="Times New Roman" panose="02020603050405020304" pitchFamily="18" charset="0"/>
            </a:rPr>
            <a:t> The proposed Ed Tech budget continues to address the necessary components to support the use of technology for both the administrative and educational facets of the organization. There are four main areas that an educational institution needs to focus on when building a successful educational technology program. The four focus areas include Leadership, Staffing, Infrastructure, and Teaching and Learning. A key goal of this budget is to advance the use of technology to enhance digital learning and support secure operations. Academic and career majors will use and access electronic resources. Minuteman is an Office 365 school which embraces the cloud-based use of software and data storage.</a:t>
          </a:r>
        </a:p>
        <a:p>
          <a:pPr marL="0" marR="0">
            <a:lnSpc>
              <a:spcPct val="107000"/>
            </a:lnSpc>
            <a:spcBef>
              <a:spcPts val="0"/>
            </a:spcBef>
            <a:spcAft>
              <a:spcPts val="800"/>
            </a:spcAft>
          </a:pPr>
          <a:r>
            <a:rPr lang="en-US" sz="1200" u="sng">
              <a:effectLst/>
              <a:latin typeface="Calibri" panose="020F0502020204030204" pitchFamily="34" charset="0"/>
              <a:ea typeface="Calibri" panose="020F0502020204030204" pitchFamily="34" charset="0"/>
              <a:cs typeface="Times New Roman" panose="02020603050405020304" pitchFamily="18" charset="0"/>
            </a:rPr>
            <a:t>One-to-One Program</a:t>
          </a:r>
          <a:r>
            <a:rPr lang="en-US" sz="1200">
              <a:effectLst/>
              <a:latin typeface="Calibri" panose="020F0502020204030204" pitchFamily="34" charset="0"/>
              <a:ea typeface="Calibri" panose="020F0502020204030204" pitchFamily="34" charset="0"/>
              <a:cs typeface="Times New Roman" panose="02020603050405020304" pitchFamily="18" charset="0"/>
            </a:rPr>
            <a:t>: With the assistance of our Digital Learning Curators, the district supports “mPOWER” as Minuteman High School's one-to-one program for all students.  Students are assigned an individual laptop computer to be used throughout their enrollment at Minuteman. </a:t>
          </a:r>
        </a:p>
        <a:p>
          <a:pPr marL="0" marR="0">
            <a:lnSpc>
              <a:spcPct val="107000"/>
            </a:lnSpc>
            <a:spcBef>
              <a:spcPts val="0"/>
            </a:spcBef>
            <a:spcAft>
              <a:spcPts val="800"/>
            </a:spcAft>
          </a:pPr>
          <a:r>
            <a:rPr lang="en-US" sz="1200" u="sng">
              <a:effectLst/>
              <a:latin typeface="Calibri" panose="020F0502020204030204" pitchFamily="34" charset="0"/>
              <a:ea typeface="Calibri" panose="020F0502020204030204" pitchFamily="34" charset="0"/>
              <a:cs typeface="Times New Roman" panose="02020603050405020304" pitchFamily="18" charset="0"/>
            </a:rPr>
            <a:t>Digital Literacy and Citizenship</a:t>
          </a:r>
          <a:r>
            <a:rPr lang="en-US" sz="1200">
              <a:effectLst/>
              <a:latin typeface="Calibri" panose="020F0502020204030204" pitchFamily="34" charset="0"/>
              <a:ea typeface="Calibri" panose="020F0502020204030204" pitchFamily="34" charset="0"/>
              <a:cs typeface="Times New Roman" panose="02020603050405020304" pitchFamily="18" charset="0"/>
            </a:rPr>
            <a:t>: Freshmen at Minuteman take a semester-long Digital Literacy and Citizenship course. This program provides personalized and blended learning environments, enhances the creation of ePortfolios and Senior Projects and digitizes the Executive Function program. Students will improve time management, increase organizational skills, and information retrieval skills. </a:t>
          </a:r>
          <a:endParaRPr lang="en-US" sz="12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0</xdr:colOff>
      <xdr:row>5</xdr:row>
      <xdr:rowOff>28575</xdr:rowOff>
    </xdr:from>
    <xdr:to>
      <xdr:col>12</xdr:col>
      <xdr:colOff>581025</xdr:colOff>
      <xdr:row>30</xdr:row>
      <xdr:rowOff>133349</xdr:rowOff>
    </xdr:to>
    <xdr:graphicFrame macro="">
      <xdr:nvGraphicFramePr>
        <xdr:cNvPr id="3" name="Chart 2">
          <a:extLst>
            <a:ext uri="{FF2B5EF4-FFF2-40B4-BE49-F238E27FC236}">
              <a16:creationId xmlns=""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xdr:colOff>
      <xdr:row>3</xdr:row>
      <xdr:rowOff>114300</xdr:rowOff>
    </xdr:from>
    <xdr:to>
      <xdr:col>12</xdr:col>
      <xdr:colOff>533401</xdr:colOff>
      <xdr:row>33</xdr:row>
      <xdr:rowOff>9524</xdr:rowOff>
    </xdr:to>
    <xdr:graphicFrame macro="">
      <xdr:nvGraphicFramePr>
        <xdr:cNvPr id="2" name="Chart 1">
          <a:extLst>
            <a:ext uri="{FF2B5EF4-FFF2-40B4-BE49-F238E27FC236}">
              <a16:creationId xmlns=""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133350</xdr:rowOff>
    </xdr:from>
    <xdr:to>
      <xdr:col>12</xdr:col>
      <xdr:colOff>466726</xdr:colOff>
      <xdr:row>29</xdr:row>
      <xdr:rowOff>180975</xdr:rowOff>
    </xdr:to>
    <xdr:graphicFrame macro="">
      <xdr:nvGraphicFramePr>
        <xdr:cNvPr id="3" name="Chart 2">
          <a:extLst>
            <a:ext uri="{FF2B5EF4-FFF2-40B4-BE49-F238E27FC236}">
              <a16:creationId xmlns=""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190500</xdr:colOff>
      <xdr:row>1</xdr:row>
      <xdr:rowOff>9525</xdr:rowOff>
    </xdr:from>
    <xdr:to>
      <xdr:col>12</xdr:col>
      <xdr:colOff>476250</xdr:colOff>
      <xdr:row>27</xdr:row>
      <xdr:rowOff>9525</xdr:rowOff>
    </xdr:to>
    <xdr:graphicFrame macro="">
      <xdr:nvGraphicFramePr>
        <xdr:cNvPr id="4" name="Chart 3">
          <a:extLst>
            <a:ext uri="{FF2B5EF4-FFF2-40B4-BE49-F238E27FC236}">
              <a16:creationId xmlns=""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xdr:row>
      <xdr:rowOff>114300</xdr:rowOff>
    </xdr:from>
    <xdr:to>
      <xdr:col>13</xdr:col>
      <xdr:colOff>466724</xdr:colOff>
      <xdr:row>29</xdr:row>
      <xdr:rowOff>133350</xdr:rowOff>
    </xdr:to>
    <xdr:graphicFrame macro="">
      <xdr:nvGraphicFramePr>
        <xdr:cNvPr id="3" name="Chart 2">
          <a:extLst>
            <a:ext uri="{FF2B5EF4-FFF2-40B4-BE49-F238E27FC236}">
              <a16:creationId xmlns="" xmlns:a16="http://schemas.microsoft.com/office/drawing/2014/main"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104775</xdr:rowOff>
    </xdr:from>
    <xdr:to>
      <xdr:col>12</xdr:col>
      <xdr:colOff>485775</xdr:colOff>
      <xdr:row>30</xdr:row>
      <xdr:rowOff>171450</xdr:rowOff>
    </xdr:to>
    <xdr:graphicFrame macro="">
      <xdr:nvGraphicFramePr>
        <xdr:cNvPr id="4" name="Chart 3">
          <a:extLst>
            <a:ext uri="{FF2B5EF4-FFF2-40B4-BE49-F238E27FC236}">
              <a16:creationId xmlns="" xmlns:a16="http://schemas.microsoft.com/office/drawing/2014/main" id="{00000000-0008-0000-1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finance1.doe.mass.edu/chapter70/chapter_13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Y20%20Budget%20Char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arameters"/>
      <sheetName val="index"/>
      <sheetName val="rates"/>
      <sheetName val="foundation budget"/>
      <sheetName val="municipal contribution"/>
      <sheetName val="regional allocation"/>
      <sheetName val="summary"/>
      <sheetName val="aid436"/>
      <sheetName val="townwide contributions"/>
      <sheetName val="localcont"/>
      <sheetName val="comparison to fy12"/>
      <sheetName val="regional dist members"/>
      <sheetName val="frac"/>
      <sheetName val="disthist"/>
      <sheetName val="regionals"/>
      <sheetName val="dist435"/>
      <sheetName val="leas"/>
    </sheetNames>
    <sheetDataSet>
      <sheetData sheetId="0"/>
      <sheetData sheetId="1"/>
      <sheetData sheetId="2"/>
      <sheetData sheetId="3"/>
      <sheetData sheetId="4"/>
      <sheetData sheetId="5"/>
      <sheetData sheetId="6"/>
      <sheetData sheetId="7"/>
      <sheetData sheetId="8"/>
      <sheetData sheetId="9"/>
      <sheetData sheetId="10">
        <row r="10">
          <cell r="A10">
            <v>1</v>
          </cell>
          <cell r="B10">
            <v>1</v>
          </cell>
          <cell r="C10" t="str">
            <v xml:space="preserve">ABINGTON                     </v>
          </cell>
          <cell r="D10">
            <v>1</v>
          </cell>
          <cell r="E10" t="str">
            <v>ABINGTON</v>
          </cell>
          <cell r="F10">
            <v>17359608.879999999</v>
          </cell>
          <cell r="G10">
            <v>0.89252869238996968</v>
          </cell>
          <cell r="H10">
            <v>18363729.030000001</v>
          </cell>
          <cell r="I10">
            <v>0.88969382740407821</v>
          </cell>
          <cell r="K10">
            <v>12504858</v>
          </cell>
          <cell r="L10">
            <v>0</v>
          </cell>
          <cell r="M10">
            <v>0</v>
          </cell>
          <cell r="N10">
            <v>18363729.030000001</v>
          </cell>
          <cell r="O10">
            <v>12504858</v>
          </cell>
          <cell r="P10">
            <v>12056554</v>
          </cell>
          <cell r="Q10">
            <v>448304</v>
          </cell>
          <cell r="R10">
            <v>3.7183427370706421</v>
          </cell>
          <cell r="S10">
            <v>2000</v>
          </cell>
          <cell r="T10">
            <v>0</v>
          </cell>
          <cell r="U10">
            <v>1</v>
          </cell>
          <cell r="V10">
            <v>1</v>
          </cell>
          <cell r="W10">
            <v>1</v>
          </cell>
          <cell r="X10">
            <v>2009</v>
          </cell>
          <cell r="Y10">
            <v>18363729.030000001</v>
          </cell>
        </row>
        <row r="11">
          <cell r="A11">
            <v>2</v>
          </cell>
          <cell r="B11">
            <v>1</v>
          </cell>
          <cell r="C11" t="str">
            <v xml:space="preserve">ABINGTON                     </v>
          </cell>
          <cell r="D11">
            <v>873</v>
          </cell>
          <cell r="E11" t="str">
            <v>SOUTH SHORE</v>
          </cell>
          <cell r="F11">
            <v>2090308</v>
          </cell>
          <cell r="G11">
            <v>0.10747130761003026</v>
          </cell>
          <cell r="H11">
            <v>2276775</v>
          </cell>
          <cell r="I11">
            <v>0.11030617259592182</v>
          </cell>
          <cell r="K11">
            <v>1550379</v>
          </cell>
          <cell r="L11">
            <v>0</v>
          </cell>
          <cell r="M11">
            <v>0</v>
          </cell>
          <cell r="N11">
            <v>2276775</v>
          </cell>
          <cell r="O11">
            <v>1550379</v>
          </cell>
          <cell r="P11">
            <v>1451756</v>
          </cell>
          <cell r="Q11">
            <v>98623</v>
          </cell>
          <cell r="R11">
            <v>6.7933592146338642</v>
          </cell>
          <cell r="S11">
            <v>146</v>
          </cell>
          <cell r="T11">
            <v>0</v>
          </cell>
          <cell r="U11">
            <v>1</v>
          </cell>
          <cell r="V11">
            <v>873</v>
          </cell>
          <cell r="W11">
            <v>2</v>
          </cell>
          <cell r="X11">
            <v>153</v>
          </cell>
          <cell r="Y11">
            <v>2276775</v>
          </cell>
        </row>
        <row r="12">
          <cell r="A12">
            <v>3</v>
          </cell>
          <cell r="B12">
            <v>1</v>
          </cell>
          <cell r="D12">
            <v>998</v>
          </cell>
          <cell r="F12">
            <v>0</v>
          </cell>
          <cell r="G12">
            <v>0</v>
          </cell>
          <cell r="H12">
            <v>0</v>
          </cell>
          <cell r="I12">
            <v>0</v>
          </cell>
          <cell r="K12">
            <v>0</v>
          </cell>
          <cell r="L12">
            <v>0</v>
          </cell>
          <cell r="M12">
            <v>0</v>
          </cell>
          <cell r="N12">
            <v>0</v>
          </cell>
          <cell r="O12">
            <v>0</v>
          </cell>
          <cell r="P12">
            <v>0</v>
          </cell>
          <cell r="Q12">
            <v>0</v>
          </cell>
          <cell r="R12">
            <v>0</v>
          </cell>
          <cell r="S12">
            <v>0</v>
          </cell>
          <cell r="T12">
            <v>0</v>
          </cell>
          <cell r="U12">
            <v>1</v>
          </cell>
          <cell r="V12">
            <v>998</v>
          </cell>
          <cell r="W12">
            <v>3</v>
          </cell>
          <cell r="X12">
            <v>0</v>
          </cell>
          <cell r="Y12">
            <v>0</v>
          </cell>
        </row>
        <row r="13">
          <cell r="A13">
            <v>4</v>
          </cell>
          <cell r="B13">
            <v>1</v>
          </cell>
          <cell r="D13">
            <v>998</v>
          </cell>
          <cell r="F13">
            <v>0</v>
          </cell>
          <cell r="G13">
            <v>0</v>
          </cell>
          <cell r="H13">
            <v>0</v>
          </cell>
          <cell r="I13">
            <v>0</v>
          </cell>
          <cell r="K13">
            <v>0</v>
          </cell>
          <cell r="L13">
            <v>0</v>
          </cell>
          <cell r="M13">
            <v>0</v>
          </cell>
          <cell r="N13">
            <v>0</v>
          </cell>
          <cell r="O13">
            <v>0</v>
          </cell>
          <cell r="P13">
            <v>0</v>
          </cell>
          <cell r="Q13">
            <v>0</v>
          </cell>
          <cell r="R13">
            <v>0</v>
          </cell>
          <cell r="S13">
            <v>0</v>
          </cell>
          <cell r="T13">
            <v>0</v>
          </cell>
          <cell r="U13">
            <v>1</v>
          </cell>
          <cell r="V13">
            <v>998</v>
          </cell>
          <cell r="W13">
            <v>4</v>
          </cell>
          <cell r="X13">
            <v>0</v>
          </cell>
          <cell r="Y13">
            <v>0</v>
          </cell>
        </row>
        <row r="14">
          <cell r="A14">
            <v>5</v>
          </cell>
          <cell r="B14">
            <v>1</v>
          </cell>
          <cell r="C14" t="str">
            <v xml:space="preserve">ABINGTON                     </v>
          </cell>
          <cell r="D14">
            <v>999</v>
          </cell>
          <cell r="E14" t="str">
            <v>TOTAL</v>
          </cell>
          <cell r="F14">
            <v>19449916.879999999</v>
          </cell>
          <cell r="G14">
            <v>1</v>
          </cell>
          <cell r="H14">
            <v>20640504.030000001</v>
          </cell>
          <cell r="I14">
            <v>1</v>
          </cell>
          <cell r="J14">
            <v>14055237</v>
          </cell>
          <cell r="K14">
            <v>14055237</v>
          </cell>
          <cell r="L14">
            <v>0</v>
          </cell>
          <cell r="M14">
            <v>0</v>
          </cell>
          <cell r="N14">
            <v>20640504.030000001</v>
          </cell>
          <cell r="O14">
            <v>14055237</v>
          </cell>
          <cell r="P14">
            <v>13508310</v>
          </cell>
          <cell r="Q14">
            <v>546927</v>
          </cell>
          <cell r="R14">
            <v>4.0488188381818304</v>
          </cell>
          <cell r="S14">
            <v>2146</v>
          </cell>
          <cell r="T14">
            <v>0</v>
          </cell>
          <cell r="U14">
            <v>1</v>
          </cell>
          <cell r="V14">
            <v>999</v>
          </cell>
          <cell r="W14">
            <v>5</v>
          </cell>
          <cell r="X14">
            <v>2162</v>
          </cell>
          <cell r="Y14">
            <v>20640504.030000001</v>
          </cell>
        </row>
        <row r="15">
          <cell r="A15">
            <v>6</v>
          </cell>
          <cell r="B15">
            <v>2</v>
          </cell>
          <cell r="C15" t="str">
            <v xml:space="preserve">ACTON                        </v>
          </cell>
          <cell r="D15">
            <v>2</v>
          </cell>
          <cell r="E15" t="str">
            <v>ACTON</v>
          </cell>
          <cell r="F15">
            <v>19614092.674799997</v>
          </cell>
          <cell r="G15">
            <v>0.47046180709138019</v>
          </cell>
          <cell r="H15">
            <v>20151482.417030003</v>
          </cell>
          <cell r="I15">
            <v>0.46691667668733794</v>
          </cell>
          <cell r="K15">
            <v>14761130</v>
          </cell>
          <cell r="L15">
            <v>0</v>
          </cell>
          <cell r="M15">
            <v>0</v>
          </cell>
          <cell r="N15">
            <v>20151482.417030003</v>
          </cell>
          <cell r="O15">
            <v>14761130</v>
          </cell>
          <cell r="P15">
            <v>14543128</v>
          </cell>
          <cell r="Q15">
            <v>218002</v>
          </cell>
          <cell r="R15">
            <v>1.4990035156123223</v>
          </cell>
          <cell r="S15">
            <v>2376</v>
          </cell>
          <cell r="T15">
            <v>0</v>
          </cell>
          <cell r="U15">
            <v>2</v>
          </cell>
          <cell r="V15">
            <v>2</v>
          </cell>
          <cell r="W15">
            <v>6</v>
          </cell>
          <cell r="X15">
            <v>2342</v>
          </cell>
          <cell r="Y15">
            <v>20151482.417030003</v>
          </cell>
        </row>
        <row r="16">
          <cell r="A16">
            <v>7</v>
          </cell>
          <cell r="B16">
            <v>2</v>
          </cell>
          <cell r="C16" t="str">
            <v xml:space="preserve">ACTON                        </v>
          </cell>
          <cell r="D16">
            <v>600</v>
          </cell>
          <cell r="E16" t="str">
            <v>ACTON BOXBOROUGH</v>
          </cell>
          <cell r="F16">
            <v>21592240</v>
          </cell>
          <cell r="G16">
            <v>0.51790946530002391</v>
          </cell>
          <cell r="H16">
            <v>22529352</v>
          </cell>
          <cell r="I16">
            <v>0.5220127207549432</v>
          </cell>
          <cell r="K16">
            <v>16502939</v>
          </cell>
          <cell r="L16">
            <v>0</v>
          </cell>
          <cell r="M16">
            <v>0</v>
          </cell>
          <cell r="N16">
            <v>22529352</v>
          </cell>
          <cell r="O16">
            <v>16502939</v>
          </cell>
          <cell r="P16">
            <v>16009851</v>
          </cell>
          <cell r="Q16">
            <v>493088</v>
          </cell>
          <cell r="R16">
            <v>3.0799037417649919</v>
          </cell>
          <cell r="S16">
            <v>2401</v>
          </cell>
          <cell r="T16">
            <v>0</v>
          </cell>
          <cell r="U16">
            <v>2</v>
          </cell>
          <cell r="V16">
            <v>600</v>
          </cell>
          <cell r="W16">
            <v>7</v>
          </cell>
          <cell r="X16">
            <v>2409</v>
          </cell>
          <cell r="Y16">
            <v>22529352</v>
          </cell>
        </row>
        <row r="17">
          <cell r="A17">
            <v>8</v>
          </cell>
          <cell r="B17">
            <v>2</v>
          </cell>
          <cell r="C17" t="str">
            <v xml:space="preserve">ACTON                        </v>
          </cell>
          <cell r="D17">
            <v>830</v>
          </cell>
          <cell r="E17" t="str">
            <v>MINUTEMAN</v>
          </cell>
          <cell r="F17">
            <v>484815</v>
          </cell>
          <cell r="G17">
            <v>1.1628727608596009E-2</v>
          </cell>
          <cell r="H17">
            <v>477792</v>
          </cell>
          <cell r="I17">
            <v>1.107060255771874E-2</v>
          </cell>
          <cell r="K17">
            <v>349987</v>
          </cell>
          <cell r="L17">
            <v>0</v>
          </cell>
          <cell r="M17">
            <v>0</v>
          </cell>
          <cell r="N17">
            <v>477792</v>
          </cell>
          <cell r="O17">
            <v>349987</v>
          </cell>
          <cell r="P17">
            <v>359472</v>
          </cell>
          <cell r="Q17">
            <v>-9485</v>
          </cell>
          <cell r="R17">
            <v>-2.6385921573863889</v>
          </cell>
          <cell r="S17">
            <v>32</v>
          </cell>
          <cell r="T17">
            <v>0</v>
          </cell>
          <cell r="U17">
            <v>2</v>
          </cell>
          <cell r="V17">
            <v>830</v>
          </cell>
          <cell r="W17">
            <v>8</v>
          </cell>
          <cell r="X17">
            <v>30</v>
          </cell>
          <cell r="Y17">
            <v>477792</v>
          </cell>
        </row>
        <row r="18">
          <cell r="A18">
            <v>9</v>
          </cell>
          <cell r="B18">
            <v>2</v>
          </cell>
          <cell r="D18">
            <v>998</v>
          </cell>
          <cell r="F18">
            <v>0</v>
          </cell>
          <cell r="G18">
            <v>0</v>
          </cell>
          <cell r="H18">
            <v>0</v>
          </cell>
          <cell r="I18">
            <v>0</v>
          </cell>
          <cell r="K18">
            <v>0</v>
          </cell>
          <cell r="L18">
            <v>0</v>
          </cell>
          <cell r="M18">
            <v>0</v>
          </cell>
          <cell r="N18">
            <v>0</v>
          </cell>
          <cell r="O18">
            <v>0</v>
          </cell>
          <cell r="P18">
            <v>0</v>
          </cell>
          <cell r="Q18">
            <v>0</v>
          </cell>
          <cell r="R18">
            <v>0</v>
          </cell>
          <cell r="S18">
            <v>0</v>
          </cell>
          <cell r="T18">
            <v>0</v>
          </cell>
          <cell r="U18">
            <v>2</v>
          </cell>
          <cell r="V18">
            <v>998</v>
          </cell>
          <cell r="W18">
            <v>9</v>
          </cell>
          <cell r="X18">
            <v>0</v>
          </cell>
          <cell r="Y18">
            <v>0</v>
          </cell>
        </row>
        <row r="19">
          <cell r="A19">
            <v>10</v>
          </cell>
          <cell r="B19">
            <v>2</v>
          </cell>
          <cell r="C19" t="str">
            <v xml:space="preserve">ACTON                        </v>
          </cell>
          <cell r="D19">
            <v>999</v>
          </cell>
          <cell r="E19" t="str">
            <v>TOTAL</v>
          </cell>
          <cell r="F19">
            <v>41691147.674799994</v>
          </cell>
          <cell r="G19">
            <v>1</v>
          </cell>
          <cell r="H19">
            <v>43158626.417030007</v>
          </cell>
          <cell r="I19">
            <v>0.99999999999999989</v>
          </cell>
          <cell r="J19">
            <v>31614056</v>
          </cell>
          <cell r="K19">
            <v>31614056</v>
          </cell>
          <cell r="L19">
            <v>0</v>
          </cell>
          <cell r="M19">
            <v>0</v>
          </cell>
          <cell r="N19">
            <v>43158626.417030007</v>
          </cell>
          <cell r="O19">
            <v>31614056</v>
          </cell>
          <cell r="P19">
            <v>30912451</v>
          </cell>
          <cell r="Q19">
            <v>701605</v>
          </cell>
          <cell r="R19">
            <v>2.2696517982349573</v>
          </cell>
          <cell r="S19">
            <v>4809</v>
          </cell>
          <cell r="T19">
            <v>0</v>
          </cell>
          <cell r="U19">
            <v>2</v>
          </cell>
          <cell r="V19">
            <v>999</v>
          </cell>
          <cell r="W19">
            <v>10</v>
          </cell>
          <cell r="X19">
            <v>4781</v>
          </cell>
          <cell r="Y19">
            <v>43158626.417030007</v>
          </cell>
        </row>
        <row r="20">
          <cell r="A20">
            <v>11</v>
          </cell>
          <cell r="B20">
            <v>3</v>
          </cell>
          <cell r="C20" t="str">
            <v xml:space="preserve">ACUSHNET                     </v>
          </cell>
          <cell r="D20">
            <v>3</v>
          </cell>
          <cell r="E20" t="str">
            <v>ACUSHNET</v>
          </cell>
          <cell r="F20">
            <v>10560494.92</v>
          </cell>
          <cell r="G20">
            <v>0.77081665668875698</v>
          </cell>
          <cell r="H20">
            <v>10945583.299999999</v>
          </cell>
          <cell r="I20">
            <v>0.78037586274438409</v>
          </cell>
          <cell r="K20">
            <v>5840331</v>
          </cell>
          <cell r="L20">
            <v>0</v>
          </cell>
          <cell r="M20">
            <v>0</v>
          </cell>
          <cell r="N20">
            <v>10945583.299999999</v>
          </cell>
          <cell r="O20">
            <v>5840331</v>
          </cell>
          <cell r="P20">
            <v>5591539</v>
          </cell>
          <cell r="Q20">
            <v>248792</v>
          </cell>
          <cell r="R20">
            <v>4.4494369081571286</v>
          </cell>
          <cell r="S20">
            <v>1223</v>
          </cell>
          <cell r="T20">
            <v>0</v>
          </cell>
          <cell r="U20">
            <v>3</v>
          </cell>
          <cell r="V20">
            <v>3</v>
          </cell>
          <cell r="W20">
            <v>11</v>
          </cell>
          <cell r="X20">
            <v>1213</v>
          </cell>
          <cell r="Y20">
            <v>10945583.299999999</v>
          </cell>
        </row>
        <row r="21">
          <cell r="A21">
            <v>12</v>
          </cell>
          <cell r="B21">
            <v>3</v>
          </cell>
          <cell r="C21" t="str">
            <v xml:space="preserve">ACUSHNET                     </v>
          </cell>
          <cell r="D21">
            <v>855</v>
          </cell>
          <cell r="E21" t="str">
            <v>OLD COLONY</v>
          </cell>
          <cell r="F21">
            <v>2940268</v>
          </cell>
          <cell r="G21">
            <v>0.21461186873322582</v>
          </cell>
          <cell r="H21">
            <v>2873028</v>
          </cell>
          <cell r="I21">
            <v>0.20483528768985501</v>
          </cell>
          <cell r="K21">
            <v>1532987</v>
          </cell>
          <cell r="L21">
            <v>0</v>
          </cell>
          <cell r="M21">
            <v>0</v>
          </cell>
          <cell r="N21">
            <v>2873028</v>
          </cell>
          <cell r="O21">
            <v>1532987</v>
          </cell>
          <cell r="P21">
            <v>1556804</v>
          </cell>
          <cell r="Q21">
            <v>-23817</v>
          </cell>
          <cell r="R21">
            <v>-1.5298650311792621</v>
          </cell>
          <cell r="S21">
            <v>210</v>
          </cell>
          <cell r="T21">
            <v>0</v>
          </cell>
          <cell r="U21">
            <v>3</v>
          </cell>
          <cell r="V21">
            <v>855</v>
          </cell>
          <cell r="W21">
            <v>12</v>
          </cell>
          <cell r="X21">
            <v>198</v>
          </cell>
          <cell r="Y21">
            <v>2873028</v>
          </cell>
        </row>
        <row r="22">
          <cell r="A22">
            <v>13</v>
          </cell>
          <cell r="B22">
            <v>3</v>
          </cell>
          <cell r="C22" t="str">
            <v xml:space="preserve">ACUSHNET                     </v>
          </cell>
          <cell r="D22">
            <v>910</v>
          </cell>
          <cell r="E22" t="str">
            <v>BRISTOL COUNTY</v>
          </cell>
          <cell r="F22">
            <v>199635</v>
          </cell>
          <cell r="G22">
            <v>1.457147457801722E-2</v>
          </cell>
          <cell r="H22">
            <v>207429</v>
          </cell>
          <cell r="I22">
            <v>1.478884956576091E-2</v>
          </cell>
          <cell r="K22">
            <v>110680</v>
          </cell>
          <cell r="L22">
            <v>0</v>
          </cell>
          <cell r="M22">
            <v>0</v>
          </cell>
          <cell r="N22">
            <v>207429</v>
          </cell>
          <cell r="O22">
            <v>110680</v>
          </cell>
          <cell r="P22">
            <v>105702</v>
          </cell>
          <cell r="Q22">
            <v>4978</v>
          </cell>
          <cell r="R22">
            <v>4.7094662352651797</v>
          </cell>
          <cell r="S22">
            <v>14</v>
          </cell>
          <cell r="T22">
            <v>0</v>
          </cell>
          <cell r="U22">
            <v>3</v>
          </cell>
          <cell r="V22">
            <v>910</v>
          </cell>
          <cell r="W22">
            <v>13</v>
          </cell>
          <cell r="X22">
            <v>14</v>
          </cell>
          <cell r="Y22">
            <v>207429</v>
          </cell>
        </row>
        <row r="23">
          <cell r="A23">
            <v>14</v>
          </cell>
          <cell r="B23">
            <v>3</v>
          </cell>
          <cell r="D23">
            <v>998</v>
          </cell>
          <cell r="F23">
            <v>0</v>
          </cell>
          <cell r="G23">
            <v>0</v>
          </cell>
          <cell r="H23">
            <v>0</v>
          </cell>
          <cell r="I23">
            <v>0</v>
          </cell>
          <cell r="K23">
            <v>0</v>
          </cell>
          <cell r="L23">
            <v>0</v>
          </cell>
          <cell r="M23">
            <v>0</v>
          </cell>
          <cell r="N23">
            <v>0</v>
          </cell>
          <cell r="O23">
            <v>0</v>
          </cell>
          <cell r="P23">
            <v>0</v>
          </cell>
          <cell r="Q23">
            <v>0</v>
          </cell>
          <cell r="R23">
            <v>0</v>
          </cell>
          <cell r="S23">
            <v>0</v>
          </cell>
          <cell r="T23">
            <v>0</v>
          </cell>
          <cell r="U23">
            <v>3</v>
          </cell>
          <cell r="V23">
            <v>998</v>
          </cell>
          <cell r="W23">
            <v>14</v>
          </cell>
          <cell r="X23">
            <v>0</v>
          </cell>
          <cell r="Y23">
            <v>0</v>
          </cell>
        </row>
        <row r="24">
          <cell r="A24">
            <v>15</v>
          </cell>
          <cell r="B24">
            <v>3</v>
          </cell>
          <cell r="C24" t="str">
            <v xml:space="preserve">ACUSHNET                     </v>
          </cell>
          <cell r="D24">
            <v>999</v>
          </cell>
          <cell r="E24" t="str">
            <v>TOTAL</v>
          </cell>
          <cell r="F24">
            <v>13700397.92</v>
          </cell>
          <cell r="G24">
            <v>1</v>
          </cell>
          <cell r="H24">
            <v>14026040.299999999</v>
          </cell>
          <cell r="I24">
            <v>1</v>
          </cell>
          <cell r="J24">
            <v>7483998</v>
          </cell>
          <cell r="K24">
            <v>7483998</v>
          </cell>
          <cell r="L24">
            <v>0</v>
          </cell>
          <cell r="M24">
            <v>0</v>
          </cell>
          <cell r="N24">
            <v>14026040.299999999</v>
          </cell>
          <cell r="O24">
            <v>7483998</v>
          </cell>
          <cell r="P24">
            <v>7254045</v>
          </cell>
          <cell r="Q24">
            <v>229953</v>
          </cell>
          <cell r="R24">
            <v>3.1699968776041505</v>
          </cell>
          <cell r="S24">
            <v>1447</v>
          </cell>
          <cell r="T24">
            <v>0</v>
          </cell>
          <cell r="U24">
            <v>3</v>
          </cell>
          <cell r="V24">
            <v>999</v>
          </cell>
          <cell r="W24">
            <v>15</v>
          </cell>
          <cell r="X24">
            <v>1425</v>
          </cell>
          <cell r="Y24">
            <v>14026040.299999999</v>
          </cell>
        </row>
        <row r="25">
          <cell r="A25">
            <v>16</v>
          </cell>
          <cell r="B25">
            <v>4</v>
          </cell>
          <cell r="C25" t="str">
            <v xml:space="preserve">ADAMS                        </v>
          </cell>
          <cell r="D25">
            <v>4</v>
          </cell>
          <cell r="E25" t="str">
            <v>ADAMS</v>
          </cell>
          <cell r="F25">
            <v>0</v>
          </cell>
          <cell r="G25">
            <v>0</v>
          </cell>
          <cell r="H25">
            <v>12697.21</v>
          </cell>
          <cell r="I25">
            <v>9.9813761544021904E-4</v>
          </cell>
          <cell r="K25">
            <v>3609</v>
          </cell>
          <cell r="L25">
            <v>0</v>
          </cell>
          <cell r="M25">
            <v>0</v>
          </cell>
          <cell r="N25">
            <v>12697.21</v>
          </cell>
          <cell r="O25">
            <v>3609</v>
          </cell>
          <cell r="P25">
            <v>0</v>
          </cell>
          <cell r="Q25">
            <v>3609</v>
          </cell>
          <cell r="R25">
            <v>100</v>
          </cell>
          <cell r="S25">
            <v>0</v>
          </cell>
          <cell r="T25">
            <v>0</v>
          </cell>
          <cell r="U25">
            <v>4</v>
          </cell>
          <cell r="V25">
            <v>4</v>
          </cell>
          <cell r="W25">
            <v>16</v>
          </cell>
          <cell r="X25">
            <v>1</v>
          </cell>
          <cell r="Y25">
            <v>12697.21</v>
          </cell>
        </row>
        <row r="26">
          <cell r="A26">
            <v>17</v>
          </cell>
          <cell r="B26">
            <v>4</v>
          </cell>
          <cell r="C26" t="str">
            <v xml:space="preserve">ADAMS                        </v>
          </cell>
          <cell r="D26">
            <v>603</v>
          </cell>
          <cell r="E26" t="str">
            <v>ADAMS CHESHIRE</v>
          </cell>
          <cell r="F26">
            <v>10354952</v>
          </cell>
          <cell r="G26">
            <v>0.84798745152916477</v>
          </cell>
          <cell r="H26">
            <v>10816778</v>
          </cell>
          <cell r="I26">
            <v>0.850315384219543</v>
          </cell>
          <cell r="K26">
            <v>3074740</v>
          </cell>
          <cell r="L26">
            <v>0</v>
          </cell>
          <cell r="M26">
            <v>0</v>
          </cell>
          <cell r="N26">
            <v>10816778</v>
          </cell>
          <cell r="O26">
            <v>3074740</v>
          </cell>
          <cell r="P26">
            <v>2966068</v>
          </cell>
          <cell r="Q26">
            <v>108672</v>
          </cell>
          <cell r="R26">
            <v>3.6638404783706915</v>
          </cell>
          <cell r="S26">
            <v>1080</v>
          </cell>
          <cell r="T26">
            <v>0</v>
          </cell>
          <cell r="U26">
            <v>4</v>
          </cell>
          <cell r="V26">
            <v>603</v>
          </cell>
          <cell r="W26">
            <v>17</v>
          </cell>
          <cell r="X26">
            <v>1088</v>
          </cell>
          <cell r="Y26">
            <v>10816778</v>
          </cell>
        </row>
        <row r="27">
          <cell r="A27">
            <v>18</v>
          </cell>
          <cell r="B27">
            <v>4</v>
          </cell>
          <cell r="C27" t="str">
            <v xml:space="preserve">ADAMS                        </v>
          </cell>
          <cell r="D27">
            <v>851</v>
          </cell>
          <cell r="E27" t="str">
            <v>NORTHERN BERKSHIRE</v>
          </cell>
          <cell r="F27">
            <v>1856257</v>
          </cell>
          <cell r="G27">
            <v>0.15201254847083528</v>
          </cell>
          <cell r="H27">
            <v>1891426</v>
          </cell>
          <cell r="I27">
            <v>0.14868647816501673</v>
          </cell>
          <cell r="K27">
            <v>537650</v>
          </cell>
          <cell r="L27">
            <v>0</v>
          </cell>
          <cell r="M27">
            <v>0</v>
          </cell>
          <cell r="N27">
            <v>1891426</v>
          </cell>
          <cell r="O27">
            <v>537650</v>
          </cell>
          <cell r="P27">
            <v>531706</v>
          </cell>
          <cell r="Q27">
            <v>5944</v>
          </cell>
          <cell r="R27">
            <v>1.1179110260181377</v>
          </cell>
          <cell r="S27">
            <v>128</v>
          </cell>
          <cell r="T27">
            <v>0</v>
          </cell>
          <cell r="U27">
            <v>4</v>
          </cell>
          <cell r="V27">
            <v>851</v>
          </cell>
          <cell r="W27">
            <v>18</v>
          </cell>
          <cell r="X27">
            <v>125</v>
          </cell>
          <cell r="Y27">
            <v>1891426</v>
          </cell>
        </row>
        <row r="28">
          <cell r="A28">
            <v>19</v>
          </cell>
          <cell r="B28">
            <v>4</v>
          </cell>
          <cell r="D28">
            <v>998</v>
          </cell>
          <cell r="F28">
            <v>0</v>
          </cell>
          <cell r="G28">
            <v>0</v>
          </cell>
          <cell r="H28">
            <v>0</v>
          </cell>
          <cell r="I28">
            <v>0</v>
          </cell>
          <cell r="K28">
            <v>0</v>
          </cell>
          <cell r="L28">
            <v>0</v>
          </cell>
          <cell r="M28">
            <v>0</v>
          </cell>
          <cell r="N28">
            <v>0</v>
          </cell>
          <cell r="O28">
            <v>0</v>
          </cell>
          <cell r="P28">
            <v>0</v>
          </cell>
          <cell r="Q28">
            <v>0</v>
          </cell>
          <cell r="R28">
            <v>0</v>
          </cell>
          <cell r="S28">
            <v>0</v>
          </cell>
          <cell r="T28">
            <v>0</v>
          </cell>
          <cell r="U28">
            <v>4</v>
          </cell>
          <cell r="V28">
            <v>998</v>
          </cell>
          <cell r="W28">
            <v>19</v>
          </cell>
          <cell r="X28">
            <v>0</v>
          </cell>
          <cell r="Y28">
            <v>0</v>
          </cell>
        </row>
        <row r="29">
          <cell r="A29">
            <v>20</v>
          </cell>
          <cell r="B29">
            <v>4</v>
          </cell>
          <cell r="C29" t="str">
            <v xml:space="preserve">ADAMS                        </v>
          </cell>
          <cell r="D29">
            <v>999</v>
          </cell>
          <cell r="E29" t="str">
            <v>TOTAL</v>
          </cell>
          <cell r="F29">
            <v>12211209</v>
          </cell>
          <cell r="G29">
            <v>1</v>
          </cell>
          <cell r="H29">
            <v>12720901.210000001</v>
          </cell>
          <cell r="I29">
            <v>1</v>
          </cell>
          <cell r="J29">
            <v>3615999</v>
          </cell>
          <cell r="K29">
            <v>3615999</v>
          </cell>
          <cell r="L29">
            <v>0</v>
          </cell>
          <cell r="M29">
            <v>0</v>
          </cell>
          <cell r="N29">
            <v>12720901.210000001</v>
          </cell>
          <cell r="O29">
            <v>3615999</v>
          </cell>
          <cell r="P29">
            <v>3497774</v>
          </cell>
          <cell r="Q29">
            <v>118225</v>
          </cell>
          <cell r="R29">
            <v>3.3800068271992414</v>
          </cell>
          <cell r="S29">
            <v>1208</v>
          </cell>
          <cell r="T29">
            <v>0</v>
          </cell>
          <cell r="U29">
            <v>4</v>
          </cell>
          <cell r="V29">
            <v>999</v>
          </cell>
          <cell r="W29">
            <v>20</v>
          </cell>
          <cell r="X29">
            <v>1214</v>
          </cell>
          <cell r="Y29">
            <v>12720901.210000001</v>
          </cell>
        </row>
        <row r="30">
          <cell r="A30">
            <v>21</v>
          </cell>
          <cell r="B30">
            <v>5</v>
          </cell>
          <cell r="C30" t="str">
            <v xml:space="preserve">AGAWAM                       </v>
          </cell>
          <cell r="D30">
            <v>5</v>
          </cell>
          <cell r="E30" t="str">
            <v>AGAWAM</v>
          </cell>
          <cell r="F30">
            <v>38691315.740000002</v>
          </cell>
          <cell r="G30">
            <v>1</v>
          </cell>
          <cell r="H30">
            <v>40065479.369999997</v>
          </cell>
          <cell r="I30">
            <v>1</v>
          </cell>
          <cell r="K30">
            <v>21799451</v>
          </cell>
          <cell r="L30">
            <v>0</v>
          </cell>
          <cell r="M30">
            <v>0</v>
          </cell>
          <cell r="N30">
            <v>40065479.369999997</v>
          </cell>
          <cell r="O30">
            <v>21799451</v>
          </cell>
          <cell r="P30">
            <v>21196318</v>
          </cell>
          <cell r="Q30">
            <v>603133</v>
          </cell>
          <cell r="R30">
            <v>2.8454611786820712</v>
          </cell>
          <cell r="S30">
            <v>4230</v>
          </cell>
          <cell r="T30">
            <v>0</v>
          </cell>
          <cell r="U30">
            <v>5</v>
          </cell>
          <cell r="V30">
            <v>5</v>
          </cell>
          <cell r="W30">
            <v>21</v>
          </cell>
          <cell r="X30">
            <v>4195</v>
          </cell>
          <cell r="Y30">
            <v>40065479.369999997</v>
          </cell>
        </row>
        <row r="31">
          <cell r="A31">
            <v>22</v>
          </cell>
          <cell r="B31">
            <v>5</v>
          </cell>
          <cell r="D31">
            <v>998</v>
          </cell>
          <cell r="F31">
            <v>0</v>
          </cell>
          <cell r="G31">
            <v>0</v>
          </cell>
          <cell r="H31">
            <v>0</v>
          </cell>
          <cell r="I31">
            <v>0</v>
          </cell>
          <cell r="K31">
            <v>0</v>
          </cell>
          <cell r="L31">
            <v>0</v>
          </cell>
          <cell r="M31">
            <v>0</v>
          </cell>
          <cell r="N31">
            <v>0</v>
          </cell>
          <cell r="O31">
            <v>0</v>
          </cell>
          <cell r="P31">
            <v>0</v>
          </cell>
          <cell r="Q31">
            <v>0</v>
          </cell>
          <cell r="R31">
            <v>0</v>
          </cell>
          <cell r="S31">
            <v>0</v>
          </cell>
          <cell r="T31">
            <v>0</v>
          </cell>
          <cell r="U31">
            <v>5</v>
          </cell>
          <cell r="V31">
            <v>998</v>
          </cell>
          <cell r="W31">
            <v>22</v>
          </cell>
          <cell r="X31">
            <v>0</v>
          </cell>
          <cell r="Y31">
            <v>0</v>
          </cell>
        </row>
        <row r="32">
          <cell r="A32">
            <v>23</v>
          </cell>
          <cell r="B32">
            <v>5</v>
          </cell>
          <cell r="D32">
            <v>998</v>
          </cell>
          <cell r="F32">
            <v>0</v>
          </cell>
          <cell r="G32">
            <v>0</v>
          </cell>
          <cell r="H32">
            <v>0</v>
          </cell>
          <cell r="I32">
            <v>0</v>
          </cell>
          <cell r="K32">
            <v>0</v>
          </cell>
          <cell r="L32">
            <v>0</v>
          </cell>
          <cell r="M32">
            <v>0</v>
          </cell>
          <cell r="N32">
            <v>0</v>
          </cell>
          <cell r="O32">
            <v>0</v>
          </cell>
          <cell r="P32">
            <v>0</v>
          </cell>
          <cell r="Q32">
            <v>0</v>
          </cell>
          <cell r="R32">
            <v>0</v>
          </cell>
          <cell r="S32">
            <v>0</v>
          </cell>
          <cell r="T32">
            <v>0</v>
          </cell>
          <cell r="U32">
            <v>5</v>
          </cell>
          <cell r="V32">
            <v>998</v>
          </cell>
          <cell r="W32">
            <v>23</v>
          </cell>
          <cell r="X32">
            <v>0</v>
          </cell>
          <cell r="Y32">
            <v>0</v>
          </cell>
        </row>
        <row r="33">
          <cell r="A33">
            <v>24</v>
          </cell>
          <cell r="B33">
            <v>5</v>
          </cell>
          <cell r="D33">
            <v>998</v>
          </cell>
          <cell r="F33">
            <v>0</v>
          </cell>
          <cell r="G33">
            <v>0</v>
          </cell>
          <cell r="H33">
            <v>0</v>
          </cell>
          <cell r="I33">
            <v>0</v>
          </cell>
          <cell r="K33">
            <v>0</v>
          </cell>
          <cell r="L33">
            <v>0</v>
          </cell>
          <cell r="M33">
            <v>0</v>
          </cell>
          <cell r="N33">
            <v>0</v>
          </cell>
          <cell r="O33">
            <v>0</v>
          </cell>
          <cell r="P33">
            <v>0</v>
          </cell>
          <cell r="Q33">
            <v>0</v>
          </cell>
          <cell r="R33">
            <v>0</v>
          </cell>
          <cell r="S33">
            <v>0</v>
          </cell>
          <cell r="T33">
            <v>0</v>
          </cell>
          <cell r="U33">
            <v>5</v>
          </cell>
          <cell r="V33">
            <v>998</v>
          </cell>
          <cell r="W33">
            <v>24</v>
          </cell>
          <cell r="X33">
            <v>0</v>
          </cell>
          <cell r="Y33">
            <v>0</v>
          </cell>
        </row>
        <row r="34">
          <cell r="A34">
            <v>25</v>
          </cell>
          <cell r="B34">
            <v>5</v>
          </cell>
          <cell r="C34" t="str">
            <v xml:space="preserve">AGAWAM                       </v>
          </cell>
          <cell r="D34">
            <v>999</v>
          </cell>
          <cell r="E34" t="str">
            <v>TOTAL</v>
          </cell>
          <cell r="F34">
            <v>38691315.740000002</v>
          </cell>
          <cell r="G34">
            <v>1</v>
          </cell>
          <cell r="H34">
            <v>40065479.369999997</v>
          </cell>
          <cell r="I34">
            <v>1</v>
          </cell>
          <cell r="J34">
            <v>21799451</v>
          </cell>
          <cell r="K34">
            <v>21799451</v>
          </cell>
          <cell r="L34">
            <v>0</v>
          </cell>
          <cell r="M34">
            <v>0</v>
          </cell>
          <cell r="N34">
            <v>40065479.369999997</v>
          </cell>
          <cell r="O34">
            <v>21799451</v>
          </cell>
          <cell r="P34">
            <v>21196318</v>
          </cell>
          <cell r="Q34">
            <v>603133</v>
          </cell>
          <cell r="R34">
            <v>2.8454611786820712</v>
          </cell>
          <cell r="S34">
            <v>4230</v>
          </cell>
          <cell r="T34">
            <v>0</v>
          </cell>
          <cell r="U34">
            <v>5</v>
          </cell>
          <cell r="V34">
            <v>999</v>
          </cell>
          <cell r="W34">
            <v>25</v>
          </cell>
          <cell r="X34">
            <v>4195</v>
          </cell>
          <cell r="Y34">
            <v>40065479.369999997</v>
          </cell>
        </row>
        <row r="35">
          <cell r="A35">
            <v>26</v>
          </cell>
          <cell r="B35">
            <v>6</v>
          </cell>
          <cell r="C35" t="str">
            <v xml:space="preserve">ALFORD                       </v>
          </cell>
          <cell r="D35">
            <v>6</v>
          </cell>
          <cell r="E35" t="str">
            <v>ALFORD</v>
          </cell>
          <cell r="F35">
            <v>0</v>
          </cell>
          <cell r="G35">
            <v>0</v>
          </cell>
          <cell r="H35">
            <v>0</v>
          </cell>
          <cell r="I35">
            <v>0</v>
          </cell>
          <cell r="K35">
            <v>0</v>
          </cell>
          <cell r="L35">
            <v>0</v>
          </cell>
          <cell r="M35">
            <v>0</v>
          </cell>
          <cell r="N35">
            <v>0</v>
          </cell>
          <cell r="O35">
            <v>0</v>
          </cell>
          <cell r="P35">
            <v>0</v>
          </cell>
          <cell r="Q35">
            <v>0</v>
          </cell>
          <cell r="R35">
            <v>0</v>
          </cell>
          <cell r="S35">
            <v>0</v>
          </cell>
          <cell r="T35">
            <v>0</v>
          </cell>
          <cell r="U35">
            <v>6</v>
          </cell>
          <cell r="V35">
            <v>6</v>
          </cell>
          <cell r="W35">
            <v>26</v>
          </cell>
          <cell r="X35">
            <v>0</v>
          </cell>
          <cell r="Y35">
            <v>0</v>
          </cell>
        </row>
        <row r="36">
          <cell r="A36">
            <v>27</v>
          </cell>
          <cell r="B36">
            <v>6</v>
          </cell>
          <cell r="C36" t="str">
            <v xml:space="preserve">ALFORD                       </v>
          </cell>
          <cell r="D36">
            <v>765</v>
          </cell>
          <cell r="E36" t="str">
            <v>SOUTHERN BERKSHIRE</v>
          </cell>
          <cell r="F36">
            <v>320376</v>
          </cell>
          <cell r="G36">
            <v>1</v>
          </cell>
          <cell r="H36">
            <v>295927</v>
          </cell>
          <cell r="I36">
            <v>1</v>
          </cell>
          <cell r="K36">
            <v>295927</v>
          </cell>
          <cell r="L36">
            <v>0</v>
          </cell>
          <cell r="M36">
            <v>0</v>
          </cell>
          <cell r="N36">
            <v>295927</v>
          </cell>
          <cell r="O36">
            <v>295927</v>
          </cell>
          <cell r="P36">
            <v>324733</v>
          </cell>
          <cell r="Q36">
            <v>-28806</v>
          </cell>
          <cell r="R36">
            <v>-8.8706722137879428</v>
          </cell>
          <cell r="S36">
            <v>36</v>
          </cell>
          <cell r="T36">
            <v>0</v>
          </cell>
          <cell r="U36">
            <v>6</v>
          </cell>
          <cell r="V36">
            <v>765</v>
          </cell>
          <cell r="W36">
            <v>27</v>
          </cell>
          <cell r="X36">
            <v>32</v>
          </cell>
          <cell r="Y36">
            <v>295927</v>
          </cell>
        </row>
        <row r="37">
          <cell r="A37">
            <v>28</v>
          </cell>
          <cell r="B37">
            <v>6</v>
          </cell>
          <cell r="D37">
            <v>998</v>
          </cell>
          <cell r="F37">
            <v>0</v>
          </cell>
          <cell r="G37">
            <v>0</v>
          </cell>
          <cell r="H37">
            <v>0</v>
          </cell>
          <cell r="I37">
            <v>0</v>
          </cell>
          <cell r="K37">
            <v>0</v>
          </cell>
          <cell r="L37">
            <v>0</v>
          </cell>
          <cell r="M37">
            <v>0</v>
          </cell>
          <cell r="N37">
            <v>0</v>
          </cell>
          <cell r="O37">
            <v>0</v>
          </cell>
          <cell r="P37">
            <v>0</v>
          </cell>
          <cell r="Q37">
            <v>0</v>
          </cell>
          <cell r="R37">
            <v>0</v>
          </cell>
          <cell r="S37">
            <v>0</v>
          </cell>
          <cell r="T37">
            <v>0</v>
          </cell>
          <cell r="U37">
            <v>6</v>
          </cell>
          <cell r="V37">
            <v>998</v>
          </cell>
          <cell r="W37">
            <v>28</v>
          </cell>
          <cell r="X37">
            <v>0</v>
          </cell>
          <cell r="Y37">
            <v>0</v>
          </cell>
        </row>
        <row r="38">
          <cell r="A38">
            <v>29</v>
          </cell>
          <cell r="B38">
            <v>6</v>
          </cell>
          <cell r="D38">
            <v>998</v>
          </cell>
          <cell r="F38">
            <v>0</v>
          </cell>
          <cell r="G38">
            <v>0</v>
          </cell>
          <cell r="H38">
            <v>0</v>
          </cell>
          <cell r="I38">
            <v>0</v>
          </cell>
          <cell r="K38">
            <v>0</v>
          </cell>
          <cell r="L38">
            <v>0</v>
          </cell>
          <cell r="M38">
            <v>0</v>
          </cell>
          <cell r="N38">
            <v>0</v>
          </cell>
          <cell r="O38">
            <v>0</v>
          </cell>
          <cell r="P38">
            <v>0</v>
          </cell>
          <cell r="Q38">
            <v>0</v>
          </cell>
          <cell r="R38">
            <v>0</v>
          </cell>
          <cell r="S38">
            <v>0</v>
          </cell>
          <cell r="T38">
            <v>0</v>
          </cell>
          <cell r="U38">
            <v>6</v>
          </cell>
          <cell r="V38">
            <v>998</v>
          </cell>
          <cell r="W38">
            <v>29</v>
          </cell>
          <cell r="X38">
            <v>0</v>
          </cell>
          <cell r="Y38">
            <v>0</v>
          </cell>
        </row>
        <row r="39">
          <cell r="A39">
            <v>30</v>
          </cell>
          <cell r="B39">
            <v>6</v>
          </cell>
          <cell r="C39" t="str">
            <v xml:space="preserve">ALFORD                       </v>
          </cell>
          <cell r="D39">
            <v>999</v>
          </cell>
          <cell r="E39" t="str">
            <v>TOTAL</v>
          </cell>
          <cell r="F39">
            <v>320376</v>
          </cell>
          <cell r="G39">
            <v>1</v>
          </cell>
          <cell r="H39">
            <v>295927</v>
          </cell>
          <cell r="I39">
            <v>1</v>
          </cell>
          <cell r="J39">
            <v>295927</v>
          </cell>
          <cell r="K39">
            <v>295927</v>
          </cell>
          <cell r="L39">
            <v>0</v>
          </cell>
          <cell r="M39">
            <v>0</v>
          </cell>
          <cell r="N39">
            <v>295927</v>
          </cell>
          <cell r="O39">
            <v>295927</v>
          </cell>
          <cell r="P39">
            <v>324733</v>
          </cell>
          <cell r="Q39">
            <v>-28806</v>
          </cell>
          <cell r="R39">
            <v>-8.8706722137879428</v>
          </cell>
          <cell r="S39">
            <v>36</v>
          </cell>
          <cell r="T39">
            <v>0</v>
          </cell>
          <cell r="U39">
            <v>6</v>
          </cell>
          <cell r="V39">
            <v>999</v>
          </cell>
          <cell r="W39">
            <v>30</v>
          </cell>
          <cell r="X39">
            <v>32</v>
          </cell>
          <cell r="Y39">
            <v>295927</v>
          </cell>
        </row>
        <row r="40">
          <cell r="A40">
            <v>31</v>
          </cell>
          <cell r="B40">
            <v>7</v>
          </cell>
          <cell r="C40" t="str">
            <v xml:space="preserve">AMESBURY                     </v>
          </cell>
          <cell r="D40">
            <v>7</v>
          </cell>
          <cell r="E40" t="str">
            <v>AMESBURY</v>
          </cell>
          <cell r="F40">
            <v>21437478.949999999</v>
          </cell>
          <cell r="G40">
            <v>0.95284527980508571</v>
          </cell>
          <cell r="H40">
            <v>21788085.690000001</v>
          </cell>
          <cell r="I40">
            <v>0.95049667201637988</v>
          </cell>
          <cell r="K40">
            <v>14248324</v>
          </cell>
          <cell r="L40">
            <v>0</v>
          </cell>
          <cell r="M40">
            <v>0</v>
          </cell>
          <cell r="N40">
            <v>21788085.690000001</v>
          </cell>
          <cell r="O40">
            <v>14228051</v>
          </cell>
          <cell r="P40">
            <v>13871392</v>
          </cell>
          <cell r="Q40">
            <v>356659</v>
          </cell>
          <cell r="R40">
            <v>2.5711839157886964</v>
          </cell>
          <cell r="S40">
            <v>2412</v>
          </cell>
          <cell r="T40">
            <v>0</v>
          </cell>
          <cell r="U40">
            <v>7</v>
          </cell>
          <cell r="V40">
            <v>7</v>
          </cell>
          <cell r="W40">
            <v>31</v>
          </cell>
          <cell r="X40">
            <v>2362</v>
          </cell>
          <cell r="Y40">
            <v>21788085.690000001</v>
          </cell>
        </row>
        <row r="41">
          <cell r="A41">
            <v>32</v>
          </cell>
          <cell r="B41">
            <v>7</v>
          </cell>
          <cell r="C41" t="str">
            <v xml:space="preserve">AMESBURY                     </v>
          </cell>
          <cell r="D41">
            <v>885</v>
          </cell>
          <cell r="E41" t="str">
            <v>WHITTIER</v>
          </cell>
          <cell r="F41">
            <v>962835</v>
          </cell>
          <cell r="G41">
            <v>4.2795740446948859E-2</v>
          </cell>
          <cell r="H41">
            <v>1033695</v>
          </cell>
          <cell r="I41">
            <v>4.5094537967184378E-2</v>
          </cell>
          <cell r="K41">
            <v>675985</v>
          </cell>
          <cell r="L41">
            <v>0</v>
          </cell>
          <cell r="M41">
            <v>0</v>
          </cell>
          <cell r="N41">
            <v>1033695</v>
          </cell>
          <cell r="O41">
            <v>675023</v>
          </cell>
          <cell r="P41">
            <v>623014</v>
          </cell>
          <cell r="Q41">
            <v>52009</v>
          </cell>
          <cell r="R41">
            <v>8.3479664983451407</v>
          </cell>
          <cell r="S41">
            <v>67</v>
          </cell>
          <cell r="T41">
            <v>0</v>
          </cell>
          <cell r="U41">
            <v>7</v>
          </cell>
          <cell r="V41">
            <v>885</v>
          </cell>
          <cell r="W41">
            <v>32</v>
          </cell>
          <cell r="X41">
            <v>69</v>
          </cell>
          <cell r="Y41">
            <v>1033695</v>
          </cell>
        </row>
        <row r="42">
          <cell r="A42">
            <v>33</v>
          </cell>
          <cell r="B42">
            <v>7</v>
          </cell>
          <cell r="C42" t="str">
            <v xml:space="preserve">AMESBURY                     </v>
          </cell>
          <cell r="D42">
            <v>913</v>
          </cell>
          <cell r="E42" t="str">
            <v>ESSEX AGRICULTURAL</v>
          </cell>
          <cell r="F42">
            <v>98070</v>
          </cell>
          <cell r="G42">
            <v>4.358979747965409E-3</v>
          </cell>
          <cell r="H42">
            <v>101062</v>
          </cell>
          <cell r="I42">
            <v>4.4087900164357843E-3</v>
          </cell>
          <cell r="K42">
            <v>66090</v>
          </cell>
          <cell r="L42">
            <v>87325</v>
          </cell>
          <cell r="M42">
            <v>21235</v>
          </cell>
          <cell r="N42">
            <v>0</v>
          </cell>
          <cell r="O42">
            <v>87325</v>
          </cell>
          <cell r="P42">
            <v>85903</v>
          </cell>
          <cell r="Q42">
            <v>1422</v>
          </cell>
          <cell r="R42">
            <v>1.6553554590642934</v>
          </cell>
          <cell r="S42">
            <v>7</v>
          </cell>
          <cell r="T42">
            <v>0</v>
          </cell>
          <cell r="U42">
            <v>7</v>
          </cell>
          <cell r="V42">
            <v>913</v>
          </cell>
          <cell r="W42">
            <v>33</v>
          </cell>
          <cell r="X42">
            <v>7</v>
          </cell>
          <cell r="Y42">
            <v>101062</v>
          </cell>
        </row>
        <row r="43">
          <cell r="A43">
            <v>34</v>
          </cell>
          <cell r="B43">
            <v>7</v>
          </cell>
          <cell r="D43">
            <v>998</v>
          </cell>
          <cell r="F43">
            <v>0</v>
          </cell>
          <cell r="G43">
            <v>0</v>
          </cell>
          <cell r="H43">
            <v>0</v>
          </cell>
          <cell r="I43">
            <v>0</v>
          </cell>
          <cell r="K43">
            <v>0</v>
          </cell>
          <cell r="L43">
            <v>0</v>
          </cell>
          <cell r="M43">
            <v>0</v>
          </cell>
          <cell r="N43">
            <v>0</v>
          </cell>
          <cell r="O43">
            <v>0</v>
          </cell>
          <cell r="P43">
            <v>0</v>
          </cell>
          <cell r="Q43">
            <v>0</v>
          </cell>
          <cell r="R43">
            <v>0</v>
          </cell>
          <cell r="S43">
            <v>0</v>
          </cell>
          <cell r="T43">
            <v>0</v>
          </cell>
          <cell r="U43">
            <v>7</v>
          </cell>
          <cell r="V43">
            <v>998</v>
          </cell>
          <cell r="W43">
            <v>34</v>
          </cell>
          <cell r="X43">
            <v>0</v>
          </cell>
          <cell r="Y43">
            <v>0</v>
          </cell>
        </row>
        <row r="44">
          <cell r="A44">
            <v>35</v>
          </cell>
          <cell r="B44">
            <v>7</v>
          </cell>
          <cell r="C44" t="str">
            <v xml:space="preserve">AMESBURY                     </v>
          </cell>
          <cell r="D44">
            <v>999</v>
          </cell>
          <cell r="E44" t="str">
            <v>TOTAL</v>
          </cell>
          <cell r="F44">
            <v>22498383.949999999</v>
          </cell>
          <cell r="G44">
            <v>1</v>
          </cell>
          <cell r="H44">
            <v>22922842.690000001</v>
          </cell>
          <cell r="I44">
            <v>1</v>
          </cell>
          <cell r="J44">
            <v>14990399</v>
          </cell>
          <cell r="K44">
            <v>14990399</v>
          </cell>
          <cell r="L44">
            <v>87325</v>
          </cell>
          <cell r="M44">
            <v>21235</v>
          </cell>
          <cell r="N44">
            <v>22821780.690000001</v>
          </cell>
          <cell r="O44">
            <v>14990399</v>
          </cell>
          <cell r="P44">
            <v>14580309</v>
          </cell>
          <cell r="Q44">
            <v>410090</v>
          </cell>
          <cell r="R44">
            <v>2.8126290053249217</v>
          </cell>
          <cell r="S44">
            <v>2486</v>
          </cell>
          <cell r="T44">
            <v>0</v>
          </cell>
          <cell r="U44">
            <v>7</v>
          </cell>
          <cell r="V44">
            <v>999</v>
          </cell>
          <cell r="W44">
            <v>35</v>
          </cell>
          <cell r="X44">
            <v>2438</v>
          </cell>
          <cell r="Y44">
            <v>22922842.690000001</v>
          </cell>
        </row>
        <row r="45">
          <cell r="A45">
            <v>36</v>
          </cell>
          <cell r="B45">
            <v>8</v>
          </cell>
          <cell r="C45" t="str">
            <v xml:space="preserve">AMHERST                      </v>
          </cell>
          <cell r="D45">
            <v>8</v>
          </cell>
          <cell r="E45" t="str">
            <v>AMHERST</v>
          </cell>
          <cell r="F45">
            <v>11778216.34</v>
          </cell>
          <cell r="G45">
            <v>0.4935471578920051</v>
          </cell>
          <cell r="H45">
            <v>12123554.34</v>
          </cell>
          <cell r="I45">
            <v>0.49555181222785888</v>
          </cell>
          <cell r="K45">
            <v>8560597</v>
          </cell>
          <cell r="L45">
            <v>0</v>
          </cell>
          <cell r="M45">
            <v>0</v>
          </cell>
          <cell r="N45">
            <v>12123554.34</v>
          </cell>
          <cell r="O45">
            <v>8560597</v>
          </cell>
          <cell r="P45">
            <v>8330699</v>
          </cell>
          <cell r="Q45">
            <v>229898</v>
          </cell>
          <cell r="R45">
            <v>2.7596483800459</v>
          </cell>
          <cell r="S45">
            <v>1279</v>
          </cell>
          <cell r="T45">
            <v>0</v>
          </cell>
          <cell r="U45">
            <v>8</v>
          </cell>
          <cell r="V45">
            <v>8</v>
          </cell>
          <cell r="W45">
            <v>36</v>
          </cell>
          <cell r="X45">
            <v>1269</v>
          </cell>
          <cell r="Y45">
            <v>12123554.34</v>
          </cell>
        </row>
        <row r="46">
          <cell r="A46">
            <v>37</v>
          </cell>
          <cell r="B46">
            <v>8</v>
          </cell>
          <cell r="C46" t="str">
            <v xml:space="preserve">AMHERST                      </v>
          </cell>
          <cell r="D46">
            <v>605</v>
          </cell>
          <cell r="E46" t="str">
            <v>AMHERST PELHAM</v>
          </cell>
          <cell r="F46">
            <v>12086203</v>
          </cell>
          <cell r="G46">
            <v>0.5064528421079949</v>
          </cell>
          <cell r="H46">
            <v>12341202</v>
          </cell>
          <cell r="I46">
            <v>0.50444818777214118</v>
          </cell>
          <cell r="K46">
            <v>8714280</v>
          </cell>
          <cell r="L46">
            <v>0</v>
          </cell>
          <cell r="M46">
            <v>0</v>
          </cell>
          <cell r="N46">
            <v>12341202</v>
          </cell>
          <cell r="O46">
            <v>8714280</v>
          </cell>
          <cell r="P46">
            <v>8548537</v>
          </cell>
          <cell r="Q46">
            <v>165743</v>
          </cell>
          <cell r="R46">
            <v>1.9388463780410612</v>
          </cell>
          <cell r="S46">
            <v>1277</v>
          </cell>
          <cell r="T46">
            <v>0</v>
          </cell>
          <cell r="U46">
            <v>8</v>
          </cell>
          <cell r="V46">
            <v>605</v>
          </cell>
          <cell r="W46">
            <v>37</v>
          </cell>
          <cell r="X46">
            <v>1251</v>
          </cell>
          <cell r="Y46">
            <v>12341202</v>
          </cell>
        </row>
        <row r="47">
          <cell r="A47">
            <v>38</v>
          </cell>
          <cell r="B47">
            <v>8</v>
          </cell>
          <cell r="D47">
            <v>998</v>
          </cell>
          <cell r="F47">
            <v>0</v>
          </cell>
          <cell r="G47">
            <v>0</v>
          </cell>
          <cell r="H47">
            <v>0</v>
          </cell>
          <cell r="I47">
            <v>0</v>
          </cell>
          <cell r="K47">
            <v>0</v>
          </cell>
          <cell r="L47">
            <v>0</v>
          </cell>
          <cell r="M47">
            <v>0</v>
          </cell>
          <cell r="N47">
            <v>0</v>
          </cell>
          <cell r="O47">
            <v>0</v>
          </cell>
          <cell r="P47">
            <v>0</v>
          </cell>
          <cell r="Q47">
            <v>0</v>
          </cell>
          <cell r="R47">
            <v>0</v>
          </cell>
          <cell r="S47">
            <v>0</v>
          </cell>
          <cell r="T47">
            <v>0</v>
          </cell>
          <cell r="U47">
            <v>8</v>
          </cell>
          <cell r="V47">
            <v>998</v>
          </cell>
          <cell r="W47">
            <v>38</v>
          </cell>
          <cell r="X47">
            <v>0</v>
          </cell>
          <cell r="Y47">
            <v>0</v>
          </cell>
        </row>
        <row r="48">
          <cell r="A48">
            <v>39</v>
          </cell>
          <cell r="B48">
            <v>8</v>
          </cell>
          <cell r="D48">
            <v>998</v>
          </cell>
          <cell r="F48">
            <v>0</v>
          </cell>
          <cell r="G48">
            <v>0</v>
          </cell>
          <cell r="H48">
            <v>0</v>
          </cell>
          <cell r="I48">
            <v>0</v>
          </cell>
          <cell r="K48">
            <v>0</v>
          </cell>
          <cell r="L48">
            <v>0</v>
          </cell>
          <cell r="M48">
            <v>0</v>
          </cell>
          <cell r="N48">
            <v>0</v>
          </cell>
          <cell r="O48">
            <v>0</v>
          </cell>
          <cell r="P48">
            <v>0</v>
          </cell>
          <cell r="Q48">
            <v>0</v>
          </cell>
          <cell r="R48">
            <v>0</v>
          </cell>
          <cell r="S48">
            <v>0</v>
          </cell>
          <cell r="T48">
            <v>0</v>
          </cell>
          <cell r="U48">
            <v>8</v>
          </cell>
          <cell r="V48">
            <v>998</v>
          </cell>
          <cell r="W48">
            <v>39</v>
          </cell>
          <cell r="X48">
            <v>0</v>
          </cell>
          <cell r="Y48">
            <v>0</v>
          </cell>
        </row>
        <row r="49">
          <cell r="A49">
            <v>40</v>
          </cell>
          <cell r="B49">
            <v>8</v>
          </cell>
          <cell r="C49" t="str">
            <v xml:space="preserve">AMHERST                      </v>
          </cell>
          <cell r="D49">
            <v>999</v>
          </cell>
          <cell r="E49" t="str">
            <v>TOTAL</v>
          </cell>
          <cell r="F49">
            <v>23864419.34</v>
          </cell>
          <cell r="G49">
            <v>1</v>
          </cell>
          <cell r="H49">
            <v>24464756.34</v>
          </cell>
          <cell r="I49">
            <v>1</v>
          </cell>
          <cell r="J49">
            <v>17274877</v>
          </cell>
          <cell r="K49">
            <v>17274877</v>
          </cell>
          <cell r="L49">
            <v>0</v>
          </cell>
          <cell r="M49">
            <v>0</v>
          </cell>
          <cell r="N49">
            <v>24464756.34</v>
          </cell>
          <cell r="O49">
            <v>17274877</v>
          </cell>
          <cell r="P49">
            <v>16879236</v>
          </cell>
          <cell r="Q49">
            <v>395641</v>
          </cell>
          <cell r="R49">
            <v>2.3439508755017111</v>
          </cell>
          <cell r="S49">
            <v>2556</v>
          </cell>
          <cell r="T49">
            <v>0</v>
          </cell>
          <cell r="U49">
            <v>8</v>
          </cell>
          <cell r="V49">
            <v>999</v>
          </cell>
          <cell r="W49">
            <v>40</v>
          </cell>
          <cell r="X49">
            <v>2520</v>
          </cell>
          <cell r="Y49">
            <v>24464756.34</v>
          </cell>
        </row>
        <row r="50">
          <cell r="A50">
            <v>41</v>
          </cell>
          <cell r="B50">
            <v>9</v>
          </cell>
          <cell r="C50" t="str">
            <v xml:space="preserve">ANDOVER                      </v>
          </cell>
          <cell r="D50">
            <v>9</v>
          </cell>
          <cell r="E50" t="str">
            <v>ANDOVER</v>
          </cell>
          <cell r="F50">
            <v>53641152.655579992</v>
          </cell>
          <cell r="G50">
            <v>0.98912998273902297</v>
          </cell>
          <cell r="H50">
            <v>55867173.864680015</v>
          </cell>
          <cell r="I50">
            <v>0.99057399971344195</v>
          </cell>
          <cell r="K50">
            <v>48525182</v>
          </cell>
          <cell r="L50">
            <v>0</v>
          </cell>
          <cell r="M50">
            <v>0</v>
          </cell>
          <cell r="N50">
            <v>55867173.864680015</v>
          </cell>
          <cell r="O50">
            <v>48525635</v>
          </cell>
          <cell r="P50">
            <v>47162432</v>
          </cell>
          <cell r="Q50">
            <v>1363203</v>
          </cell>
          <cell r="R50">
            <v>2.8904425454565192</v>
          </cell>
          <cell r="S50">
            <v>6050</v>
          </cell>
          <cell r="T50">
            <v>0</v>
          </cell>
          <cell r="U50">
            <v>9</v>
          </cell>
          <cell r="V50">
            <v>9</v>
          </cell>
          <cell r="W50">
            <v>41</v>
          </cell>
          <cell r="X50">
            <v>6073</v>
          </cell>
          <cell r="Y50">
            <v>55867173.864680015</v>
          </cell>
        </row>
        <row r="51">
          <cell r="A51">
            <v>42</v>
          </cell>
          <cell r="B51">
            <v>9</v>
          </cell>
          <cell r="C51" t="str">
            <v xml:space="preserve">ANDOVER                      </v>
          </cell>
          <cell r="D51">
            <v>823</v>
          </cell>
          <cell r="E51" t="str">
            <v>GREATER LAWRENCE</v>
          </cell>
          <cell r="F51">
            <v>477407</v>
          </cell>
          <cell r="G51">
            <v>8.8032705169762328E-3</v>
          </cell>
          <cell r="H51">
            <v>430553</v>
          </cell>
          <cell r="I51">
            <v>7.6340823742340269E-3</v>
          </cell>
          <cell r="K51">
            <v>373970</v>
          </cell>
          <cell r="L51">
            <v>0</v>
          </cell>
          <cell r="M51">
            <v>0</v>
          </cell>
          <cell r="N51">
            <v>430553</v>
          </cell>
          <cell r="O51">
            <v>373973</v>
          </cell>
          <cell r="P51">
            <v>419746</v>
          </cell>
          <cell r="Q51">
            <v>-45773</v>
          </cell>
          <cell r="R51">
            <v>-10.904928218494042</v>
          </cell>
          <cell r="S51">
            <v>30</v>
          </cell>
          <cell r="T51">
            <v>0</v>
          </cell>
          <cell r="U51">
            <v>9</v>
          </cell>
          <cell r="V51">
            <v>823</v>
          </cell>
          <cell r="W51">
            <v>42</v>
          </cell>
          <cell r="X51">
            <v>26</v>
          </cell>
          <cell r="Y51">
            <v>430553</v>
          </cell>
        </row>
        <row r="52">
          <cell r="A52">
            <v>43</v>
          </cell>
          <cell r="B52">
            <v>9</v>
          </cell>
          <cell r="C52" t="str">
            <v xml:space="preserve">ANDOVER                      </v>
          </cell>
          <cell r="D52">
            <v>913</v>
          </cell>
          <cell r="E52" t="str">
            <v>ESSEX AGRICULTURAL</v>
          </cell>
          <cell r="F52">
            <v>112081</v>
          </cell>
          <cell r="G52">
            <v>2.0667467440008487E-3</v>
          </cell>
          <cell r="H52">
            <v>101062</v>
          </cell>
          <cell r="I52">
            <v>1.7919179123240094E-3</v>
          </cell>
          <cell r="K52">
            <v>87781</v>
          </cell>
          <cell r="L52">
            <v>87325</v>
          </cell>
          <cell r="M52">
            <v>-456</v>
          </cell>
          <cell r="N52">
            <v>0</v>
          </cell>
          <cell r="O52">
            <v>87325</v>
          </cell>
          <cell r="P52">
            <v>98175</v>
          </cell>
          <cell r="Q52">
            <v>-10850</v>
          </cell>
          <cell r="R52">
            <v>-11.05169340463458</v>
          </cell>
          <cell r="S52">
            <v>8</v>
          </cell>
          <cell r="T52">
            <v>0</v>
          </cell>
          <cell r="U52">
            <v>9</v>
          </cell>
          <cell r="V52">
            <v>913</v>
          </cell>
          <cell r="W52">
            <v>43</v>
          </cell>
          <cell r="X52">
            <v>7</v>
          </cell>
          <cell r="Y52">
            <v>101062</v>
          </cell>
        </row>
        <row r="53">
          <cell r="A53">
            <v>44</v>
          </cell>
          <cell r="B53">
            <v>9</v>
          </cell>
          <cell r="D53">
            <v>998</v>
          </cell>
          <cell r="F53">
            <v>0</v>
          </cell>
          <cell r="G53">
            <v>0</v>
          </cell>
          <cell r="H53">
            <v>0</v>
          </cell>
          <cell r="I53">
            <v>0</v>
          </cell>
          <cell r="K53">
            <v>0</v>
          </cell>
          <cell r="L53">
            <v>0</v>
          </cell>
          <cell r="M53">
            <v>0</v>
          </cell>
          <cell r="N53">
            <v>0</v>
          </cell>
          <cell r="O53">
            <v>0</v>
          </cell>
          <cell r="P53">
            <v>0</v>
          </cell>
          <cell r="Q53">
            <v>0</v>
          </cell>
          <cell r="R53">
            <v>0</v>
          </cell>
          <cell r="S53">
            <v>0</v>
          </cell>
          <cell r="T53">
            <v>0</v>
          </cell>
          <cell r="U53">
            <v>9</v>
          </cell>
          <cell r="V53">
            <v>998</v>
          </cell>
          <cell r="W53">
            <v>44</v>
          </cell>
          <cell r="X53">
            <v>0</v>
          </cell>
          <cell r="Y53">
            <v>0</v>
          </cell>
        </row>
        <row r="54">
          <cell r="A54">
            <v>45</v>
          </cell>
          <cell r="B54">
            <v>9</v>
          </cell>
          <cell r="C54" t="str">
            <v xml:space="preserve">ANDOVER                      </v>
          </cell>
          <cell r="D54">
            <v>999</v>
          </cell>
          <cell r="E54" t="str">
            <v>TOTAL</v>
          </cell>
          <cell r="F54">
            <v>54230640.655579992</v>
          </cell>
          <cell r="G54">
            <v>1</v>
          </cell>
          <cell r="H54">
            <v>56398788.864680015</v>
          </cell>
          <cell r="I54">
            <v>1</v>
          </cell>
          <cell r="J54">
            <v>48986933</v>
          </cell>
          <cell r="K54">
            <v>48986933</v>
          </cell>
          <cell r="L54">
            <v>87325</v>
          </cell>
          <cell r="M54">
            <v>-456</v>
          </cell>
          <cell r="N54">
            <v>56297726.864680015</v>
          </cell>
          <cell r="O54">
            <v>48986933</v>
          </cell>
          <cell r="P54">
            <v>47680353</v>
          </cell>
          <cell r="Q54">
            <v>1306580</v>
          </cell>
          <cell r="R54">
            <v>2.7402901148823289</v>
          </cell>
          <cell r="S54">
            <v>6088</v>
          </cell>
          <cell r="T54">
            <v>0</v>
          </cell>
          <cell r="U54">
            <v>9</v>
          </cell>
          <cell r="V54">
            <v>999</v>
          </cell>
          <cell r="W54">
            <v>45</v>
          </cell>
          <cell r="X54">
            <v>6106</v>
          </cell>
          <cell r="Y54">
            <v>56398788.864680015</v>
          </cell>
        </row>
        <row r="55">
          <cell r="A55">
            <v>46</v>
          </cell>
          <cell r="B55">
            <v>10</v>
          </cell>
          <cell r="C55" t="str">
            <v xml:space="preserve">ARLINGTON                    </v>
          </cell>
          <cell r="D55">
            <v>10</v>
          </cell>
          <cell r="E55" t="str">
            <v>ARLINGTON</v>
          </cell>
          <cell r="F55">
            <v>41361535.892299995</v>
          </cell>
          <cell r="G55">
            <v>0.95957893670785688</v>
          </cell>
          <cell r="H55">
            <v>43482026.568779998</v>
          </cell>
          <cell r="I55">
            <v>0.95155422898560393</v>
          </cell>
          <cell r="K55">
            <v>35379084</v>
          </cell>
          <cell r="L55">
            <v>0</v>
          </cell>
          <cell r="M55">
            <v>0</v>
          </cell>
          <cell r="N55">
            <v>43482026.568779998</v>
          </cell>
          <cell r="O55">
            <v>35379084</v>
          </cell>
          <cell r="P55">
            <v>34480956</v>
          </cell>
          <cell r="Q55">
            <v>898128</v>
          </cell>
          <cell r="R55">
            <v>2.6047073636821438</v>
          </cell>
          <cell r="S55">
            <v>4713</v>
          </cell>
          <cell r="T55">
            <v>0</v>
          </cell>
          <cell r="U55">
            <v>10</v>
          </cell>
          <cell r="V55">
            <v>10</v>
          </cell>
          <cell r="W55">
            <v>46</v>
          </cell>
          <cell r="X55">
            <v>4771</v>
          </cell>
          <cell r="Y55">
            <v>43482026.568779998</v>
          </cell>
        </row>
        <row r="56">
          <cell r="A56">
            <v>47</v>
          </cell>
          <cell r="B56">
            <v>10</v>
          </cell>
          <cell r="C56" t="str">
            <v xml:space="preserve">ARLINGTON                    </v>
          </cell>
          <cell r="D56">
            <v>830</v>
          </cell>
          <cell r="E56" t="str">
            <v>MINUTEMAN</v>
          </cell>
          <cell r="F56">
            <v>1742303</v>
          </cell>
          <cell r="G56">
            <v>4.0421063292143157E-2</v>
          </cell>
          <cell r="H56">
            <v>2213768</v>
          </cell>
          <cell r="I56">
            <v>4.8445771014396087E-2</v>
          </cell>
          <cell r="K56">
            <v>1801229</v>
          </cell>
          <cell r="L56">
            <v>0</v>
          </cell>
          <cell r="M56">
            <v>0</v>
          </cell>
          <cell r="N56">
            <v>2213768</v>
          </cell>
          <cell r="O56">
            <v>1801229</v>
          </cell>
          <cell r="P56">
            <v>1452467</v>
          </cell>
          <cell r="Q56">
            <v>348762</v>
          </cell>
          <cell r="R56">
            <v>24.011698716735044</v>
          </cell>
          <cell r="S56">
            <v>115</v>
          </cell>
          <cell r="T56">
            <v>0</v>
          </cell>
          <cell r="U56">
            <v>10</v>
          </cell>
          <cell r="V56">
            <v>830</v>
          </cell>
          <cell r="W56">
            <v>47</v>
          </cell>
          <cell r="X56">
            <v>139</v>
          </cell>
          <cell r="Y56">
            <v>2213768</v>
          </cell>
        </row>
        <row r="57">
          <cell r="A57">
            <v>48</v>
          </cell>
          <cell r="B57">
            <v>10</v>
          </cell>
          <cell r="D57">
            <v>998</v>
          </cell>
          <cell r="F57">
            <v>0</v>
          </cell>
          <cell r="G57">
            <v>0</v>
          </cell>
          <cell r="H57">
            <v>0</v>
          </cell>
          <cell r="I57">
            <v>0</v>
          </cell>
          <cell r="K57">
            <v>0</v>
          </cell>
          <cell r="L57">
            <v>0</v>
          </cell>
          <cell r="M57">
            <v>0</v>
          </cell>
          <cell r="N57">
            <v>0</v>
          </cell>
          <cell r="O57">
            <v>0</v>
          </cell>
          <cell r="P57">
            <v>0</v>
          </cell>
          <cell r="Q57">
            <v>0</v>
          </cell>
          <cell r="R57">
            <v>0</v>
          </cell>
          <cell r="S57">
            <v>0</v>
          </cell>
          <cell r="T57">
            <v>0</v>
          </cell>
          <cell r="U57">
            <v>10</v>
          </cell>
          <cell r="V57">
            <v>998</v>
          </cell>
          <cell r="W57">
            <v>48</v>
          </cell>
          <cell r="X57">
            <v>0</v>
          </cell>
          <cell r="Y57">
            <v>0</v>
          </cell>
        </row>
        <row r="58">
          <cell r="A58">
            <v>49</v>
          </cell>
          <cell r="B58">
            <v>10</v>
          </cell>
          <cell r="D58">
            <v>998</v>
          </cell>
          <cell r="F58">
            <v>0</v>
          </cell>
          <cell r="G58">
            <v>0</v>
          </cell>
          <cell r="H58">
            <v>0</v>
          </cell>
          <cell r="I58">
            <v>0</v>
          </cell>
          <cell r="K58">
            <v>0</v>
          </cell>
          <cell r="L58">
            <v>0</v>
          </cell>
          <cell r="M58">
            <v>0</v>
          </cell>
          <cell r="N58">
            <v>0</v>
          </cell>
          <cell r="O58">
            <v>0</v>
          </cell>
          <cell r="P58">
            <v>0</v>
          </cell>
          <cell r="Q58">
            <v>0</v>
          </cell>
          <cell r="R58">
            <v>0</v>
          </cell>
          <cell r="S58">
            <v>0</v>
          </cell>
          <cell r="T58">
            <v>0</v>
          </cell>
          <cell r="U58">
            <v>10</v>
          </cell>
          <cell r="V58">
            <v>998</v>
          </cell>
          <cell r="W58">
            <v>49</v>
          </cell>
          <cell r="X58">
            <v>0</v>
          </cell>
          <cell r="Y58">
            <v>0</v>
          </cell>
        </row>
        <row r="59">
          <cell r="A59">
            <v>50</v>
          </cell>
          <cell r="B59">
            <v>10</v>
          </cell>
          <cell r="C59" t="str">
            <v xml:space="preserve">ARLINGTON                    </v>
          </cell>
          <cell r="D59">
            <v>999</v>
          </cell>
          <cell r="E59" t="str">
            <v>TOTAL</v>
          </cell>
          <cell r="F59">
            <v>43103838.892299995</v>
          </cell>
          <cell r="G59">
            <v>1</v>
          </cell>
          <cell r="H59">
            <v>45695794.568779998</v>
          </cell>
          <cell r="I59">
            <v>1</v>
          </cell>
          <cell r="J59">
            <v>37180313</v>
          </cell>
          <cell r="K59">
            <v>37180313</v>
          </cell>
          <cell r="L59">
            <v>0</v>
          </cell>
          <cell r="M59">
            <v>0</v>
          </cell>
          <cell r="N59">
            <v>45695794.568779998</v>
          </cell>
          <cell r="O59">
            <v>37180313</v>
          </cell>
          <cell r="P59">
            <v>35933423</v>
          </cell>
          <cell r="Q59">
            <v>1246890</v>
          </cell>
          <cell r="R59">
            <v>3.4700006175309266</v>
          </cell>
          <cell r="S59">
            <v>4828</v>
          </cell>
          <cell r="T59">
            <v>0</v>
          </cell>
          <cell r="U59">
            <v>10</v>
          </cell>
          <cell r="V59">
            <v>999</v>
          </cell>
          <cell r="W59">
            <v>50</v>
          </cell>
          <cell r="X59">
            <v>4910</v>
          </cell>
          <cell r="Y59">
            <v>45695794.568779998</v>
          </cell>
        </row>
        <row r="60">
          <cell r="A60">
            <v>51</v>
          </cell>
          <cell r="B60">
            <v>11</v>
          </cell>
          <cell r="C60" t="str">
            <v xml:space="preserve">ASHBURNHAM                   </v>
          </cell>
          <cell r="D60">
            <v>11</v>
          </cell>
          <cell r="E60" t="str">
            <v>ASHBURNHAM</v>
          </cell>
          <cell r="F60">
            <v>0</v>
          </cell>
          <cell r="G60">
            <v>0</v>
          </cell>
          <cell r="H60">
            <v>0</v>
          </cell>
          <cell r="I60">
            <v>0</v>
          </cell>
          <cell r="K60">
            <v>0</v>
          </cell>
          <cell r="L60">
            <v>0</v>
          </cell>
          <cell r="M60">
            <v>0</v>
          </cell>
          <cell r="N60">
            <v>0</v>
          </cell>
          <cell r="O60">
            <v>0</v>
          </cell>
          <cell r="P60">
            <v>0</v>
          </cell>
          <cell r="Q60">
            <v>0</v>
          </cell>
          <cell r="R60">
            <v>0</v>
          </cell>
          <cell r="S60">
            <v>0</v>
          </cell>
          <cell r="T60">
            <v>0</v>
          </cell>
          <cell r="U60">
            <v>11</v>
          </cell>
          <cell r="V60">
            <v>11</v>
          </cell>
          <cell r="W60">
            <v>51</v>
          </cell>
          <cell r="X60">
            <v>0</v>
          </cell>
          <cell r="Y60">
            <v>0</v>
          </cell>
        </row>
        <row r="61">
          <cell r="A61">
            <v>52</v>
          </cell>
          <cell r="B61">
            <v>11</v>
          </cell>
          <cell r="C61" t="str">
            <v xml:space="preserve">ASHBURNHAM                   </v>
          </cell>
          <cell r="D61">
            <v>610</v>
          </cell>
          <cell r="E61" t="str">
            <v>ASHBURNHAM WESTMINSTER</v>
          </cell>
          <cell r="F61">
            <v>9331567</v>
          </cell>
          <cell r="G61">
            <v>0.9347416479382441</v>
          </cell>
          <cell r="H61">
            <v>9314057</v>
          </cell>
          <cell r="I61">
            <v>0.92637833740075981</v>
          </cell>
          <cell r="K61">
            <v>4584376</v>
          </cell>
          <cell r="L61">
            <v>0</v>
          </cell>
          <cell r="M61">
            <v>0</v>
          </cell>
          <cell r="N61">
            <v>9314057</v>
          </cell>
          <cell r="O61">
            <v>4584376</v>
          </cell>
          <cell r="P61">
            <v>4509390</v>
          </cell>
          <cell r="Q61">
            <v>74986</v>
          </cell>
          <cell r="R61">
            <v>1.6628856674627832</v>
          </cell>
          <cell r="S61">
            <v>1065</v>
          </cell>
          <cell r="T61">
            <v>0</v>
          </cell>
          <cell r="U61">
            <v>11</v>
          </cell>
          <cell r="V61">
            <v>610</v>
          </cell>
          <cell r="W61">
            <v>52</v>
          </cell>
          <cell r="X61">
            <v>1023</v>
          </cell>
          <cell r="Y61">
            <v>9314057</v>
          </cell>
        </row>
        <row r="62">
          <cell r="A62">
            <v>53</v>
          </cell>
          <cell r="B62">
            <v>11</v>
          </cell>
          <cell r="C62" t="str">
            <v xml:space="preserve">ASHBURNHAM                   </v>
          </cell>
          <cell r="D62">
            <v>832</v>
          </cell>
          <cell r="E62" t="str">
            <v>MONTACHUSETT</v>
          </cell>
          <cell r="F62">
            <v>651477</v>
          </cell>
          <cell r="G62">
            <v>6.5258352061755912E-2</v>
          </cell>
          <cell r="H62">
            <v>740212</v>
          </cell>
          <cell r="I62">
            <v>7.362166259924019E-2</v>
          </cell>
          <cell r="K62">
            <v>364332</v>
          </cell>
          <cell r="L62">
            <v>0</v>
          </cell>
          <cell r="M62">
            <v>0</v>
          </cell>
          <cell r="N62">
            <v>740212</v>
          </cell>
          <cell r="O62">
            <v>364332</v>
          </cell>
          <cell r="P62">
            <v>314820</v>
          </cell>
          <cell r="Q62">
            <v>49512</v>
          </cell>
          <cell r="R62">
            <v>15.727082142176481</v>
          </cell>
          <cell r="S62">
            <v>46</v>
          </cell>
          <cell r="T62">
            <v>0</v>
          </cell>
          <cell r="U62">
            <v>11</v>
          </cell>
          <cell r="V62">
            <v>832</v>
          </cell>
          <cell r="W62">
            <v>53</v>
          </cell>
          <cell r="X62">
            <v>50</v>
          </cell>
          <cell r="Y62">
            <v>740212</v>
          </cell>
        </row>
        <row r="63">
          <cell r="A63">
            <v>54</v>
          </cell>
          <cell r="B63">
            <v>11</v>
          </cell>
          <cell r="D63">
            <v>998</v>
          </cell>
          <cell r="F63">
            <v>0</v>
          </cell>
          <cell r="G63">
            <v>0</v>
          </cell>
          <cell r="H63">
            <v>0</v>
          </cell>
          <cell r="I63">
            <v>0</v>
          </cell>
          <cell r="K63">
            <v>0</v>
          </cell>
          <cell r="L63">
            <v>0</v>
          </cell>
          <cell r="M63">
            <v>0</v>
          </cell>
          <cell r="N63">
            <v>0</v>
          </cell>
          <cell r="O63">
            <v>0</v>
          </cell>
          <cell r="P63">
            <v>0</v>
          </cell>
          <cell r="Q63">
            <v>0</v>
          </cell>
          <cell r="R63">
            <v>0</v>
          </cell>
          <cell r="S63">
            <v>0</v>
          </cell>
          <cell r="T63">
            <v>0</v>
          </cell>
          <cell r="U63">
            <v>11</v>
          </cell>
          <cell r="V63">
            <v>998</v>
          </cell>
          <cell r="W63">
            <v>54</v>
          </cell>
          <cell r="X63">
            <v>0</v>
          </cell>
          <cell r="Y63">
            <v>0</v>
          </cell>
        </row>
        <row r="64">
          <cell r="A64">
            <v>55</v>
          </cell>
          <cell r="B64">
            <v>11</v>
          </cell>
          <cell r="C64" t="str">
            <v xml:space="preserve">ASHBURNHAM                   </v>
          </cell>
          <cell r="D64">
            <v>999</v>
          </cell>
          <cell r="E64" t="str">
            <v>TOTAL</v>
          </cell>
          <cell r="F64">
            <v>9983044</v>
          </cell>
          <cell r="G64">
            <v>1</v>
          </cell>
          <cell r="H64">
            <v>10054269</v>
          </cell>
          <cell r="I64">
            <v>1</v>
          </cell>
          <cell r="J64">
            <v>4948708</v>
          </cell>
          <cell r="K64">
            <v>4948708</v>
          </cell>
          <cell r="L64">
            <v>0</v>
          </cell>
          <cell r="M64">
            <v>0</v>
          </cell>
          <cell r="N64">
            <v>10054269</v>
          </cell>
          <cell r="O64">
            <v>4948708</v>
          </cell>
          <cell r="P64">
            <v>4824210</v>
          </cell>
          <cell r="Q64">
            <v>124498</v>
          </cell>
          <cell r="R64">
            <v>2.5806919682186304</v>
          </cell>
          <cell r="S64">
            <v>1111</v>
          </cell>
          <cell r="T64">
            <v>0</v>
          </cell>
          <cell r="U64">
            <v>11</v>
          </cell>
          <cell r="V64">
            <v>999</v>
          </cell>
          <cell r="W64">
            <v>55</v>
          </cell>
          <cell r="X64">
            <v>1073</v>
          </cell>
          <cell r="Y64">
            <v>10054269</v>
          </cell>
        </row>
        <row r="65">
          <cell r="A65">
            <v>56</v>
          </cell>
          <cell r="B65">
            <v>12</v>
          </cell>
          <cell r="C65" t="str">
            <v xml:space="preserve">ASHBY                        </v>
          </cell>
          <cell r="D65">
            <v>12</v>
          </cell>
          <cell r="E65" t="str">
            <v>ASHBY</v>
          </cell>
          <cell r="F65">
            <v>0</v>
          </cell>
          <cell r="G65">
            <v>0</v>
          </cell>
          <cell r="H65">
            <v>0</v>
          </cell>
          <cell r="I65">
            <v>0</v>
          </cell>
          <cell r="K65">
            <v>0</v>
          </cell>
          <cell r="L65">
            <v>0</v>
          </cell>
          <cell r="M65">
            <v>0</v>
          </cell>
          <cell r="N65">
            <v>0</v>
          </cell>
          <cell r="O65">
            <v>0</v>
          </cell>
          <cell r="P65">
            <v>0</v>
          </cell>
          <cell r="Q65">
            <v>0</v>
          </cell>
          <cell r="R65">
            <v>0</v>
          </cell>
          <cell r="S65">
            <v>0</v>
          </cell>
          <cell r="T65">
            <v>0</v>
          </cell>
          <cell r="U65">
            <v>12</v>
          </cell>
          <cell r="V65">
            <v>12</v>
          </cell>
          <cell r="W65">
            <v>56</v>
          </cell>
          <cell r="X65">
            <v>0</v>
          </cell>
          <cell r="Y65">
            <v>0</v>
          </cell>
        </row>
        <row r="66">
          <cell r="A66">
            <v>57</v>
          </cell>
          <cell r="B66">
            <v>12</v>
          </cell>
          <cell r="C66" t="str">
            <v xml:space="preserve">ASHBY                        </v>
          </cell>
          <cell r="D66">
            <v>735</v>
          </cell>
          <cell r="E66" t="str">
            <v>NORTH MIDDLESEX</v>
          </cell>
          <cell r="F66">
            <v>4224853</v>
          </cell>
          <cell r="G66">
            <v>0.87146217877250542</v>
          </cell>
          <cell r="H66">
            <v>4256660</v>
          </cell>
          <cell r="I66">
            <v>0.87520154682691997</v>
          </cell>
          <cell r="K66">
            <v>2161831</v>
          </cell>
          <cell r="L66">
            <v>0</v>
          </cell>
          <cell r="M66">
            <v>0</v>
          </cell>
          <cell r="N66">
            <v>4256660</v>
          </cell>
          <cell r="O66">
            <v>2161831</v>
          </cell>
          <cell r="P66">
            <v>2093562</v>
          </cell>
          <cell r="Q66">
            <v>68269</v>
          </cell>
          <cell r="R66">
            <v>3.2609017549993742</v>
          </cell>
          <cell r="S66">
            <v>492</v>
          </cell>
          <cell r="T66">
            <v>0</v>
          </cell>
          <cell r="U66">
            <v>12</v>
          </cell>
          <cell r="V66">
            <v>735</v>
          </cell>
          <cell r="W66">
            <v>57</v>
          </cell>
          <cell r="X66">
            <v>474</v>
          </cell>
          <cell r="Y66">
            <v>4256660</v>
          </cell>
        </row>
        <row r="67">
          <cell r="A67">
            <v>58</v>
          </cell>
          <cell r="B67">
            <v>12</v>
          </cell>
          <cell r="C67" t="str">
            <v xml:space="preserve">ASHBY                        </v>
          </cell>
          <cell r="D67">
            <v>832</v>
          </cell>
          <cell r="E67" t="str">
            <v>MONTACHUSETT</v>
          </cell>
          <cell r="F67">
            <v>623152</v>
          </cell>
          <cell r="G67">
            <v>0.1285378212274946</v>
          </cell>
          <cell r="H67">
            <v>606974</v>
          </cell>
          <cell r="I67">
            <v>0.12479845317308004</v>
          </cell>
          <cell r="K67">
            <v>308264</v>
          </cell>
          <cell r="L67">
            <v>0</v>
          </cell>
          <cell r="M67">
            <v>0</v>
          </cell>
          <cell r="N67">
            <v>606974</v>
          </cell>
          <cell r="O67">
            <v>308264</v>
          </cell>
          <cell r="P67">
            <v>308794</v>
          </cell>
          <cell r="Q67">
            <v>-530</v>
          </cell>
          <cell r="R67">
            <v>-0.17163545923819765</v>
          </cell>
          <cell r="S67">
            <v>44</v>
          </cell>
          <cell r="T67">
            <v>0</v>
          </cell>
          <cell r="U67">
            <v>12</v>
          </cell>
          <cell r="V67">
            <v>832</v>
          </cell>
          <cell r="W67">
            <v>58</v>
          </cell>
          <cell r="X67">
            <v>41</v>
          </cell>
          <cell r="Y67">
            <v>606974</v>
          </cell>
        </row>
        <row r="68">
          <cell r="A68">
            <v>59</v>
          </cell>
          <cell r="B68">
            <v>12</v>
          </cell>
          <cell r="D68">
            <v>998</v>
          </cell>
          <cell r="F68">
            <v>0</v>
          </cell>
          <cell r="G68">
            <v>0</v>
          </cell>
          <cell r="H68">
            <v>0</v>
          </cell>
          <cell r="I68">
            <v>0</v>
          </cell>
          <cell r="K68">
            <v>0</v>
          </cell>
          <cell r="L68">
            <v>0</v>
          </cell>
          <cell r="M68">
            <v>0</v>
          </cell>
          <cell r="N68">
            <v>0</v>
          </cell>
          <cell r="O68">
            <v>0</v>
          </cell>
          <cell r="P68">
            <v>0</v>
          </cell>
          <cell r="Q68">
            <v>0</v>
          </cell>
          <cell r="R68">
            <v>0</v>
          </cell>
          <cell r="S68">
            <v>0</v>
          </cell>
          <cell r="T68">
            <v>0</v>
          </cell>
          <cell r="U68">
            <v>12</v>
          </cell>
          <cell r="V68">
            <v>998</v>
          </cell>
          <cell r="W68">
            <v>59</v>
          </cell>
          <cell r="X68">
            <v>0</v>
          </cell>
          <cell r="Y68">
            <v>0</v>
          </cell>
        </row>
        <row r="69">
          <cell r="A69">
            <v>60</v>
          </cell>
          <cell r="B69">
            <v>12</v>
          </cell>
          <cell r="C69" t="str">
            <v xml:space="preserve">ASHBY                        </v>
          </cell>
          <cell r="D69">
            <v>999</v>
          </cell>
          <cell r="E69" t="str">
            <v>TOTAL</v>
          </cell>
          <cell r="F69">
            <v>4848005</v>
          </cell>
          <cell r="G69">
            <v>1</v>
          </cell>
          <cell r="H69">
            <v>4863634</v>
          </cell>
          <cell r="I69">
            <v>1</v>
          </cell>
          <cell r="J69">
            <v>2470095</v>
          </cell>
          <cell r="K69">
            <v>2470095</v>
          </cell>
          <cell r="L69">
            <v>0</v>
          </cell>
          <cell r="M69">
            <v>0</v>
          </cell>
          <cell r="N69">
            <v>4863634</v>
          </cell>
          <cell r="O69">
            <v>2470095</v>
          </cell>
          <cell r="P69">
            <v>2402356</v>
          </cell>
          <cell r="Q69">
            <v>67739</v>
          </cell>
          <cell r="R69">
            <v>2.8196903373188653</v>
          </cell>
          <cell r="S69">
            <v>536</v>
          </cell>
          <cell r="T69">
            <v>0</v>
          </cell>
          <cell r="U69">
            <v>12</v>
          </cell>
          <cell r="V69">
            <v>999</v>
          </cell>
          <cell r="W69">
            <v>60</v>
          </cell>
          <cell r="X69">
            <v>515</v>
          </cell>
          <cell r="Y69">
            <v>4863634</v>
          </cell>
        </row>
        <row r="70">
          <cell r="A70">
            <v>61</v>
          </cell>
          <cell r="B70">
            <v>13</v>
          </cell>
          <cell r="C70" t="str">
            <v xml:space="preserve">ASHFIELD                     </v>
          </cell>
          <cell r="D70">
            <v>13</v>
          </cell>
          <cell r="E70" t="str">
            <v>ASHFIELD</v>
          </cell>
          <cell r="F70">
            <v>244010.68</v>
          </cell>
          <cell r="G70">
            <v>0.11653625397846432</v>
          </cell>
          <cell r="H70">
            <v>265614.51</v>
          </cell>
          <cell r="I70">
            <v>0.1279717459602247</v>
          </cell>
          <cell r="K70">
            <v>185836</v>
          </cell>
          <cell r="L70">
            <v>0</v>
          </cell>
          <cell r="M70">
            <v>0</v>
          </cell>
          <cell r="N70">
            <v>265614.51</v>
          </cell>
          <cell r="O70">
            <v>185836</v>
          </cell>
          <cell r="P70">
            <v>163790</v>
          </cell>
          <cell r="Q70">
            <v>22046</v>
          </cell>
          <cell r="R70">
            <v>13.459918187923561</v>
          </cell>
          <cell r="S70">
            <v>18</v>
          </cell>
          <cell r="T70">
            <v>0</v>
          </cell>
          <cell r="U70">
            <v>13</v>
          </cell>
          <cell r="V70">
            <v>13</v>
          </cell>
          <cell r="W70">
            <v>61</v>
          </cell>
          <cell r="X70">
            <v>19</v>
          </cell>
          <cell r="Y70">
            <v>265614.51</v>
          </cell>
        </row>
        <row r="71">
          <cell r="A71">
            <v>62</v>
          </cell>
          <cell r="B71">
            <v>13</v>
          </cell>
          <cell r="C71" t="str">
            <v xml:space="preserve">ASHFIELD                     </v>
          </cell>
          <cell r="D71">
            <v>717</v>
          </cell>
          <cell r="E71" t="str">
            <v>MOHAWK TRAIL</v>
          </cell>
          <cell r="F71">
            <v>1849850</v>
          </cell>
          <cell r="G71">
            <v>0.88346374602153566</v>
          </cell>
          <cell r="H71">
            <v>1809957</v>
          </cell>
          <cell r="I71">
            <v>0.87202825403977524</v>
          </cell>
          <cell r="K71">
            <v>1266332</v>
          </cell>
          <cell r="L71">
            <v>0</v>
          </cell>
          <cell r="M71">
            <v>0</v>
          </cell>
          <cell r="N71">
            <v>1809957</v>
          </cell>
          <cell r="O71">
            <v>1266332</v>
          </cell>
          <cell r="P71">
            <v>1241697</v>
          </cell>
          <cell r="Q71">
            <v>24635</v>
          </cell>
          <cell r="R71">
            <v>1.9839783779778803</v>
          </cell>
          <cell r="S71">
            <v>198</v>
          </cell>
          <cell r="T71">
            <v>0</v>
          </cell>
          <cell r="U71">
            <v>13</v>
          </cell>
          <cell r="V71">
            <v>717</v>
          </cell>
          <cell r="W71">
            <v>62</v>
          </cell>
          <cell r="X71">
            <v>187</v>
          </cell>
          <cell r="Y71">
            <v>1809957</v>
          </cell>
        </row>
        <row r="72">
          <cell r="A72">
            <v>63</v>
          </cell>
          <cell r="B72">
            <v>13</v>
          </cell>
          <cell r="D72">
            <v>998</v>
          </cell>
          <cell r="F72">
            <v>0</v>
          </cell>
          <cell r="G72">
            <v>0</v>
          </cell>
          <cell r="H72">
            <v>0</v>
          </cell>
          <cell r="I72">
            <v>0</v>
          </cell>
          <cell r="K72">
            <v>0</v>
          </cell>
          <cell r="L72">
            <v>0</v>
          </cell>
          <cell r="M72">
            <v>0</v>
          </cell>
          <cell r="N72">
            <v>0</v>
          </cell>
          <cell r="O72">
            <v>0</v>
          </cell>
          <cell r="P72">
            <v>0</v>
          </cell>
          <cell r="Q72">
            <v>0</v>
          </cell>
          <cell r="R72">
            <v>0</v>
          </cell>
          <cell r="S72">
            <v>0</v>
          </cell>
          <cell r="T72">
            <v>0</v>
          </cell>
          <cell r="U72">
            <v>13</v>
          </cell>
          <cell r="V72">
            <v>998</v>
          </cell>
          <cell r="W72">
            <v>63</v>
          </cell>
          <cell r="X72">
            <v>0</v>
          </cell>
          <cell r="Y72">
            <v>0</v>
          </cell>
        </row>
        <row r="73">
          <cell r="A73">
            <v>64</v>
          </cell>
          <cell r="B73">
            <v>13</v>
          </cell>
          <cell r="D73">
            <v>998</v>
          </cell>
          <cell r="F73">
            <v>0</v>
          </cell>
          <cell r="G73">
            <v>0</v>
          </cell>
          <cell r="H73">
            <v>0</v>
          </cell>
          <cell r="I73">
            <v>0</v>
          </cell>
          <cell r="K73">
            <v>0</v>
          </cell>
          <cell r="L73">
            <v>0</v>
          </cell>
          <cell r="M73">
            <v>0</v>
          </cell>
          <cell r="N73">
            <v>0</v>
          </cell>
          <cell r="O73">
            <v>0</v>
          </cell>
          <cell r="P73">
            <v>0</v>
          </cell>
          <cell r="Q73">
            <v>0</v>
          </cell>
          <cell r="R73">
            <v>0</v>
          </cell>
          <cell r="S73">
            <v>0</v>
          </cell>
          <cell r="T73">
            <v>0</v>
          </cell>
          <cell r="U73">
            <v>13</v>
          </cell>
          <cell r="V73">
            <v>998</v>
          </cell>
          <cell r="W73">
            <v>64</v>
          </cell>
          <cell r="X73">
            <v>0</v>
          </cell>
          <cell r="Y73">
            <v>0</v>
          </cell>
        </row>
        <row r="74">
          <cell r="A74">
            <v>65</v>
          </cell>
          <cell r="B74">
            <v>13</v>
          </cell>
          <cell r="C74" t="str">
            <v xml:space="preserve">ASHFIELD                     </v>
          </cell>
          <cell r="D74">
            <v>999</v>
          </cell>
          <cell r="E74" t="str">
            <v>TOTAL</v>
          </cell>
          <cell r="F74">
            <v>2093860.68</v>
          </cell>
          <cell r="G74">
            <v>1</v>
          </cell>
          <cell r="H74">
            <v>2075571.51</v>
          </cell>
          <cell r="I74">
            <v>1</v>
          </cell>
          <cell r="J74">
            <v>1452168</v>
          </cell>
          <cell r="K74">
            <v>1452168</v>
          </cell>
          <cell r="L74">
            <v>0</v>
          </cell>
          <cell r="M74">
            <v>0</v>
          </cell>
          <cell r="N74">
            <v>2075571.51</v>
          </cell>
          <cell r="O74">
            <v>1452168</v>
          </cell>
          <cell r="P74">
            <v>1405487</v>
          </cell>
          <cell r="Q74">
            <v>46681</v>
          </cell>
          <cell r="R74">
            <v>3.3213398629798783</v>
          </cell>
          <cell r="S74">
            <v>216</v>
          </cell>
          <cell r="T74">
            <v>0</v>
          </cell>
          <cell r="U74">
            <v>13</v>
          </cell>
          <cell r="V74">
            <v>999</v>
          </cell>
          <cell r="W74">
            <v>65</v>
          </cell>
          <cell r="X74">
            <v>206</v>
          </cell>
          <cell r="Y74">
            <v>2075571.51</v>
          </cell>
        </row>
        <row r="75">
          <cell r="A75">
            <v>66</v>
          </cell>
          <cell r="B75">
            <v>14</v>
          </cell>
          <cell r="C75" t="str">
            <v xml:space="preserve">ASHLAND                      </v>
          </cell>
          <cell r="D75">
            <v>14</v>
          </cell>
          <cell r="E75" t="str">
            <v>ASHLAND</v>
          </cell>
          <cell r="F75">
            <v>22018866.611560002</v>
          </cell>
          <cell r="G75">
            <v>0.95139923077537869</v>
          </cell>
          <cell r="H75">
            <v>22827562.789220002</v>
          </cell>
          <cell r="I75">
            <v>0.95065114851785859</v>
          </cell>
          <cell r="K75">
            <v>17549961</v>
          </cell>
          <cell r="L75">
            <v>0</v>
          </cell>
          <cell r="M75">
            <v>0</v>
          </cell>
          <cell r="N75">
            <v>22827562.789220002</v>
          </cell>
          <cell r="O75">
            <v>17549961</v>
          </cell>
          <cell r="P75">
            <v>17141832</v>
          </cell>
          <cell r="Q75">
            <v>408129</v>
          </cell>
          <cell r="R75">
            <v>2.3808948775136751</v>
          </cell>
          <cell r="S75">
            <v>2516</v>
          </cell>
          <cell r="T75">
            <v>0</v>
          </cell>
          <cell r="U75">
            <v>14</v>
          </cell>
          <cell r="V75">
            <v>14</v>
          </cell>
          <cell r="W75">
            <v>66</v>
          </cell>
          <cell r="X75">
            <v>2492</v>
          </cell>
          <cell r="Y75">
            <v>22827562.789220002</v>
          </cell>
        </row>
        <row r="76">
          <cell r="A76">
            <v>67</v>
          </cell>
          <cell r="B76">
            <v>14</v>
          </cell>
          <cell r="C76" t="str">
            <v xml:space="preserve">ASHLAND                      </v>
          </cell>
          <cell r="D76">
            <v>829</v>
          </cell>
          <cell r="E76" t="str">
            <v>SOUTH MIDDLESEX</v>
          </cell>
          <cell r="F76">
            <v>1124800</v>
          </cell>
          <cell r="G76">
            <v>4.8600769224621261E-2</v>
          </cell>
          <cell r="H76">
            <v>1184992</v>
          </cell>
          <cell r="I76">
            <v>4.9348851482141354E-2</v>
          </cell>
          <cell r="K76">
            <v>911029</v>
          </cell>
          <cell r="L76">
            <v>0</v>
          </cell>
          <cell r="M76">
            <v>0</v>
          </cell>
          <cell r="N76">
            <v>1184992</v>
          </cell>
          <cell r="O76">
            <v>911029</v>
          </cell>
          <cell r="P76">
            <v>875664</v>
          </cell>
          <cell r="Q76">
            <v>35365</v>
          </cell>
          <cell r="R76">
            <v>4.0386495276727148</v>
          </cell>
          <cell r="S76">
            <v>72</v>
          </cell>
          <cell r="T76">
            <v>0</v>
          </cell>
          <cell r="U76">
            <v>14</v>
          </cell>
          <cell r="V76">
            <v>829</v>
          </cell>
          <cell r="W76">
            <v>67</v>
          </cell>
          <cell r="X76">
            <v>73</v>
          </cell>
          <cell r="Y76">
            <v>1184992</v>
          </cell>
        </row>
        <row r="77">
          <cell r="A77">
            <v>68</v>
          </cell>
          <cell r="B77">
            <v>14</v>
          </cell>
          <cell r="D77">
            <v>998</v>
          </cell>
          <cell r="F77">
            <v>0</v>
          </cell>
          <cell r="G77">
            <v>0</v>
          </cell>
          <cell r="H77">
            <v>0</v>
          </cell>
          <cell r="I77">
            <v>0</v>
          </cell>
          <cell r="K77">
            <v>0</v>
          </cell>
          <cell r="L77">
            <v>0</v>
          </cell>
          <cell r="M77">
            <v>0</v>
          </cell>
          <cell r="N77">
            <v>0</v>
          </cell>
          <cell r="O77">
            <v>0</v>
          </cell>
          <cell r="P77">
            <v>0</v>
          </cell>
          <cell r="Q77">
            <v>0</v>
          </cell>
          <cell r="R77">
            <v>0</v>
          </cell>
          <cell r="S77">
            <v>0</v>
          </cell>
          <cell r="T77">
            <v>0</v>
          </cell>
          <cell r="U77">
            <v>14</v>
          </cell>
          <cell r="V77">
            <v>998</v>
          </cell>
          <cell r="W77">
            <v>68</v>
          </cell>
          <cell r="X77">
            <v>0</v>
          </cell>
          <cell r="Y77">
            <v>0</v>
          </cell>
        </row>
        <row r="78">
          <cell r="A78">
            <v>69</v>
          </cell>
          <cell r="B78">
            <v>14</v>
          </cell>
          <cell r="D78">
            <v>998</v>
          </cell>
          <cell r="F78">
            <v>0</v>
          </cell>
          <cell r="G78">
            <v>0</v>
          </cell>
          <cell r="H78">
            <v>0</v>
          </cell>
          <cell r="I78">
            <v>0</v>
          </cell>
          <cell r="K78">
            <v>0</v>
          </cell>
          <cell r="L78">
            <v>0</v>
          </cell>
          <cell r="M78">
            <v>0</v>
          </cell>
          <cell r="N78">
            <v>0</v>
          </cell>
          <cell r="O78">
            <v>0</v>
          </cell>
          <cell r="P78">
            <v>0</v>
          </cell>
          <cell r="Q78">
            <v>0</v>
          </cell>
          <cell r="R78">
            <v>0</v>
          </cell>
          <cell r="S78">
            <v>0</v>
          </cell>
          <cell r="T78">
            <v>0</v>
          </cell>
          <cell r="U78">
            <v>14</v>
          </cell>
          <cell r="V78">
            <v>998</v>
          </cell>
          <cell r="W78">
            <v>69</v>
          </cell>
          <cell r="X78">
            <v>0</v>
          </cell>
          <cell r="Y78">
            <v>0</v>
          </cell>
        </row>
        <row r="79">
          <cell r="A79">
            <v>70</v>
          </cell>
          <cell r="B79">
            <v>14</v>
          </cell>
          <cell r="C79" t="str">
            <v xml:space="preserve">ASHLAND                      </v>
          </cell>
          <cell r="D79">
            <v>999</v>
          </cell>
          <cell r="E79" t="str">
            <v>TOTAL</v>
          </cell>
          <cell r="F79">
            <v>23143666.611560002</v>
          </cell>
          <cell r="G79">
            <v>1</v>
          </cell>
          <cell r="H79">
            <v>24012554.789220002</v>
          </cell>
          <cell r="I79">
            <v>1</v>
          </cell>
          <cell r="J79">
            <v>18460990</v>
          </cell>
          <cell r="K79">
            <v>18460990</v>
          </cell>
          <cell r="L79">
            <v>0</v>
          </cell>
          <cell r="M79">
            <v>0</v>
          </cell>
          <cell r="N79">
            <v>24012554.789220002</v>
          </cell>
          <cell r="O79">
            <v>18460990</v>
          </cell>
          <cell r="P79">
            <v>18017496</v>
          </cell>
          <cell r="Q79">
            <v>443494</v>
          </cell>
          <cell r="R79">
            <v>2.4614630135064273</v>
          </cell>
          <cell r="S79">
            <v>2588</v>
          </cell>
          <cell r="T79">
            <v>0</v>
          </cell>
          <cell r="U79">
            <v>14</v>
          </cell>
          <cell r="V79">
            <v>999</v>
          </cell>
          <cell r="W79">
            <v>70</v>
          </cell>
          <cell r="X79">
            <v>2565</v>
          </cell>
          <cell r="Y79">
            <v>24012554.789220002</v>
          </cell>
        </row>
        <row r="80">
          <cell r="A80">
            <v>71</v>
          </cell>
          <cell r="B80">
            <v>15</v>
          </cell>
          <cell r="C80" t="str">
            <v xml:space="preserve">ATHOL                        </v>
          </cell>
          <cell r="D80">
            <v>15</v>
          </cell>
          <cell r="E80" t="str">
            <v>ATHOL</v>
          </cell>
          <cell r="F80">
            <v>0</v>
          </cell>
          <cell r="G80">
            <v>0</v>
          </cell>
          <cell r="H80">
            <v>0</v>
          </cell>
          <cell r="I80">
            <v>0</v>
          </cell>
          <cell r="K80">
            <v>0</v>
          </cell>
          <cell r="L80">
            <v>0</v>
          </cell>
          <cell r="M80">
            <v>0</v>
          </cell>
          <cell r="N80">
            <v>0</v>
          </cell>
          <cell r="O80">
            <v>0</v>
          </cell>
          <cell r="P80">
            <v>0</v>
          </cell>
          <cell r="Q80">
            <v>0</v>
          </cell>
          <cell r="R80">
            <v>0</v>
          </cell>
          <cell r="S80">
            <v>0</v>
          </cell>
          <cell r="T80">
            <v>0</v>
          </cell>
          <cell r="U80">
            <v>15</v>
          </cell>
          <cell r="V80">
            <v>15</v>
          </cell>
          <cell r="W80">
            <v>71</v>
          </cell>
          <cell r="X80">
            <v>0</v>
          </cell>
          <cell r="Y80">
            <v>0</v>
          </cell>
        </row>
        <row r="81">
          <cell r="A81">
            <v>72</v>
          </cell>
          <cell r="B81">
            <v>15</v>
          </cell>
          <cell r="C81" t="str">
            <v xml:space="preserve">ATHOL                        </v>
          </cell>
          <cell r="D81">
            <v>615</v>
          </cell>
          <cell r="E81" t="str">
            <v>ATHOL ROYALSTON</v>
          </cell>
          <cell r="F81">
            <v>16509060</v>
          </cell>
          <cell r="G81">
            <v>0.90525632385785071</v>
          </cell>
          <cell r="H81">
            <v>16361675</v>
          </cell>
          <cell r="I81">
            <v>0.9102290593923742</v>
          </cell>
          <cell r="K81">
            <v>1959280</v>
          </cell>
          <cell r="L81">
            <v>0</v>
          </cell>
          <cell r="M81">
            <v>0</v>
          </cell>
          <cell r="N81">
            <v>16361675</v>
          </cell>
          <cell r="O81">
            <v>1959280</v>
          </cell>
          <cell r="P81">
            <v>1860749</v>
          </cell>
          <cell r="Q81">
            <v>98531</v>
          </cell>
          <cell r="R81">
            <v>5.2952332635943913</v>
          </cell>
          <cell r="S81">
            <v>1736</v>
          </cell>
          <cell r="T81">
            <v>0</v>
          </cell>
          <cell r="U81">
            <v>15</v>
          </cell>
          <cell r="V81">
            <v>615</v>
          </cell>
          <cell r="W81">
            <v>72</v>
          </cell>
          <cell r="X81">
            <v>1659</v>
          </cell>
          <cell r="Y81">
            <v>16361675</v>
          </cell>
        </row>
        <row r="82">
          <cell r="A82">
            <v>73</v>
          </cell>
          <cell r="B82">
            <v>15</v>
          </cell>
          <cell r="C82" t="str">
            <v xml:space="preserve">ATHOL                        </v>
          </cell>
          <cell r="D82">
            <v>832</v>
          </cell>
          <cell r="E82" t="str">
            <v>MONTACHUSETT</v>
          </cell>
          <cell r="F82">
            <v>1727830</v>
          </cell>
          <cell r="G82">
            <v>9.4743676142149236E-2</v>
          </cell>
          <cell r="H82">
            <v>1613663</v>
          </cell>
          <cell r="I82">
            <v>8.9770940607625846E-2</v>
          </cell>
          <cell r="K82">
            <v>193233</v>
          </cell>
          <cell r="L82">
            <v>0</v>
          </cell>
          <cell r="M82">
            <v>0</v>
          </cell>
          <cell r="N82">
            <v>1613663</v>
          </cell>
          <cell r="O82">
            <v>193233</v>
          </cell>
          <cell r="P82">
            <v>194745</v>
          </cell>
          <cell r="Q82">
            <v>-1512</v>
          </cell>
          <cell r="R82">
            <v>-0.77639990757143962</v>
          </cell>
          <cell r="S82">
            <v>122</v>
          </cell>
          <cell r="T82">
            <v>0</v>
          </cell>
          <cell r="U82">
            <v>15</v>
          </cell>
          <cell r="V82">
            <v>832</v>
          </cell>
          <cell r="W82">
            <v>73</v>
          </cell>
          <cell r="X82">
            <v>109</v>
          </cell>
          <cell r="Y82">
            <v>1613663</v>
          </cell>
        </row>
        <row r="83">
          <cell r="A83">
            <v>74</v>
          </cell>
          <cell r="B83">
            <v>15</v>
          </cell>
          <cell r="D83">
            <v>998</v>
          </cell>
          <cell r="F83">
            <v>0</v>
          </cell>
          <cell r="G83">
            <v>0</v>
          </cell>
          <cell r="H83">
            <v>0</v>
          </cell>
          <cell r="I83">
            <v>0</v>
          </cell>
          <cell r="K83">
            <v>0</v>
          </cell>
          <cell r="L83">
            <v>0</v>
          </cell>
          <cell r="M83">
            <v>0</v>
          </cell>
          <cell r="N83">
            <v>0</v>
          </cell>
          <cell r="O83">
            <v>0</v>
          </cell>
          <cell r="P83">
            <v>0</v>
          </cell>
          <cell r="Q83">
            <v>0</v>
          </cell>
          <cell r="R83">
            <v>0</v>
          </cell>
          <cell r="S83">
            <v>0</v>
          </cell>
          <cell r="T83">
            <v>0</v>
          </cell>
          <cell r="U83">
            <v>15</v>
          </cell>
          <cell r="V83">
            <v>998</v>
          </cell>
          <cell r="W83">
            <v>74</v>
          </cell>
          <cell r="X83">
            <v>0</v>
          </cell>
          <cell r="Y83">
            <v>0</v>
          </cell>
        </row>
        <row r="84">
          <cell r="A84">
            <v>75</v>
          </cell>
          <cell r="B84">
            <v>15</v>
          </cell>
          <cell r="C84" t="str">
            <v xml:space="preserve">ATHOL                        </v>
          </cell>
          <cell r="D84">
            <v>999</v>
          </cell>
          <cell r="E84" t="str">
            <v>TOTAL</v>
          </cell>
          <cell r="F84">
            <v>18236890</v>
          </cell>
          <cell r="G84">
            <v>1</v>
          </cell>
          <cell r="H84">
            <v>17975338</v>
          </cell>
          <cell r="I84">
            <v>1</v>
          </cell>
          <cell r="J84">
            <v>2152513</v>
          </cell>
          <cell r="K84">
            <v>2152513</v>
          </cell>
          <cell r="L84">
            <v>0</v>
          </cell>
          <cell r="M84">
            <v>0</v>
          </cell>
          <cell r="N84">
            <v>17975338</v>
          </cell>
          <cell r="O84">
            <v>2152513</v>
          </cell>
          <cell r="P84">
            <v>2055494</v>
          </cell>
          <cell r="Q84">
            <v>97019</v>
          </cell>
          <cell r="R84">
            <v>4.7199845876465707</v>
          </cell>
          <cell r="S84">
            <v>1858</v>
          </cell>
          <cell r="T84">
            <v>0</v>
          </cell>
          <cell r="U84">
            <v>15</v>
          </cell>
          <cell r="V84">
            <v>999</v>
          </cell>
          <cell r="W84">
            <v>75</v>
          </cell>
          <cell r="X84">
            <v>1768</v>
          </cell>
          <cell r="Y84">
            <v>17975338</v>
          </cell>
        </row>
        <row r="85">
          <cell r="A85">
            <v>76</v>
          </cell>
          <cell r="B85">
            <v>16</v>
          </cell>
          <cell r="C85" t="str">
            <v xml:space="preserve">ATTLEBORO                    </v>
          </cell>
          <cell r="D85">
            <v>16</v>
          </cell>
          <cell r="E85" t="str">
            <v>ATTLEBORO</v>
          </cell>
          <cell r="F85">
            <v>59072872.719999991</v>
          </cell>
          <cell r="G85">
            <v>0.9932864533132203</v>
          </cell>
          <cell r="H85">
            <v>63511315.789999999</v>
          </cell>
          <cell r="I85">
            <v>0.99489387680066166</v>
          </cell>
          <cell r="K85">
            <v>31014381</v>
          </cell>
          <cell r="L85">
            <v>0</v>
          </cell>
          <cell r="M85">
            <v>0</v>
          </cell>
          <cell r="N85">
            <v>63511315.789999999</v>
          </cell>
          <cell r="O85">
            <v>31014381</v>
          </cell>
          <cell r="P85">
            <v>30079922</v>
          </cell>
          <cell r="Q85">
            <v>934459</v>
          </cell>
          <cell r="R85">
            <v>3.1065871779853684</v>
          </cell>
          <cell r="S85">
            <v>6068</v>
          </cell>
          <cell r="T85">
            <v>0</v>
          </cell>
          <cell r="U85">
            <v>16</v>
          </cell>
          <cell r="V85">
            <v>16</v>
          </cell>
          <cell r="W85">
            <v>76</v>
          </cell>
          <cell r="X85">
            <v>6182</v>
          </cell>
          <cell r="Y85">
            <v>63511315.789999999</v>
          </cell>
        </row>
        <row r="86">
          <cell r="A86">
            <v>77</v>
          </cell>
          <cell r="B86">
            <v>16</v>
          </cell>
          <cell r="C86" t="str">
            <v xml:space="preserve">ATTLEBORO                    </v>
          </cell>
          <cell r="D86">
            <v>910</v>
          </cell>
          <cell r="E86" t="str">
            <v>BRISTOL COUNTY</v>
          </cell>
          <cell r="F86">
            <v>399269</v>
          </cell>
          <cell r="G86">
            <v>6.7135466867797216E-3</v>
          </cell>
          <cell r="H86">
            <v>325961</v>
          </cell>
          <cell r="I86">
            <v>5.1061231993383095E-3</v>
          </cell>
          <cell r="K86">
            <v>159176</v>
          </cell>
          <cell r="L86">
            <v>0</v>
          </cell>
          <cell r="M86">
            <v>0</v>
          </cell>
          <cell r="N86">
            <v>325961</v>
          </cell>
          <cell r="O86">
            <v>159176</v>
          </cell>
          <cell r="P86">
            <v>203308</v>
          </cell>
          <cell r="Q86">
            <v>-44132</v>
          </cell>
          <cell r="R86">
            <v>-21.706966769630316</v>
          </cell>
          <cell r="S86">
            <v>28</v>
          </cell>
          <cell r="T86">
            <v>0</v>
          </cell>
          <cell r="U86">
            <v>16</v>
          </cell>
          <cell r="V86">
            <v>910</v>
          </cell>
          <cell r="W86">
            <v>77</v>
          </cell>
          <cell r="X86">
            <v>22</v>
          </cell>
          <cell r="Y86">
            <v>325961</v>
          </cell>
        </row>
        <row r="87">
          <cell r="A87">
            <v>78</v>
          </cell>
          <cell r="B87">
            <v>16</v>
          </cell>
          <cell r="D87">
            <v>998</v>
          </cell>
          <cell r="F87">
            <v>0</v>
          </cell>
          <cell r="G87">
            <v>0</v>
          </cell>
          <cell r="H87">
            <v>0</v>
          </cell>
          <cell r="I87">
            <v>0</v>
          </cell>
          <cell r="K87">
            <v>0</v>
          </cell>
          <cell r="L87">
            <v>0</v>
          </cell>
          <cell r="M87">
            <v>0</v>
          </cell>
          <cell r="N87">
            <v>0</v>
          </cell>
          <cell r="O87">
            <v>0</v>
          </cell>
          <cell r="P87">
            <v>0</v>
          </cell>
          <cell r="Q87">
            <v>0</v>
          </cell>
          <cell r="R87">
            <v>0</v>
          </cell>
          <cell r="S87">
            <v>0</v>
          </cell>
          <cell r="T87">
            <v>0</v>
          </cell>
          <cell r="U87">
            <v>16</v>
          </cell>
          <cell r="V87">
            <v>998</v>
          </cell>
          <cell r="W87">
            <v>78</v>
          </cell>
          <cell r="X87">
            <v>0</v>
          </cell>
          <cell r="Y87">
            <v>0</v>
          </cell>
        </row>
        <row r="88">
          <cell r="A88">
            <v>79</v>
          </cell>
          <cell r="B88">
            <v>16</v>
          </cell>
          <cell r="D88">
            <v>998</v>
          </cell>
          <cell r="F88">
            <v>0</v>
          </cell>
          <cell r="G88">
            <v>0</v>
          </cell>
          <cell r="H88">
            <v>0</v>
          </cell>
          <cell r="I88">
            <v>0</v>
          </cell>
          <cell r="K88">
            <v>0</v>
          </cell>
          <cell r="L88">
            <v>0</v>
          </cell>
          <cell r="M88">
            <v>0</v>
          </cell>
          <cell r="N88">
            <v>0</v>
          </cell>
          <cell r="O88">
            <v>0</v>
          </cell>
          <cell r="P88">
            <v>0</v>
          </cell>
          <cell r="Q88">
            <v>0</v>
          </cell>
          <cell r="R88">
            <v>0</v>
          </cell>
          <cell r="S88">
            <v>0</v>
          </cell>
          <cell r="T88">
            <v>0</v>
          </cell>
          <cell r="U88">
            <v>16</v>
          </cell>
          <cell r="V88">
            <v>998</v>
          </cell>
          <cell r="W88">
            <v>79</v>
          </cell>
          <cell r="X88">
            <v>0</v>
          </cell>
          <cell r="Y88">
            <v>0</v>
          </cell>
        </row>
        <row r="89">
          <cell r="A89">
            <v>80</v>
          </cell>
          <cell r="B89">
            <v>16</v>
          </cell>
          <cell r="C89" t="str">
            <v xml:space="preserve">ATTLEBORO                    </v>
          </cell>
          <cell r="D89">
            <v>999</v>
          </cell>
          <cell r="E89" t="str">
            <v>TOTAL</v>
          </cell>
          <cell r="F89">
            <v>59472141.719999991</v>
          </cell>
          <cell r="G89">
            <v>1</v>
          </cell>
          <cell r="H89">
            <v>63837276.789999999</v>
          </cell>
          <cell r="I89">
            <v>1</v>
          </cell>
          <cell r="J89">
            <v>31173557</v>
          </cell>
          <cell r="K89">
            <v>31173557</v>
          </cell>
          <cell r="L89">
            <v>0</v>
          </cell>
          <cell r="M89">
            <v>0</v>
          </cell>
          <cell r="N89">
            <v>63837276.789999999</v>
          </cell>
          <cell r="O89">
            <v>31173557</v>
          </cell>
          <cell r="P89">
            <v>30283230</v>
          </cell>
          <cell r="Q89">
            <v>890327</v>
          </cell>
          <cell r="R89">
            <v>2.940000125481991</v>
          </cell>
          <cell r="S89">
            <v>6096</v>
          </cell>
          <cell r="T89">
            <v>0</v>
          </cell>
          <cell r="U89">
            <v>16</v>
          </cell>
          <cell r="V89">
            <v>999</v>
          </cell>
          <cell r="W89">
            <v>80</v>
          </cell>
          <cell r="X89">
            <v>6204</v>
          </cell>
          <cell r="Y89">
            <v>63837276.789999999</v>
          </cell>
        </row>
        <row r="90">
          <cell r="A90">
            <v>81</v>
          </cell>
          <cell r="B90">
            <v>17</v>
          </cell>
          <cell r="C90" t="str">
            <v xml:space="preserve">AUBURN                       </v>
          </cell>
          <cell r="D90">
            <v>17</v>
          </cell>
          <cell r="E90" t="str">
            <v>AUBURN</v>
          </cell>
          <cell r="F90">
            <v>20662647.859999999</v>
          </cell>
          <cell r="G90">
            <v>0.95019474624485567</v>
          </cell>
          <cell r="H90">
            <v>22131023.739999998</v>
          </cell>
          <cell r="I90">
            <v>0.94825586138102791</v>
          </cell>
          <cell r="K90">
            <v>14570334</v>
          </cell>
          <cell r="L90">
            <v>0</v>
          </cell>
          <cell r="M90">
            <v>0</v>
          </cell>
          <cell r="N90">
            <v>22131023.739999998</v>
          </cell>
          <cell r="O90">
            <v>14570334</v>
          </cell>
          <cell r="P90">
            <v>14287674</v>
          </cell>
          <cell r="Q90">
            <v>282660</v>
          </cell>
          <cell r="R90">
            <v>1.9783486101376613</v>
          </cell>
          <cell r="S90">
            <v>2334</v>
          </cell>
          <cell r="T90">
            <v>0</v>
          </cell>
          <cell r="U90">
            <v>17</v>
          </cell>
          <cell r="V90">
            <v>17</v>
          </cell>
          <cell r="W90">
            <v>81</v>
          </cell>
          <cell r="X90">
            <v>2396</v>
          </cell>
          <cell r="Y90">
            <v>22131023.739999998</v>
          </cell>
        </row>
        <row r="91">
          <cell r="A91">
            <v>82</v>
          </cell>
          <cell r="B91">
            <v>17</v>
          </cell>
          <cell r="C91" t="str">
            <v xml:space="preserve">AUBURN                       </v>
          </cell>
          <cell r="D91">
            <v>876</v>
          </cell>
          <cell r="E91" t="str">
            <v>SOUTHERN WORCESTER</v>
          </cell>
          <cell r="F91">
            <v>1083050</v>
          </cell>
          <cell r="G91">
            <v>4.9805253755144378E-2</v>
          </cell>
          <cell r="H91">
            <v>1207639</v>
          </cell>
          <cell r="I91">
            <v>5.1744138618972139E-2</v>
          </cell>
          <cell r="K91">
            <v>795070</v>
          </cell>
          <cell r="L91">
            <v>0</v>
          </cell>
          <cell r="M91">
            <v>0</v>
          </cell>
          <cell r="N91">
            <v>1207639</v>
          </cell>
          <cell r="O91">
            <v>795070</v>
          </cell>
          <cell r="P91">
            <v>748900</v>
          </cell>
          <cell r="Q91">
            <v>46170</v>
          </cell>
          <cell r="R91">
            <v>6.1650420616904791</v>
          </cell>
          <cell r="S91">
            <v>76</v>
          </cell>
          <cell r="T91">
            <v>0</v>
          </cell>
          <cell r="U91">
            <v>17</v>
          </cell>
          <cell r="V91">
            <v>876</v>
          </cell>
          <cell r="W91">
            <v>82</v>
          </cell>
          <cell r="X91">
            <v>82</v>
          </cell>
          <cell r="Y91">
            <v>1207639</v>
          </cell>
        </row>
        <row r="92">
          <cell r="A92">
            <v>83</v>
          </cell>
          <cell r="B92">
            <v>17</v>
          </cell>
          <cell r="D92">
            <v>998</v>
          </cell>
          <cell r="F92">
            <v>0</v>
          </cell>
          <cell r="G92">
            <v>0</v>
          </cell>
          <cell r="H92">
            <v>0</v>
          </cell>
          <cell r="I92">
            <v>0</v>
          </cell>
          <cell r="K92">
            <v>0</v>
          </cell>
          <cell r="L92">
            <v>0</v>
          </cell>
          <cell r="M92">
            <v>0</v>
          </cell>
          <cell r="N92">
            <v>0</v>
          </cell>
          <cell r="O92">
            <v>0</v>
          </cell>
          <cell r="P92">
            <v>0</v>
          </cell>
          <cell r="Q92">
            <v>0</v>
          </cell>
          <cell r="R92">
            <v>0</v>
          </cell>
          <cell r="S92">
            <v>0</v>
          </cell>
          <cell r="T92">
            <v>0</v>
          </cell>
          <cell r="U92">
            <v>17</v>
          </cell>
          <cell r="V92">
            <v>998</v>
          </cell>
          <cell r="W92">
            <v>83</v>
          </cell>
          <cell r="X92">
            <v>0</v>
          </cell>
          <cell r="Y92">
            <v>0</v>
          </cell>
        </row>
        <row r="93">
          <cell r="A93">
            <v>84</v>
          </cell>
          <cell r="B93">
            <v>17</v>
          </cell>
          <cell r="D93">
            <v>998</v>
          </cell>
          <cell r="F93">
            <v>0</v>
          </cell>
          <cell r="G93">
            <v>0</v>
          </cell>
          <cell r="H93">
            <v>0</v>
          </cell>
          <cell r="I93">
            <v>0</v>
          </cell>
          <cell r="K93">
            <v>0</v>
          </cell>
          <cell r="L93">
            <v>0</v>
          </cell>
          <cell r="M93">
            <v>0</v>
          </cell>
          <cell r="N93">
            <v>0</v>
          </cell>
          <cell r="O93">
            <v>0</v>
          </cell>
          <cell r="P93">
            <v>0</v>
          </cell>
          <cell r="Q93">
            <v>0</v>
          </cell>
          <cell r="R93">
            <v>0</v>
          </cell>
          <cell r="S93">
            <v>0</v>
          </cell>
          <cell r="T93">
            <v>0</v>
          </cell>
          <cell r="U93">
            <v>17</v>
          </cell>
          <cell r="V93">
            <v>998</v>
          </cell>
          <cell r="W93">
            <v>84</v>
          </cell>
          <cell r="X93">
            <v>0</v>
          </cell>
          <cell r="Y93">
            <v>0</v>
          </cell>
        </row>
        <row r="94">
          <cell r="A94">
            <v>85</v>
          </cell>
          <cell r="B94">
            <v>17</v>
          </cell>
          <cell r="C94" t="str">
            <v xml:space="preserve">AUBURN                       </v>
          </cell>
          <cell r="D94">
            <v>999</v>
          </cell>
          <cell r="E94" t="str">
            <v>TOTAL</v>
          </cell>
          <cell r="F94">
            <v>21745697.859999999</v>
          </cell>
          <cell r="G94">
            <v>1</v>
          </cell>
          <cell r="H94">
            <v>23338662.739999998</v>
          </cell>
          <cell r="I94">
            <v>1</v>
          </cell>
          <cell r="J94">
            <v>15365404</v>
          </cell>
          <cell r="K94">
            <v>15365404</v>
          </cell>
          <cell r="L94">
            <v>0</v>
          </cell>
          <cell r="M94">
            <v>0</v>
          </cell>
          <cell r="N94">
            <v>23338662.739999998</v>
          </cell>
          <cell r="O94">
            <v>15365404</v>
          </cell>
          <cell r="P94">
            <v>15036574</v>
          </cell>
          <cell r="Q94">
            <v>328830</v>
          </cell>
          <cell r="R94">
            <v>2.1868678330582485</v>
          </cell>
          <cell r="S94">
            <v>2410</v>
          </cell>
          <cell r="T94">
            <v>0</v>
          </cell>
          <cell r="U94">
            <v>17</v>
          </cell>
          <cell r="V94">
            <v>999</v>
          </cell>
          <cell r="W94">
            <v>85</v>
          </cell>
          <cell r="X94">
            <v>2478</v>
          </cell>
          <cell r="Y94">
            <v>23338662.739999998</v>
          </cell>
        </row>
        <row r="95">
          <cell r="A95">
            <v>86</v>
          </cell>
          <cell r="B95">
            <v>18</v>
          </cell>
          <cell r="C95" t="str">
            <v xml:space="preserve">AVON                         </v>
          </cell>
          <cell r="D95">
            <v>18</v>
          </cell>
          <cell r="E95" t="str">
            <v>AVON</v>
          </cell>
          <cell r="F95">
            <v>5311469.62</v>
          </cell>
          <cell r="G95">
            <v>0.89181813874006577</v>
          </cell>
          <cell r="H95">
            <v>5330691.71</v>
          </cell>
          <cell r="I95">
            <v>0.91130915633635889</v>
          </cell>
          <cell r="K95">
            <v>4889789</v>
          </cell>
          <cell r="L95">
            <v>0</v>
          </cell>
          <cell r="M95">
            <v>0</v>
          </cell>
          <cell r="N95">
            <v>5330691.71</v>
          </cell>
          <cell r="O95">
            <v>4889789</v>
          </cell>
          <cell r="P95">
            <v>4662241</v>
          </cell>
          <cell r="Q95">
            <v>227548</v>
          </cell>
          <cell r="R95">
            <v>4.8806571775247143</v>
          </cell>
          <cell r="S95">
            <v>568</v>
          </cell>
          <cell r="T95">
            <v>0</v>
          </cell>
          <cell r="U95">
            <v>18</v>
          </cell>
          <cell r="V95">
            <v>18</v>
          </cell>
          <cell r="W95">
            <v>86</v>
          </cell>
          <cell r="X95">
            <v>554</v>
          </cell>
          <cell r="Y95">
            <v>5330691.71</v>
          </cell>
        </row>
        <row r="96">
          <cell r="A96">
            <v>87</v>
          </cell>
          <cell r="B96">
            <v>18</v>
          </cell>
          <cell r="C96" t="str">
            <v xml:space="preserve">AVON                         </v>
          </cell>
          <cell r="D96">
            <v>806</v>
          </cell>
          <cell r="E96" t="str">
            <v>BLUE HILLS</v>
          </cell>
          <cell r="F96">
            <v>572975</v>
          </cell>
          <cell r="G96">
            <v>9.6204917772755555E-2</v>
          </cell>
          <cell r="H96">
            <v>488987</v>
          </cell>
          <cell r="I96">
            <v>8.3594841846415302E-2</v>
          </cell>
          <cell r="K96">
            <v>448543</v>
          </cell>
          <cell r="L96">
            <v>0</v>
          </cell>
          <cell r="M96">
            <v>0</v>
          </cell>
          <cell r="N96">
            <v>488987</v>
          </cell>
          <cell r="O96">
            <v>448543</v>
          </cell>
          <cell r="P96">
            <v>502939</v>
          </cell>
          <cell r="Q96">
            <v>-54396</v>
          </cell>
          <cell r="R96">
            <v>-10.815625751830739</v>
          </cell>
          <cell r="S96">
            <v>39</v>
          </cell>
          <cell r="T96">
            <v>0</v>
          </cell>
          <cell r="U96">
            <v>18</v>
          </cell>
          <cell r="V96">
            <v>806</v>
          </cell>
          <cell r="W96">
            <v>87</v>
          </cell>
          <cell r="X96">
            <v>32</v>
          </cell>
          <cell r="Y96">
            <v>488987</v>
          </cell>
        </row>
        <row r="97">
          <cell r="A97">
            <v>88</v>
          </cell>
          <cell r="B97">
            <v>18</v>
          </cell>
          <cell r="C97" t="str">
            <v xml:space="preserve">AVON                         </v>
          </cell>
          <cell r="D97">
            <v>915</v>
          </cell>
          <cell r="E97" t="str">
            <v>NORFOLK COUNTY</v>
          </cell>
          <cell r="F97">
            <v>71332</v>
          </cell>
          <cell r="G97">
            <v>1.1976943487178671E-2</v>
          </cell>
          <cell r="H97">
            <v>29809</v>
          </cell>
          <cell r="I97">
            <v>5.0960018172258028E-3</v>
          </cell>
          <cell r="K97">
            <v>27343</v>
          </cell>
          <cell r="L97">
            <v>0</v>
          </cell>
          <cell r="M97">
            <v>0</v>
          </cell>
          <cell r="N97">
            <v>29809</v>
          </cell>
          <cell r="O97">
            <v>27343</v>
          </cell>
          <cell r="P97">
            <v>62613</v>
          </cell>
          <cell r="Q97">
            <v>-35270</v>
          </cell>
          <cell r="R97">
            <v>-56.330155079616056</v>
          </cell>
          <cell r="S97">
            <v>5</v>
          </cell>
          <cell r="T97">
            <v>0</v>
          </cell>
          <cell r="U97">
            <v>18</v>
          </cell>
          <cell r="V97">
            <v>915</v>
          </cell>
          <cell r="W97">
            <v>88</v>
          </cell>
          <cell r="X97">
            <v>2</v>
          </cell>
          <cell r="Y97">
            <v>29809</v>
          </cell>
        </row>
        <row r="98">
          <cell r="A98">
            <v>89</v>
          </cell>
          <cell r="B98">
            <v>18</v>
          </cell>
          <cell r="D98">
            <v>998</v>
          </cell>
          <cell r="F98">
            <v>0</v>
          </cell>
          <cell r="G98">
            <v>0</v>
          </cell>
          <cell r="H98">
            <v>0</v>
          </cell>
          <cell r="I98">
            <v>0</v>
          </cell>
          <cell r="K98">
            <v>0</v>
          </cell>
          <cell r="L98">
            <v>0</v>
          </cell>
          <cell r="M98">
            <v>0</v>
          </cell>
          <cell r="N98">
            <v>0</v>
          </cell>
          <cell r="O98">
            <v>0</v>
          </cell>
          <cell r="P98">
            <v>0</v>
          </cell>
          <cell r="Q98">
            <v>0</v>
          </cell>
          <cell r="R98">
            <v>0</v>
          </cell>
          <cell r="S98">
            <v>0</v>
          </cell>
          <cell r="T98">
            <v>0</v>
          </cell>
          <cell r="U98">
            <v>18</v>
          </cell>
          <cell r="V98">
            <v>998</v>
          </cell>
          <cell r="W98">
            <v>89</v>
          </cell>
          <cell r="X98">
            <v>0</v>
          </cell>
          <cell r="Y98">
            <v>0</v>
          </cell>
        </row>
        <row r="99">
          <cell r="A99">
            <v>90</v>
          </cell>
          <cell r="B99">
            <v>18</v>
          </cell>
          <cell r="C99" t="str">
            <v xml:space="preserve">AVON                         </v>
          </cell>
          <cell r="D99">
            <v>999</v>
          </cell>
          <cell r="E99" t="str">
            <v>TOTAL</v>
          </cell>
          <cell r="F99">
            <v>5955776.6200000001</v>
          </cell>
          <cell r="G99">
            <v>1</v>
          </cell>
          <cell r="H99">
            <v>5849487.71</v>
          </cell>
          <cell r="I99">
            <v>1</v>
          </cell>
          <cell r="J99">
            <v>5365675</v>
          </cell>
          <cell r="K99">
            <v>5365675</v>
          </cell>
          <cell r="L99">
            <v>0</v>
          </cell>
          <cell r="M99">
            <v>0</v>
          </cell>
          <cell r="N99">
            <v>5849487.71</v>
          </cell>
          <cell r="O99">
            <v>5365675</v>
          </cell>
          <cell r="P99">
            <v>5227793</v>
          </cell>
          <cell r="Q99">
            <v>137882</v>
          </cell>
          <cell r="R99">
            <v>2.637480099154653</v>
          </cell>
          <cell r="S99">
            <v>612</v>
          </cell>
          <cell r="T99">
            <v>0</v>
          </cell>
          <cell r="U99">
            <v>18</v>
          </cell>
          <cell r="V99">
            <v>999</v>
          </cell>
          <cell r="W99">
            <v>90</v>
          </cell>
          <cell r="X99">
            <v>588</v>
          </cell>
          <cell r="Y99">
            <v>5849487.71</v>
          </cell>
        </row>
        <row r="100">
          <cell r="A100">
            <v>91</v>
          </cell>
          <cell r="B100">
            <v>19</v>
          </cell>
          <cell r="C100" t="str">
            <v xml:space="preserve">AYER                         </v>
          </cell>
          <cell r="D100">
            <v>19</v>
          </cell>
          <cell r="E100" t="str">
            <v>AYER</v>
          </cell>
          <cell r="F100">
            <v>769483.96129999985</v>
          </cell>
          <cell r="G100">
            <v>7.6279879560732858E-2</v>
          </cell>
          <cell r="H100">
            <v>890868.10904999997</v>
          </cell>
          <cell r="I100">
            <v>8.1855228036275901E-2</v>
          </cell>
          <cell r="K100">
            <v>557301</v>
          </cell>
          <cell r="L100">
            <v>0</v>
          </cell>
          <cell r="M100">
            <v>0</v>
          </cell>
          <cell r="N100">
            <v>890868.10904999997</v>
          </cell>
          <cell r="O100">
            <v>557301</v>
          </cell>
          <cell r="P100">
            <v>504740</v>
          </cell>
          <cell r="Q100">
            <v>52561</v>
          </cell>
          <cell r="R100">
            <v>10.413480207631652</v>
          </cell>
          <cell r="S100">
            <v>55</v>
          </cell>
          <cell r="T100">
            <v>0</v>
          </cell>
          <cell r="U100">
            <v>19</v>
          </cell>
          <cell r="V100">
            <v>19</v>
          </cell>
          <cell r="W100">
            <v>91</v>
          </cell>
          <cell r="X100">
            <v>62</v>
          </cell>
          <cell r="Y100">
            <v>890868.10904999997</v>
          </cell>
        </row>
        <row r="101">
          <cell r="A101">
            <v>92</v>
          </cell>
          <cell r="B101">
            <v>19</v>
          </cell>
          <cell r="C101" t="str">
            <v xml:space="preserve">AYER                         </v>
          </cell>
          <cell r="D101">
            <v>616</v>
          </cell>
          <cell r="E101" t="str">
            <v>AYER SHIRLEY</v>
          </cell>
          <cell r="F101">
            <v>9318156</v>
          </cell>
          <cell r="G101">
            <v>0.9237201204392671</v>
          </cell>
          <cell r="H101">
            <v>9992592</v>
          </cell>
          <cell r="I101">
            <v>0.91814477196372413</v>
          </cell>
          <cell r="K101">
            <v>6251074</v>
          </cell>
          <cell r="L101">
            <v>0</v>
          </cell>
          <cell r="M101">
            <v>0</v>
          </cell>
          <cell r="N101">
            <v>9992592</v>
          </cell>
          <cell r="O101">
            <v>6251074</v>
          </cell>
          <cell r="P101">
            <v>6112209</v>
          </cell>
          <cell r="Q101">
            <v>138865</v>
          </cell>
          <cell r="R101">
            <v>2.2719282014080342</v>
          </cell>
          <cell r="S101">
            <v>1004</v>
          </cell>
          <cell r="T101">
            <v>0</v>
          </cell>
          <cell r="U101">
            <v>19</v>
          </cell>
          <cell r="V101">
            <v>616</v>
          </cell>
          <cell r="W101">
            <v>92</v>
          </cell>
          <cell r="X101">
            <v>1024</v>
          </cell>
          <cell r="Y101">
            <v>9992592</v>
          </cell>
        </row>
        <row r="102">
          <cell r="A102">
            <v>93</v>
          </cell>
          <cell r="B102">
            <v>19</v>
          </cell>
          <cell r="D102">
            <v>998</v>
          </cell>
          <cell r="F102">
            <v>0</v>
          </cell>
          <cell r="G102">
            <v>0</v>
          </cell>
          <cell r="H102">
            <v>0</v>
          </cell>
          <cell r="I102">
            <v>0</v>
          </cell>
          <cell r="K102">
            <v>0</v>
          </cell>
          <cell r="L102">
            <v>0</v>
          </cell>
          <cell r="M102">
            <v>0</v>
          </cell>
          <cell r="N102">
            <v>0</v>
          </cell>
          <cell r="O102">
            <v>0</v>
          </cell>
          <cell r="P102">
            <v>0</v>
          </cell>
          <cell r="Q102">
            <v>0</v>
          </cell>
          <cell r="R102">
            <v>0</v>
          </cell>
          <cell r="S102">
            <v>0</v>
          </cell>
          <cell r="T102">
            <v>0</v>
          </cell>
          <cell r="U102">
            <v>19</v>
          </cell>
          <cell r="V102">
            <v>998</v>
          </cell>
          <cell r="W102">
            <v>93</v>
          </cell>
          <cell r="X102">
            <v>0</v>
          </cell>
          <cell r="Y102">
            <v>0</v>
          </cell>
        </row>
        <row r="103">
          <cell r="A103">
            <v>94</v>
          </cell>
          <cell r="B103">
            <v>19</v>
          </cell>
          <cell r="D103">
            <v>998</v>
          </cell>
          <cell r="F103">
            <v>0</v>
          </cell>
          <cell r="G103">
            <v>0</v>
          </cell>
          <cell r="H103">
            <v>0</v>
          </cell>
          <cell r="I103">
            <v>0</v>
          </cell>
          <cell r="K103">
            <v>0</v>
          </cell>
          <cell r="L103">
            <v>0</v>
          </cell>
          <cell r="M103">
            <v>0</v>
          </cell>
          <cell r="N103">
            <v>0</v>
          </cell>
          <cell r="O103">
            <v>0</v>
          </cell>
          <cell r="P103">
            <v>0</v>
          </cell>
          <cell r="Q103">
            <v>0</v>
          </cell>
          <cell r="R103">
            <v>0</v>
          </cell>
          <cell r="S103">
            <v>0</v>
          </cell>
          <cell r="T103">
            <v>0</v>
          </cell>
          <cell r="U103">
            <v>19</v>
          </cell>
          <cell r="V103">
            <v>998</v>
          </cell>
          <cell r="W103">
            <v>94</v>
          </cell>
          <cell r="X103">
            <v>0</v>
          </cell>
          <cell r="Y103">
            <v>0</v>
          </cell>
        </row>
        <row r="104">
          <cell r="A104">
            <v>95</v>
          </cell>
          <cell r="B104">
            <v>19</v>
          </cell>
          <cell r="C104" t="str">
            <v xml:space="preserve">AYER                         </v>
          </cell>
          <cell r="D104">
            <v>999</v>
          </cell>
          <cell r="E104" t="str">
            <v>TOTAL</v>
          </cell>
          <cell r="F104">
            <v>10087639.961300001</v>
          </cell>
          <cell r="G104">
            <v>1</v>
          </cell>
          <cell r="H104">
            <v>10883460.10905</v>
          </cell>
          <cell r="I104">
            <v>1</v>
          </cell>
          <cell r="J104">
            <v>6808375</v>
          </cell>
          <cell r="K104">
            <v>6808375</v>
          </cell>
          <cell r="L104">
            <v>0</v>
          </cell>
          <cell r="M104">
            <v>0</v>
          </cell>
          <cell r="N104">
            <v>10883460.10905</v>
          </cell>
          <cell r="O104">
            <v>6808375</v>
          </cell>
          <cell r="P104">
            <v>6616949</v>
          </cell>
          <cell r="Q104">
            <v>191426</v>
          </cell>
          <cell r="R104">
            <v>2.8929647183316662</v>
          </cell>
          <cell r="S104">
            <v>1059</v>
          </cell>
          <cell r="T104">
            <v>0</v>
          </cell>
          <cell r="U104">
            <v>19</v>
          </cell>
          <cell r="V104">
            <v>999</v>
          </cell>
          <cell r="W104">
            <v>95</v>
          </cell>
          <cell r="X104">
            <v>1086</v>
          </cell>
          <cell r="Y104">
            <v>10883460.10905</v>
          </cell>
        </row>
        <row r="105">
          <cell r="A105">
            <v>96</v>
          </cell>
          <cell r="B105">
            <v>20</v>
          </cell>
          <cell r="C105" t="str">
            <v xml:space="preserve">BARNSTABLE                   </v>
          </cell>
          <cell r="D105">
            <v>20</v>
          </cell>
          <cell r="E105" t="str">
            <v>BARNSTABLE</v>
          </cell>
          <cell r="F105">
            <v>49571418</v>
          </cell>
          <cell r="G105">
            <v>0.94925708252486662</v>
          </cell>
          <cell r="H105">
            <v>52647431.899999999</v>
          </cell>
          <cell r="I105">
            <v>0.95358754498057752</v>
          </cell>
          <cell r="K105">
            <v>46300239</v>
          </cell>
          <cell r="L105">
            <v>0</v>
          </cell>
          <cell r="M105">
            <v>0</v>
          </cell>
          <cell r="N105">
            <v>52647431.899999999</v>
          </cell>
          <cell r="O105">
            <v>46300239</v>
          </cell>
          <cell r="P105">
            <v>44732590</v>
          </cell>
          <cell r="Q105">
            <v>1567649</v>
          </cell>
          <cell r="R105">
            <v>3.5044896796720244</v>
          </cell>
          <cell r="S105">
            <v>5381</v>
          </cell>
          <cell r="T105">
            <v>0</v>
          </cell>
          <cell r="U105">
            <v>20</v>
          </cell>
          <cell r="V105">
            <v>20</v>
          </cell>
          <cell r="W105">
            <v>96</v>
          </cell>
          <cell r="X105">
            <v>5429</v>
          </cell>
          <cell r="Y105">
            <v>52647431.899999999</v>
          </cell>
        </row>
        <row r="106">
          <cell r="A106">
            <v>97</v>
          </cell>
          <cell r="B106">
            <v>20</v>
          </cell>
          <cell r="C106" t="str">
            <v xml:space="preserve">BARNSTABLE                   </v>
          </cell>
          <cell r="D106">
            <v>815</v>
          </cell>
          <cell r="E106" t="str">
            <v>CAPE COD</v>
          </cell>
          <cell r="F106">
            <v>2649860</v>
          </cell>
          <cell r="G106">
            <v>5.074291747513341E-2</v>
          </cell>
          <cell r="H106">
            <v>2562425</v>
          </cell>
          <cell r="I106">
            <v>4.6412455019422448E-2</v>
          </cell>
          <cell r="K106">
            <v>2253498</v>
          </cell>
          <cell r="L106">
            <v>0</v>
          </cell>
          <cell r="M106">
            <v>0</v>
          </cell>
          <cell r="N106">
            <v>2562425</v>
          </cell>
          <cell r="O106">
            <v>2253498</v>
          </cell>
          <cell r="P106">
            <v>2391198</v>
          </cell>
          <cell r="Q106">
            <v>-137700</v>
          </cell>
          <cell r="R106">
            <v>-5.758619737888707</v>
          </cell>
          <cell r="S106">
            <v>185</v>
          </cell>
          <cell r="T106">
            <v>0</v>
          </cell>
          <cell r="U106">
            <v>20</v>
          </cell>
          <cell r="V106">
            <v>815</v>
          </cell>
          <cell r="W106">
            <v>97</v>
          </cell>
          <cell r="X106">
            <v>171</v>
          </cell>
          <cell r="Y106">
            <v>2562425</v>
          </cell>
        </row>
        <row r="107">
          <cell r="A107">
            <v>98</v>
          </cell>
          <cell r="B107">
            <v>20</v>
          </cell>
          <cell r="D107">
            <v>998</v>
          </cell>
          <cell r="F107">
            <v>0</v>
          </cell>
          <cell r="G107">
            <v>0</v>
          </cell>
          <cell r="H107">
            <v>0</v>
          </cell>
          <cell r="I107">
            <v>0</v>
          </cell>
          <cell r="K107">
            <v>0</v>
          </cell>
          <cell r="L107">
            <v>0</v>
          </cell>
          <cell r="M107">
            <v>0</v>
          </cell>
          <cell r="N107">
            <v>0</v>
          </cell>
          <cell r="O107">
            <v>0</v>
          </cell>
          <cell r="P107">
            <v>0</v>
          </cell>
          <cell r="Q107">
            <v>0</v>
          </cell>
          <cell r="R107">
            <v>0</v>
          </cell>
          <cell r="S107">
            <v>0</v>
          </cell>
          <cell r="T107">
            <v>0</v>
          </cell>
          <cell r="U107">
            <v>20</v>
          </cell>
          <cell r="V107">
            <v>998</v>
          </cell>
          <cell r="W107">
            <v>98</v>
          </cell>
          <cell r="X107">
            <v>0</v>
          </cell>
          <cell r="Y107">
            <v>0</v>
          </cell>
        </row>
        <row r="108">
          <cell r="A108">
            <v>99</v>
          </cell>
          <cell r="B108">
            <v>20</v>
          </cell>
          <cell r="D108">
            <v>998</v>
          </cell>
          <cell r="F108">
            <v>0</v>
          </cell>
          <cell r="G108">
            <v>0</v>
          </cell>
          <cell r="H108">
            <v>0</v>
          </cell>
          <cell r="I108">
            <v>0</v>
          </cell>
          <cell r="K108">
            <v>0</v>
          </cell>
          <cell r="L108">
            <v>0</v>
          </cell>
          <cell r="M108">
            <v>0</v>
          </cell>
          <cell r="N108">
            <v>0</v>
          </cell>
          <cell r="O108">
            <v>0</v>
          </cell>
          <cell r="P108">
            <v>0</v>
          </cell>
          <cell r="Q108">
            <v>0</v>
          </cell>
          <cell r="R108">
            <v>0</v>
          </cell>
          <cell r="S108">
            <v>0</v>
          </cell>
          <cell r="T108">
            <v>0</v>
          </cell>
          <cell r="U108">
            <v>20</v>
          </cell>
          <cell r="V108">
            <v>998</v>
          </cell>
          <cell r="W108">
            <v>99</v>
          </cell>
          <cell r="X108">
            <v>0</v>
          </cell>
          <cell r="Y108">
            <v>0</v>
          </cell>
        </row>
        <row r="109">
          <cell r="A109">
            <v>100</v>
          </cell>
          <cell r="B109">
            <v>20</v>
          </cell>
          <cell r="C109" t="str">
            <v xml:space="preserve">BARNSTABLE                   </v>
          </cell>
          <cell r="D109">
            <v>999</v>
          </cell>
          <cell r="E109" t="str">
            <v>TOTAL</v>
          </cell>
          <cell r="F109">
            <v>52221278</v>
          </cell>
          <cell r="G109">
            <v>1</v>
          </cell>
          <cell r="H109">
            <v>55209856.899999999</v>
          </cell>
          <cell r="I109">
            <v>1</v>
          </cell>
          <cell r="J109">
            <v>48553737</v>
          </cell>
          <cell r="K109">
            <v>48553737</v>
          </cell>
          <cell r="L109">
            <v>0</v>
          </cell>
          <cell r="M109">
            <v>0</v>
          </cell>
          <cell r="N109">
            <v>55209856.899999999</v>
          </cell>
          <cell r="O109">
            <v>48553737</v>
          </cell>
          <cell r="P109">
            <v>47123788</v>
          </cell>
          <cell r="Q109">
            <v>1429949</v>
          </cell>
          <cell r="R109">
            <v>3.0344525783877985</v>
          </cell>
          <cell r="S109">
            <v>5566</v>
          </cell>
          <cell r="T109">
            <v>0</v>
          </cell>
          <cell r="U109">
            <v>20</v>
          </cell>
          <cell r="V109">
            <v>999</v>
          </cell>
          <cell r="W109">
            <v>100</v>
          </cell>
          <cell r="X109">
            <v>5600</v>
          </cell>
          <cell r="Y109">
            <v>55209856.899999999</v>
          </cell>
        </row>
        <row r="110">
          <cell r="A110">
            <v>101</v>
          </cell>
          <cell r="B110">
            <v>21</v>
          </cell>
          <cell r="C110" t="str">
            <v xml:space="preserve">BARRE                        </v>
          </cell>
          <cell r="D110">
            <v>21</v>
          </cell>
          <cell r="E110" t="str">
            <v>BARRE</v>
          </cell>
          <cell r="F110">
            <v>12250.07</v>
          </cell>
          <cell r="G110">
            <v>1.3827411081176737E-3</v>
          </cell>
          <cell r="H110">
            <v>25394.42</v>
          </cell>
          <cell r="I110">
            <v>2.904017788881197E-3</v>
          </cell>
          <cell r="K110">
            <v>10406</v>
          </cell>
          <cell r="L110">
            <v>0</v>
          </cell>
          <cell r="M110">
            <v>0</v>
          </cell>
          <cell r="N110">
            <v>25394.42</v>
          </cell>
          <cell r="O110">
            <v>10406</v>
          </cell>
          <cell r="P110">
            <v>4767</v>
          </cell>
          <cell r="Q110">
            <v>5639</v>
          </cell>
          <cell r="R110">
            <v>118.2924271029998</v>
          </cell>
          <cell r="S110">
            <v>1</v>
          </cell>
          <cell r="T110">
            <v>0</v>
          </cell>
          <cell r="U110">
            <v>21</v>
          </cell>
          <cell r="V110">
            <v>21</v>
          </cell>
          <cell r="W110">
            <v>101</v>
          </cell>
          <cell r="X110">
            <v>2</v>
          </cell>
          <cell r="Y110">
            <v>25394.42</v>
          </cell>
        </row>
        <row r="111">
          <cell r="A111">
            <v>102</v>
          </cell>
          <cell r="B111">
            <v>21</v>
          </cell>
          <cell r="C111" t="str">
            <v xml:space="preserve">BARRE                        </v>
          </cell>
          <cell r="D111">
            <v>753</v>
          </cell>
          <cell r="E111" t="str">
            <v>QUABBIN</v>
          </cell>
          <cell r="F111">
            <v>8308838</v>
          </cell>
          <cell r="G111">
            <v>0.93786989488959938</v>
          </cell>
          <cell r="H111">
            <v>8112213</v>
          </cell>
          <cell r="I111">
            <v>0.9276845409028166</v>
          </cell>
          <cell r="K111">
            <v>3324233</v>
          </cell>
          <cell r="L111">
            <v>0</v>
          </cell>
          <cell r="M111">
            <v>0</v>
          </cell>
          <cell r="N111">
            <v>8112213</v>
          </cell>
          <cell r="O111">
            <v>3324233</v>
          </cell>
          <cell r="P111">
            <v>3233501</v>
          </cell>
          <cell r="Q111">
            <v>90732</v>
          </cell>
          <cell r="R111">
            <v>2.8059988229476347</v>
          </cell>
          <cell r="S111">
            <v>934</v>
          </cell>
          <cell r="T111">
            <v>0</v>
          </cell>
          <cell r="U111">
            <v>21</v>
          </cell>
          <cell r="V111">
            <v>753</v>
          </cell>
          <cell r="W111">
            <v>102</v>
          </cell>
          <cell r="X111">
            <v>878</v>
          </cell>
          <cell r="Y111">
            <v>8112213</v>
          </cell>
        </row>
        <row r="112">
          <cell r="A112">
            <v>103</v>
          </cell>
          <cell r="B112">
            <v>21</v>
          </cell>
          <cell r="C112" t="str">
            <v xml:space="preserve">BARRE                        </v>
          </cell>
          <cell r="D112">
            <v>832</v>
          </cell>
          <cell r="E112" t="str">
            <v>MONTACHUSETT</v>
          </cell>
          <cell r="F112">
            <v>538177</v>
          </cell>
          <cell r="G112">
            <v>6.0747364002282866E-2</v>
          </cell>
          <cell r="H112">
            <v>606974</v>
          </cell>
          <cell r="I112">
            <v>6.9411441308302207E-2</v>
          </cell>
          <cell r="K112">
            <v>248727</v>
          </cell>
          <cell r="L112">
            <v>0</v>
          </cell>
          <cell r="M112">
            <v>0</v>
          </cell>
          <cell r="N112">
            <v>606974</v>
          </cell>
          <cell r="O112">
            <v>248727</v>
          </cell>
          <cell r="P112">
            <v>209439</v>
          </cell>
          <cell r="Q112">
            <v>39288</v>
          </cell>
          <cell r="R112">
            <v>18.758683912738316</v>
          </cell>
          <cell r="S112">
            <v>38</v>
          </cell>
          <cell r="T112">
            <v>0</v>
          </cell>
          <cell r="U112">
            <v>21</v>
          </cell>
          <cell r="V112">
            <v>832</v>
          </cell>
          <cell r="W112">
            <v>103</v>
          </cell>
          <cell r="X112">
            <v>41</v>
          </cell>
          <cell r="Y112">
            <v>606974</v>
          </cell>
        </row>
        <row r="113">
          <cell r="A113">
            <v>104</v>
          </cell>
          <cell r="B113">
            <v>21</v>
          </cell>
          <cell r="D113">
            <v>998</v>
          </cell>
          <cell r="F113">
            <v>0</v>
          </cell>
          <cell r="G113">
            <v>0</v>
          </cell>
          <cell r="H113">
            <v>0</v>
          </cell>
          <cell r="I113">
            <v>0</v>
          </cell>
          <cell r="K113">
            <v>0</v>
          </cell>
          <cell r="L113">
            <v>0</v>
          </cell>
          <cell r="M113">
            <v>0</v>
          </cell>
          <cell r="N113">
            <v>0</v>
          </cell>
          <cell r="O113">
            <v>0</v>
          </cell>
          <cell r="P113">
            <v>0</v>
          </cell>
          <cell r="Q113">
            <v>0</v>
          </cell>
          <cell r="R113">
            <v>0</v>
          </cell>
          <cell r="S113">
            <v>0</v>
          </cell>
          <cell r="T113">
            <v>0</v>
          </cell>
          <cell r="U113">
            <v>21</v>
          </cell>
          <cell r="V113">
            <v>998</v>
          </cell>
          <cell r="W113">
            <v>104</v>
          </cell>
          <cell r="X113">
            <v>0</v>
          </cell>
          <cell r="Y113">
            <v>0</v>
          </cell>
        </row>
        <row r="114">
          <cell r="A114">
            <v>105</v>
          </cell>
          <cell r="B114">
            <v>21</v>
          </cell>
          <cell r="C114" t="str">
            <v xml:space="preserve">BARRE                        </v>
          </cell>
          <cell r="D114">
            <v>999</v>
          </cell>
          <cell r="E114" t="str">
            <v>TOTAL</v>
          </cell>
          <cell r="F114">
            <v>8859265.0700000003</v>
          </cell>
          <cell r="G114">
            <v>1</v>
          </cell>
          <cell r="H114">
            <v>8744581.4199999999</v>
          </cell>
          <cell r="I114">
            <v>1</v>
          </cell>
          <cell r="J114">
            <v>3583366</v>
          </cell>
          <cell r="K114">
            <v>3583366</v>
          </cell>
          <cell r="L114">
            <v>0</v>
          </cell>
          <cell r="M114">
            <v>0</v>
          </cell>
          <cell r="N114">
            <v>8744581.4199999999</v>
          </cell>
          <cell r="O114">
            <v>3583366</v>
          </cell>
          <cell r="P114">
            <v>3447707</v>
          </cell>
          <cell r="Q114">
            <v>135659</v>
          </cell>
          <cell r="R114">
            <v>3.9347601173765634</v>
          </cell>
          <cell r="S114">
            <v>973</v>
          </cell>
          <cell r="T114">
            <v>0</v>
          </cell>
          <cell r="U114">
            <v>21</v>
          </cell>
          <cell r="V114">
            <v>999</v>
          </cell>
          <cell r="W114">
            <v>105</v>
          </cell>
          <cell r="X114">
            <v>921</v>
          </cell>
          <cell r="Y114">
            <v>8744581.4199999999</v>
          </cell>
        </row>
        <row r="115">
          <cell r="A115">
            <v>106</v>
          </cell>
          <cell r="B115">
            <v>22</v>
          </cell>
          <cell r="C115" t="str">
            <v xml:space="preserve">BECKET                       </v>
          </cell>
          <cell r="D115">
            <v>22</v>
          </cell>
          <cell r="E115" t="str">
            <v>BECKET</v>
          </cell>
          <cell r="F115">
            <v>170510.26</v>
          </cell>
          <cell r="G115">
            <v>8.8075562281104719E-2</v>
          </cell>
          <cell r="H115">
            <v>227522.88</v>
          </cell>
          <cell r="I115">
            <v>0.11737797998396475</v>
          </cell>
          <cell r="K115">
            <v>221631</v>
          </cell>
          <cell r="L115">
            <v>0</v>
          </cell>
          <cell r="M115">
            <v>0</v>
          </cell>
          <cell r="N115">
            <v>227522.88</v>
          </cell>
          <cell r="O115">
            <v>221631</v>
          </cell>
          <cell r="P115">
            <v>161768</v>
          </cell>
          <cell r="Q115">
            <v>59863</v>
          </cell>
          <cell r="R115">
            <v>37.005464615993276</v>
          </cell>
          <cell r="S115">
            <v>12</v>
          </cell>
          <cell r="T115">
            <v>0</v>
          </cell>
          <cell r="U115">
            <v>22</v>
          </cell>
          <cell r="V115">
            <v>22</v>
          </cell>
          <cell r="W115">
            <v>106</v>
          </cell>
          <cell r="X115">
            <v>16</v>
          </cell>
          <cell r="Y115">
            <v>227522.88</v>
          </cell>
        </row>
        <row r="116">
          <cell r="A116">
            <v>107</v>
          </cell>
          <cell r="B116">
            <v>22</v>
          </cell>
          <cell r="C116" t="str">
            <v xml:space="preserve">BECKET                       </v>
          </cell>
          <cell r="D116">
            <v>635</v>
          </cell>
          <cell r="E116" t="str">
            <v>CENTRAL BERKSHIRE</v>
          </cell>
          <cell r="F116">
            <v>1765444</v>
          </cell>
          <cell r="G116">
            <v>0.91192443771889531</v>
          </cell>
          <cell r="H116">
            <v>1710855</v>
          </cell>
          <cell r="I116">
            <v>0.88262202001603529</v>
          </cell>
          <cell r="K116">
            <v>1666553</v>
          </cell>
          <cell r="L116">
            <v>0</v>
          </cell>
          <cell r="M116">
            <v>0</v>
          </cell>
          <cell r="N116">
            <v>1710855</v>
          </cell>
          <cell r="O116">
            <v>1666553</v>
          </cell>
          <cell r="P116">
            <v>1674932</v>
          </cell>
          <cell r="Q116">
            <v>-8379</v>
          </cell>
          <cell r="R116">
            <v>-0.50025911499690734</v>
          </cell>
          <cell r="S116">
            <v>192</v>
          </cell>
          <cell r="T116">
            <v>0</v>
          </cell>
          <cell r="U116">
            <v>22</v>
          </cell>
          <cell r="V116">
            <v>635</v>
          </cell>
          <cell r="W116">
            <v>107</v>
          </cell>
          <cell r="X116">
            <v>181</v>
          </cell>
          <cell r="Y116">
            <v>1710855</v>
          </cell>
        </row>
        <row r="117">
          <cell r="A117">
            <v>108</v>
          </cell>
          <cell r="B117">
            <v>22</v>
          </cell>
          <cell r="D117">
            <v>998</v>
          </cell>
          <cell r="F117">
            <v>0</v>
          </cell>
          <cell r="G117">
            <v>0</v>
          </cell>
          <cell r="H117">
            <v>0</v>
          </cell>
          <cell r="I117">
            <v>0</v>
          </cell>
          <cell r="K117">
            <v>0</v>
          </cell>
          <cell r="L117">
            <v>0</v>
          </cell>
          <cell r="M117">
            <v>0</v>
          </cell>
          <cell r="N117">
            <v>0</v>
          </cell>
          <cell r="O117">
            <v>0</v>
          </cell>
          <cell r="P117">
            <v>0</v>
          </cell>
          <cell r="Q117">
            <v>0</v>
          </cell>
          <cell r="R117">
            <v>0</v>
          </cell>
          <cell r="S117">
            <v>0</v>
          </cell>
          <cell r="T117">
            <v>0</v>
          </cell>
          <cell r="U117">
            <v>22</v>
          </cell>
          <cell r="V117">
            <v>998</v>
          </cell>
          <cell r="W117">
            <v>108</v>
          </cell>
          <cell r="X117">
            <v>0</v>
          </cell>
          <cell r="Y117">
            <v>0</v>
          </cell>
        </row>
        <row r="118">
          <cell r="A118">
            <v>109</v>
          </cell>
          <cell r="B118">
            <v>22</v>
          </cell>
          <cell r="D118">
            <v>998</v>
          </cell>
          <cell r="F118">
            <v>0</v>
          </cell>
          <cell r="G118">
            <v>0</v>
          </cell>
          <cell r="H118">
            <v>0</v>
          </cell>
          <cell r="I118">
            <v>0</v>
          </cell>
          <cell r="K118">
            <v>0</v>
          </cell>
          <cell r="L118">
            <v>0</v>
          </cell>
          <cell r="M118">
            <v>0</v>
          </cell>
          <cell r="N118">
            <v>0</v>
          </cell>
          <cell r="O118">
            <v>0</v>
          </cell>
          <cell r="P118">
            <v>0</v>
          </cell>
          <cell r="Q118">
            <v>0</v>
          </cell>
          <cell r="R118">
            <v>0</v>
          </cell>
          <cell r="S118">
            <v>0</v>
          </cell>
          <cell r="T118">
            <v>0</v>
          </cell>
          <cell r="U118">
            <v>22</v>
          </cell>
          <cell r="V118">
            <v>998</v>
          </cell>
          <cell r="W118">
            <v>109</v>
          </cell>
          <cell r="X118">
            <v>0</v>
          </cell>
          <cell r="Y118">
            <v>0</v>
          </cell>
        </row>
        <row r="119">
          <cell r="A119">
            <v>110</v>
          </cell>
          <cell r="B119">
            <v>22</v>
          </cell>
          <cell r="C119" t="str">
            <v xml:space="preserve">BECKET                       </v>
          </cell>
          <cell r="D119">
            <v>999</v>
          </cell>
          <cell r="E119" t="str">
            <v>TOTAL</v>
          </cell>
          <cell r="F119">
            <v>1935954.26</v>
          </cell>
          <cell r="G119">
            <v>1</v>
          </cell>
          <cell r="H119">
            <v>1938377.88</v>
          </cell>
          <cell r="I119">
            <v>1</v>
          </cell>
          <cell r="J119">
            <v>1888184</v>
          </cell>
          <cell r="K119">
            <v>1888184</v>
          </cell>
          <cell r="L119">
            <v>0</v>
          </cell>
          <cell r="M119">
            <v>0</v>
          </cell>
          <cell r="N119">
            <v>1938377.88</v>
          </cell>
          <cell r="O119">
            <v>1888184</v>
          </cell>
          <cell r="P119">
            <v>1836700</v>
          </cell>
          <cell r="Q119">
            <v>51484</v>
          </cell>
          <cell r="R119">
            <v>2.8030707246692437</v>
          </cell>
          <cell r="S119">
            <v>204</v>
          </cell>
          <cell r="T119">
            <v>0</v>
          </cell>
          <cell r="U119">
            <v>22</v>
          </cell>
          <cell r="V119">
            <v>999</v>
          </cell>
          <cell r="W119">
            <v>110</v>
          </cell>
          <cell r="X119">
            <v>197</v>
          </cell>
          <cell r="Y119">
            <v>1938377.88</v>
          </cell>
        </row>
        <row r="120">
          <cell r="A120">
            <v>111</v>
          </cell>
          <cell r="B120">
            <v>23</v>
          </cell>
          <cell r="C120" t="str">
            <v xml:space="preserve">BEDFORD                      </v>
          </cell>
          <cell r="D120">
            <v>23</v>
          </cell>
          <cell r="E120" t="str">
            <v>BEDFORD</v>
          </cell>
          <cell r="F120">
            <v>22574959.842000004</v>
          </cell>
          <cell r="G120">
            <v>0.98536764634811358</v>
          </cell>
          <cell r="H120">
            <v>24305160.20324</v>
          </cell>
          <cell r="I120">
            <v>0.98521825645057293</v>
          </cell>
          <cell r="K120">
            <v>20957555</v>
          </cell>
          <cell r="L120">
            <v>0</v>
          </cell>
          <cell r="M120">
            <v>0</v>
          </cell>
          <cell r="N120">
            <v>24305160.20324</v>
          </cell>
          <cell r="O120">
            <v>20957504</v>
          </cell>
          <cell r="P120">
            <v>20395123</v>
          </cell>
          <cell r="Q120">
            <v>562381</v>
          </cell>
          <cell r="R120">
            <v>2.757428822567042</v>
          </cell>
          <cell r="S120">
            <v>2465</v>
          </cell>
          <cell r="T120">
            <v>0</v>
          </cell>
          <cell r="U120">
            <v>23</v>
          </cell>
          <cell r="V120">
            <v>23</v>
          </cell>
          <cell r="W120">
            <v>111</v>
          </cell>
          <cell r="X120">
            <v>2525</v>
          </cell>
          <cell r="Y120">
            <v>24305160.20324</v>
          </cell>
        </row>
        <row r="121">
          <cell r="A121">
            <v>112</v>
          </cell>
          <cell r="B121">
            <v>23</v>
          </cell>
          <cell r="C121" t="str">
            <v xml:space="preserve">BEDFORD                      </v>
          </cell>
          <cell r="D121">
            <v>871</v>
          </cell>
          <cell r="E121" t="str">
            <v>SHAWSHEEN VALLEY</v>
          </cell>
          <cell r="F121">
            <v>307210</v>
          </cell>
          <cell r="G121">
            <v>1.3409317081991553E-2</v>
          </cell>
          <cell r="H121">
            <v>335788</v>
          </cell>
          <cell r="I121">
            <v>1.3611285222177817E-2</v>
          </cell>
          <cell r="K121">
            <v>289539</v>
          </cell>
          <cell r="L121">
            <v>0</v>
          </cell>
          <cell r="M121">
            <v>0</v>
          </cell>
          <cell r="N121">
            <v>335788</v>
          </cell>
          <cell r="O121">
            <v>289538</v>
          </cell>
          <cell r="P121">
            <v>277545</v>
          </cell>
          <cell r="Q121">
            <v>11993</v>
          </cell>
          <cell r="R121">
            <v>4.3211010827073091</v>
          </cell>
          <cell r="S121">
            <v>22</v>
          </cell>
          <cell r="T121">
            <v>0</v>
          </cell>
          <cell r="U121">
            <v>23</v>
          </cell>
          <cell r="V121">
            <v>871</v>
          </cell>
          <cell r="W121">
            <v>112</v>
          </cell>
          <cell r="X121">
            <v>23</v>
          </cell>
          <cell r="Y121">
            <v>335788</v>
          </cell>
        </row>
        <row r="122">
          <cell r="A122">
            <v>113</v>
          </cell>
          <cell r="B122">
            <v>23</v>
          </cell>
          <cell r="C122" t="str">
            <v xml:space="preserve">BEDFORD                      </v>
          </cell>
          <cell r="D122">
            <v>913</v>
          </cell>
          <cell r="E122" t="str">
            <v>ESSEX AGRICULTURAL</v>
          </cell>
          <cell r="F122">
            <v>28020</v>
          </cell>
          <cell r="G122">
            <v>1.2230365698948709E-3</v>
          </cell>
          <cell r="H122">
            <v>28875</v>
          </cell>
          <cell r="I122">
            <v>1.1704583272492896E-3</v>
          </cell>
          <cell r="K122">
            <v>24898</v>
          </cell>
          <cell r="L122">
            <v>24950</v>
          </cell>
          <cell r="M122">
            <v>52</v>
          </cell>
          <cell r="N122">
            <v>0</v>
          </cell>
          <cell r="O122">
            <v>24950</v>
          </cell>
          <cell r="P122">
            <v>24544</v>
          </cell>
          <cell r="Q122">
            <v>406</v>
          </cell>
          <cell r="R122">
            <v>1.6541720990873534</v>
          </cell>
          <cell r="S122">
            <v>2</v>
          </cell>
          <cell r="T122">
            <v>0</v>
          </cell>
          <cell r="U122">
            <v>23</v>
          </cell>
          <cell r="V122">
            <v>913</v>
          </cell>
          <cell r="W122">
            <v>113</v>
          </cell>
          <cell r="X122">
            <v>2</v>
          </cell>
          <cell r="Y122">
            <v>28875</v>
          </cell>
        </row>
        <row r="123">
          <cell r="A123">
            <v>114</v>
          </cell>
          <cell r="B123">
            <v>23</v>
          </cell>
          <cell r="D123">
            <v>998</v>
          </cell>
          <cell r="F123">
            <v>0</v>
          </cell>
          <cell r="G123">
            <v>0</v>
          </cell>
          <cell r="H123">
            <v>0</v>
          </cell>
          <cell r="I123">
            <v>0</v>
          </cell>
          <cell r="K123">
            <v>0</v>
          </cell>
          <cell r="L123">
            <v>0</v>
          </cell>
          <cell r="M123">
            <v>0</v>
          </cell>
          <cell r="N123">
            <v>0</v>
          </cell>
          <cell r="O123">
            <v>0</v>
          </cell>
          <cell r="P123">
            <v>0</v>
          </cell>
          <cell r="Q123">
            <v>0</v>
          </cell>
          <cell r="R123">
            <v>0</v>
          </cell>
          <cell r="S123">
            <v>0</v>
          </cell>
          <cell r="T123">
            <v>0</v>
          </cell>
          <cell r="U123">
            <v>23</v>
          </cell>
          <cell r="V123">
            <v>998</v>
          </cell>
          <cell r="W123">
            <v>114</v>
          </cell>
          <cell r="X123">
            <v>0</v>
          </cell>
          <cell r="Y123">
            <v>0</v>
          </cell>
        </row>
        <row r="124">
          <cell r="A124">
            <v>115</v>
          </cell>
          <cell r="B124">
            <v>23</v>
          </cell>
          <cell r="C124" t="str">
            <v xml:space="preserve">BEDFORD                      </v>
          </cell>
          <cell r="D124">
            <v>999</v>
          </cell>
          <cell r="E124" t="str">
            <v>TOTAL</v>
          </cell>
          <cell r="F124">
            <v>22910189.842000004</v>
          </cell>
          <cell r="G124">
            <v>1</v>
          </cell>
          <cell r="H124">
            <v>24669823.20324</v>
          </cell>
          <cell r="I124">
            <v>1</v>
          </cell>
          <cell r="J124">
            <v>21271992</v>
          </cell>
          <cell r="K124">
            <v>21271992</v>
          </cell>
          <cell r="L124">
            <v>24950</v>
          </cell>
          <cell r="M124">
            <v>52</v>
          </cell>
          <cell r="N124">
            <v>24640948.20324</v>
          </cell>
          <cell r="O124">
            <v>21271992</v>
          </cell>
          <cell r="P124">
            <v>20697212</v>
          </cell>
          <cell r="Q124">
            <v>574780</v>
          </cell>
          <cell r="R124">
            <v>2.7770890108290915</v>
          </cell>
          <cell r="S124">
            <v>2489</v>
          </cell>
          <cell r="T124">
            <v>0</v>
          </cell>
          <cell r="U124">
            <v>23</v>
          </cell>
          <cell r="V124">
            <v>999</v>
          </cell>
          <cell r="W124">
            <v>115</v>
          </cell>
          <cell r="X124">
            <v>2550</v>
          </cell>
          <cell r="Y124">
            <v>24669823.20324</v>
          </cell>
        </row>
        <row r="125">
          <cell r="A125">
            <v>116</v>
          </cell>
          <cell r="B125">
            <v>24</v>
          </cell>
          <cell r="C125" t="str">
            <v xml:space="preserve">BELCHERTOWN                  </v>
          </cell>
          <cell r="D125">
            <v>24</v>
          </cell>
          <cell r="E125" t="str">
            <v>BELCHERTOWN</v>
          </cell>
          <cell r="F125">
            <v>23483392.580000002</v>
          </cell>
          <cell r="G125">
            <v>0.94667723895939726</v>
          </cell>
          <cell r="H125">
            <v>23567308.230000004</v>
          </cell>
          <cell r="I125">
            <v>0.93641872713736729</v>
          </cell>
          <cell r="K125">
            <v>10469424</v>
          </cell>
          <cell r="L125">
            <v>0</v>
          </cell>
          <cell r="M125">
            <v>0</v>
          </cell>
          <cell r="N125">
            <v>23567308.230000004</v>
          </cell>
          <cell r="O125">
            <v>10469424</v>
          </cell>
          <cell r="P125">
            <v>10232132</v>
          </cell>
          <cell r="Q125">
            <v>237292</v>
          </cell>
          <cell r="R125">
            <v>2.31908657941473</v>
          </cell>
          <cell r="S125">
            <v>2687</v>
          </cell>
          <cell r="T125">
            <v>0</v>
          </cell>
          <cell r="U125">
            <v>24</v>
          </cell>
          <cell r="V125">
            <v>24</v>
          </cell>
          <cell r="W125">
            <v>116</v>
          </cell>
          <cell r="X125">
            <v>2597</v>
          </cell>
          <cell r="Y125">
            <v>23567308.230000004</v>
          </cell>
        </row>
        <row r="126">
          <cell r="A126">
            <v>117</v>
          </cell>
          <cell r="B126">
            <v>24</v>
          </cell>
          <cell r="C126" t="str">
            <v xml:space="preserve">BELCHERTOWN                  </v>
          </cell>
          <cell r="D126">
            <v>860</v>
          </cell>
          <cell r="E126" t="str">
            <v>PATHFINDER</v>
          </cell>
          <cell r="F126">
            <v>1322731</v>
          </cell>
          <cell r="G126">
            <v>5.3322761040602698E-2</v>
          </cell>
          <cell r="H126">
            <v>1600181</v>
          </cell>
          <cell r="I126">
            <v>6.3581272862632696E-2</v>
          </cell>
          <cell r="K126">
            <v>710856</v>
          </cell>
          <cell r="L126">
            <v>0</v>
          </cell>
          <cell r="M126">
            <v>0</v>
          </cell>
          <cell r="N126">
            <v>1600181</v>
          </cell>
          <cell r="O126">
            <v>710856</v>
          </cell>
          <cell r="P126">
            <v>576337</v>
          </cell>
          <cell r="Q126">
            <v>134519</v>
          </cell>
          <cell r="R126">
            <v>23.340337337356441</v>
          </cell>
          <cell r="S126">
            <v>92</v>
          </cell>
          <cell r="T126">
            <v>0</v>
          </cell>
          <cell r="U126">
            <v>24</v>
          </cell>
          <cell r="V126">
            <v>860</v>
          </cell>
          <cell r="W126">
            <v>117</v>
          </cell>
          <cell r="X126">
            <v>107</v>
          </cell>
          <cell r="Y126">
            <v>1600181</v>
          </cell>
        </row>
        <row r="127">
          <cell r="A127">
            <v>118</v>
          </cell>
          <cell r="B127">
            <v>24</v>
          </cell>
          <cell r="D127">
            <v>998</v>
          </cell>
          <cell r="F127">
            <v>0</v>
          </cell>
          <cell r="G127">
            <v>0</v>
          </cell>
          <cell r="H127">
            <v>0</v>
          </cell>
          <cell r="I127">
            <v>0</v>
          </cell>
          <cell r="K127">
            <v>0</v>
          </cell>
          <cell r="L127">
            <v>0</v>
          </cell>
          <cell r="M127">
            <v>0</v>
          </cell>
          <cell r="N127">
            <v>0</v>
          </cell>
          <cell r="O127">
            <v>0</v>
          </cell>
          <cell r="P127">
            <v>0</v>
          </cell>
          <cell r="Q127">
            <v>0</v>
          </cell>
          <cell r="R127">
            <v>0</v>
          </cell>
          <cell r="S127">
            <v>0</v>
          </cell>
          <cell r="T127">
            <v>0</v>
          </cell>
          <cell r="U127">
            <v>24</v>
          </cell>
          <cell r="V127">
            <v>998</v>
          </cell>
          <cell r="W127">
            <v>118</v>
          </cell>
          <cell r="X127">
            <v>0</v>
          </cell>
          <cell r="Y127">
            <v>0</v>
          </cell>
        </row>
        <row r="128">
          <cell r="A128">
            <v>119</v>
          </cell>
          <cell r="B128">
            <v>24</v>
          </cell>
          <cell r="D128">
            <v>998</v>
          </cell>
          <cell r="F128">
            <v>0</v>
          </cell>
          <cell r="G128">
            <v>0</v>
          </cell>
          <cell r="H128">
            <v>0</v>
          </cell>
          <cell r="I128">
            <v>0</v>
          </cell>
          <cell r="K128">
            <v>0</v>
          </cell>
          <cell r="L128">
            <v>0</v>
          </cell>
          <cell r="M128">
            <v>0</v>
          </cell>
          <cell r="N128">
            <v>0</v>
          </cell>
          <cell r="O128">
            <v>0</v>
          </cell>
          <cell r="P128">
            <v>0</v>
          </cell>
          <cell r="Q128">
            <v>0</v>
          </cell>
          <cell r="R128">
            <v>0</v>
          </cell>
          <cell r="S128">
            <v>0</v>
          </cell>
          <cell r="T128">
            <v>0</v>
          </cell>
          <cell r="U128">
            <v>24</v>
          </cell>
          <cell r="V128">
            <v>998</v>
          </cell>
          <cell r="W128">
            <v>119</v>
          </cell>
          <cell r="X128">
            <v>0</v>
          </cell>
          <cell r="Y128">
            <v>0</v>
          </cell>
        </row>
        <row r="129">
          <cell r="A129">
            <v>120</v>
          </cell>
          <cell r="B129">
            <v>24</v>
          </cell>
          <cell r="C129" t="str">
            <v xml:space="preserve">BELCHERTOWN                  </v>
          </cell>
          <cell r="D129">
            <v>999</v>
          </cell>
          <cell r="E129" t="str">
            <v>TOTAL</v>
          </cell>
          <cell r="F129">
            <v>24806123.580000002</v>
          </cell>
          <cell r="G129">
            <v>1</v>
          </cell>
          <cell r="H129">
            <v>25167489.230000004</v>
          </cell>
          <cell r="I129">
            <v>1</v>
          </cell>
          <cell r="J129">
            <v>11180280</v>
          </cell>
          <cell r="K129">
            <v>11180280</v>
          </cell>
          <cell r="L129">
            <v>0</v>
          </cell>
          <cell r="M129">
            <v>0</v>
          </cell>
          <cell r="N129">
            <v>25167489.230000004</v>
          </cell>
          <cell r="O129">
            <v>11180280</v>
          </cell>
          <cell r="P129">
            <v>10808469</v>
          </cell>
          <cell r="Q129">
            <v>371811</v>
          </cell>
          <cell r="R129">
            <v>3.439996913531417</v>
          </cell>
          <cell r="S129">
            <v>2779</v>
          </cell>
          <cell r="T129">
            <v>0</v>
          </cell>
          <cell r="U129">
            <v>24</v>
          </cell>
          <cell r="V129">
            <v>999</v>
          </cell>
          <cell r="W129">
            <v>120</v>
          </cell>
          <cell r="X129">
            <v>2704</v>
          </cell>
          <cell r="Y129">
            <v>25167489.230000004</v>
          </cell>
        </row>
        <row r="130">
          <cell r="A130">
            <v>121</v>
          </cell>
          <cell r="B130">
            <v>25</v>
          </cell>
          <cell r="C130" t="str">
            <v xml:space="preserve">BELLINGHAM                   </v>
          </cell>
          <cell r="D130">
            <v>25</v>
          </cell>
          <cell r="E130" t="str">
            <v>BELLINGHAM</v>
          </cell>
          <cell r="F130">
            <v>22005905.830000002</v>
          </cell>
          <cell r="G130">
            <v>0.95264953122310359</v>
          </cell>
          <cell r="H130">
            <v>21897110.52</v>
          </cell>
          <cell r="I130">
            <v>0.94577751047643821</v>
          </cell>
          <cell r="K130">
            <v>14719762</v>
          </cell>
          <cell r="L130">
            <v>0</v>
          </cell>
          <cell r="M130">
            <v>0</v>
          </cell>
          <cell r="N130">
            <v>21897110.52</v>
          </cell>
          <cell r="O130">
            <v>14719762</v>
          </cell>
          <cell r="P130">
            <v>14331642</v>
          </cell>
          <cell r="Q130">
            <v>388120</v>
          </cell>
          <cell r="R130">
            <v>2.7081335132429349</v>
          </cell>
          <cell r="S130">
            <v>2498</v>
          </cell>
          <cell r="T130">
            <v>0</v>
          </cell>
          <cell r="U130">
            <v>25</v>
          </cell>
          <cell r="V130">
            <v>25</v>
          </cell>
          <cell r="W130">
            <v>121</v>
          </cell>
          <cell r="X130">
            <v>2384</v>
          </cell>
          <cell r="Y130">
            <v>21897110.52</v>
          </cell>
        </row>
        <row r="131">
          <cell r="A131">
            <v>122</v>
          </cell>
          <cell r="B131">
            <v>25</v>
          </cell>
          <cell r="C131" t="str">
            <v xml:space="preserve">BELLINGHAM                   </v>
          </cell>
          <cell r="D131">
            <v>805</v>
          </cell>
          <cell r="E131" t="str">
            <v>BLACKSTONE VALLEY</v>
          </cell>
          <cell r="F131">
            <v>951117</v>
          </cell>
          <cell r="G131">
            <v>4.117445431185527E-2</v>
          </cell>
          <cell r="H131">
            <v>1091437</v>
          </cell>
          <cell r="I131">
            <v>4.7141222937110719E-2</v>
          </cell>
          <cell r="K131">
            <v>733690</v>
          </cell>
          <cell r="L131">
            <v>0</v>
          </cell>
          <cell r="M131">
            <v>0</v>
          </cell>
          <cell r="N131">
            <v>1091437</v>
          </cell>
          <cell r="O131">
            <v>733690</v>
          </cell>
          <cell r="P131">
            <v>619428</v>
          </cell>
          <cell r="Q131">
            <v>114262</v>
          </cell>
          <cell r="R131">
            <v>18.446373105510244</v>
          </cell>
          <cell r="S131">
            <v>67</v>
          </cell>
          <cell r="T131">
            <v>0</v>
          </cell>
          <cell r="U131">
            <v>25</v>
          </cell>
          <cell r="V131">
            <v>805</v>
          </cell>
          <cell r="W131">
            <v>122</v>
          </cell>
          <cell r="X131">
            <v>74</v>
          </cell>
          <cell r="Y131">
            <v>1091437</v>
          </cell>
        </row>
        <row r="132">
          <cell r="A132">
            <v>123</v>
          </cell>
          <cell r="B132">
            <v>25</v>
          </cell>
          <cell r="C132" t="str">
            <v xml:space="preserve">BELLINGHAM                   </v>
          </cell>
          <cell r="D132">
            <v>915</v>
          </cell>
          <cell r="E132" t="str">
            <v>NORFOLK COUNTY</v>
          </cell>
          <cell r="F132">
            <v>142664</v>
          </cell>
          <cell r="G132">
            <v>6.1760144650411259E-3</v>
          </cell>
          <cell r="H132">
            <v>163949</v>
          </cell>
          <cell r="I132">
            <v>7.0812665864510406E-3</v>
          </cell>
          <cell r="K132">
            <v>110210</v>
          </cell>
          <cell r="L132">
            <v>0</v>
          </cell>
          <cell r="M132">
            <v>0</v>
          </cell>
          <cell r="N132">
            <v>163949</v>
          </cell>
          <cell r="O132">
            <v>110210</v>
          </cell>
          <cell r="P132">
            <v>92912</v>
          </cell>
          <cell r="Q132">
            <v>17298</v>
          </cell>
          <cell r="R132">
            <v>18.617616669536766</v>
          </cell>
          <cell r="S132">
            <v>10</v>
          </cell>
          <cell r="T132">
            <v>0</v>
          </cell>
          <cell r="U132">
            <v>25</v>
          </cell>
          <cell r="V132">
            <v>915</v>
          </cell>
          <cell r="W132">
            <v>123</v>
          </cell>
          <cell r="X132">
            <v>11</v>
          </cell>
          <cell r="Y132">
            <v>163949</v>
          </cell>
        </row>
        <row r="133">
          <cell r="A133">
            <v>124</v>
          </cell>
          <cell r="B133">
            <v>25</v>
          </cell>
          <cell r="D133">
            <v>998</v>
          </cell>
          <cell r="F133">
            <v>0</v>
          </cell>
          <cell r="G133">
            <v>0</v>
          </cell>
          <cell r="H133">
            <v>0</v>
          </cell>
          <cell r="I133">
            <v>0</v>
          </cell>
          <cell r="K133">
            <v>0</v>
          </cell>
          <cell r="L133">
            <v>0</v>
          </cell>
          <cell r="M133">
            <v>0</v>
          </cell>
          <cell r="N133">
            <v>0</v>
          </cell>
          <cell r="O133">
            <v>0</v>
          </cell>
          <cell r="P133">
            <v>0</v>
          </cell>
          <cell r="Q133">
            <v>0</v>
          </cell>
          <cell r="R133">
            <v>0</v>
          </cell>
          <cell r="S133">
            <v>0</v>
          </cell>
          <cell r="T133">
            <v>0</v>
          </cell>
          <cell r="U133">
            <v>25</v>
          </cell>
          <cell r="V133">
            <v>998</v>
          </cell>
          <cell r="W133">
            <v>124</v>
          </cell>
          <cell r="X133">
            <v>0</v>
          </cell>
          <cell r="Y133">
            <v>0</v>
          </cell>
        </row>
        <row r="134">
          <cell r="A134">
            <v>125</v>
          </cell>
          <cell r="B134">
            <v>25</v>
          </cell>
          <cell r="C134" t="str">
            <v xml:space="preserve">BELLINGHAM                   </v>
          </cell>
          <cell r="D134">
            <v>999</v>
          </cell>
          <cell r="E134" t="str">
            <v>TOTAL</v>
          </cell>
          <cell r="F134">
            <v>23099686.830000002</v>
          </cell>
          <cell r="G134">
            <v>1</v>
          </cell>
          <cell r="H134">
            <v>23152496.52</v>
          </cell>
          <cell r="I134">
            <v>1</v>
          </cell>
          <cell r="J134">
            <v>15563662</v>
          </cell>
          <cell r="K134">
            <v>15563662</v>
          </cell>
          <cell r="L134">
            <v>0</v>
          </cell>
          <cell r="M134">
            <v>0</v>
          </cell>
          <cell r="N134">
            <v>23152496.52</v>
          </cell>
          <cell r="O134">
            <v>15563662</v>
          </cell>
          <cell r="P134">
            <v>15043982</v>
          </cell>
          <cell r="Q134">
            <v>519680</v>
          </cell>
          <cell r="R134">
            <v>3.4544045585803014</v>
          </cell>
          <cell r="S134">
            <v>2575</v>
          </cell>
          <cell r="T134">
            <v>0</v>
          </cell>
          <cell r="U134">
            <v>25</v>
          </cell>
          <cell r="V134">
            <v>999</v>
          </cell>
          <cell r="W134">
            <v>125</v>
          </cell>
          <cell r="X134">
            <v>2469</v>
          </cell>
          <cell r="Y134">
            <v>23152496.52</v>
          </cell>
        </row>
        <row r="135">
          <cell r="A135">
            <v>126</v>
          </cell>
          <cell r="B135">
            <v>26</v>
          </cell>
          <cell r="C135" t="str">
            <v xml:space="preserve">BELMONT                      </v>
          </cell>
          <cell r="D135">
            <v>26</v>
          </cell>
          <cell r="E135" t="str">
            <v>BELMONT</v>
          </cell>
          <cell r="F135">
            <v>33178102.924880005</v>
          </cell>
          <cell r="G135">
            <v>0.98162182305640877</v>
          </cell>
          <cell r="H135">
            <v>34250943.436480001</v>
          </cell>
          <cell r="I135">
            <v>0.98129201825197765</v>
          </cell>
          <cell r="K135">
            <v>29351992</v>
          </cell>
          <cell r="L135">
            <v>0</v>
          </cell>
          <cell r="M135">
            <v>0</v>
          </cell>
          <cell r="N135">
            <v>34250943.436480001</v>
          </cell>
          <cell r="O135">
            <v>29351992</v>
          </cell>
          <cell r="P135">
            <v>28699894</v>
          </cell>
          <cell r="Q135">
            <v>652098</v>
          </cell>
          <cell r="R135">
            <v>2.2721268587263772</v>
          </cell>
          <cell r="S135">
            <v>3821</v>
          </cell>
          <cell r="T135">
            <v>0</v>
          </cell>
          <cell r="U135">
            <v>26</v>
          </cell>
          <cell r="V135">
            <v>26</v>
          </cell>
          <cell r="W135">
            <v>126</v>
          </cell>
          <cell r="X135">
            <v>3823</v>
          </cell>
          <cell r="Y135">
            <v>34250943.436480001</v>
          </cell>
        </row>
        <row r="136">
          <cell r="A136">
            <v>127</v>
          </cell>
          <cell r="B136">
            <v>26</v>
          </cell>
          <cell r="C136" t="str">
            <v xml:space="preserve">BELMONT                      </v>
          </cell>
          <cell r="D136">
            <v>830</v>
          </cell>
          <cell r="E136" t="str">
            <v>MINUTEMAN</v>
          </cell>
          <cell r="F136">
            <v>621169</v>
          </cell>
          <cell r="G136">
            <v>1.8378176943591229E-2</v>
          </cell>
          <cell r="H136">
            <v>652982</v>
          </cell>
          <cell r="I136">
            <v>1.8707981748022323E-2</v>
          </cell>
          <cell r="K136">
            <v>559585</v>
          </cell>
          <cell r="L136">
            <v>0</v>
          </cell>
          <cell r="M136">
            <v>0</v>
          </cell>
          <cell r="N136">
            <v>652982</v>
          </cell>
          <cell r="O136">
            <v>559585</v>
          </cell>
          <cell r="P136">
            <v>537327</v>
          </cell>
          <cell r="Q136">
            <v>22258</v>
          </cell>
          <cell r="R136">
            <v>4.142356516609067</v>
          </cell>
          <cell r="S136">
            <v>41</v>
          </cell>
          <cell r="T136">
            <v>0</v>
          </cell>
          <cell r="U136">
            <v>26</v>
          </cell>
          <cell r="V136">
            <v>830</v>
          </cell>
          <cell r="W136">
            <v>127</v>
          </cell>
          <cell r="X136">
            <v>41</v>
          </cell>
          <cell r="Y136">
            <v>652982</v>
          </cell>
        </row>
        <row r="137">
          <cell r="A137">
            <v>128</v>
          </cell>
          <cell r="B137">
            <v>26</v>
          </cell>
          <cell r="D137">
            <v>998</v>
          </cell>
          <cell r="F137">
            <v>0</v>
          </cell>
          <cell r="G137">
            <v>0</v>
          </cell>
          <cell r="H137">
            <v>0</v>
          </cell>
          <cell r="I137">
            <v>0</v>
          </cell>
          <cell r="K137">
            <v>0</v>
          </cell>
          <cell r="L137">
            <v>0</v>
          </cell>
          <cell r="M137">
            <v>0</v>
          </cell>
          <cell r="N137">
            <v>0</v>
          </cell>
          <cell r="O137">
            <v>0</v>
          </cell>
          <cell r="P137">
            <v>0</v>
          </cell>
          <cell r="Q137">
            <v>0</v>
          </cell>
          <cell r="R137">
            <v>0</v>
          </cell>
          <cell r="S137">
            <v>0</v>
          </cell>
          <cell r="T137">
            <v>0</v>
          </cell>
          <cell r="U137">
            <v>26</v>
          </cell>
          <cell r="V137">
            <v>998</v>
          </cell>
          <cell r="W137">
            <v>128</v>
          </cell>
          <cell r="X137">
            <v>0</v>
          </cell>
          <cell r="Y137">
            <v>0</v>
          </cell>
        </row>
        <row r="138">
          <cell r="A138">
            <v>129</v>
          </cell>
          <cell r="B138">
            <v>26</v>
          </cell>
          <cell r="D138">
            <v>998</v>
          </cell>
          <cell r="F138">
            <v>0</v>
          </cell>
          <cell r="G138">
            <v>0</v>
          </cell>
          <cell r="H138">
            <v>0</v>
          </cell>
          <cell r="I138">
            <v>0</v>
          </cell>
          <cell r="K138">
            <v>0</v>
          </cell>
          <cell r="L138">
            <v>0</v>
          </cell>
          <cell r="M138">
            <v>0</v>
          </cell>
          <cell r="N138">
            <v>0</v>
          </cell>
          <cell r="O138">
            <v>0</v>
          </cell>
          <cell r="P138">
            <v>0</v>
          </cell>
          <cell r="Q138">
            <v>0</v>
          </cell>
          <cell r="R138">
            <v>0</v>
          </cell>
          <cell r="S138">
            <v>0</v>
          </cell>
          <cell r="T138">
            <v>0</v>
          </cell>
          <cell r="U138">
            <v>26</v>
          </cell>
          <cell r="V138">
            <v>998</v>
          </cell>
          <cell r="W138">
            <v>129</v>
          </cell>
          <cell r="X138">
            <v>0</v>
          </cell>
          <cell r="Y138">
            <v>0</v>
          </cell>
        </row>
        <row r="139">
          <cell r="A139">
            <v>130</v>
          </cell>
          <cell r="B139">
            <v>26</v>
          </cell>
          <cell r="C139" t="str">
            <v xml:space="preserve">BELMONT                      </v>
          </cell>
          <cell r="D139">
            <v>999</v>
          </cell>
          <cell r="E139" t="str">
            <v>TOTAL</v>
          </cell>
          <cell r="F139">
            <v>33799271.924880005</v>
          </cell>
          <cell r="G139">
            <v>1</v>
          </cell>
          <cell r="H139">
            <v>34903925.436480001</v>
          </cell>
          <cell r="I139">
            <v>1</v>
          </cell>
          <cell r="J139">
            <v>29911577</v>
          </cell>
          <cell r="K139">
            <v>29911577</v>
          </cell>
          <cell r="L139">
            <v>0</v>
          </cell>
          <cell r="M139">
            <v>0</v>
          </cell>
          <cell r="N139">
            <v>34903925.436480001</v>
          </cell>
          <cell r="O139">
            <v>29911577</v>
          </cell>
          <cell r="P139">
            <v>29237221</v>
          </cell>
          <cell r="Q139">
            <v>674356</v>
          </cell>
          <cell r="R139">
            <v>2.3064982817621416</v>
          </cell>
          <cell r="S139">
            <v>3862</v>
          </cell>
          <cell r="T139">
            <v>0</v>
          </cell>
          <cell r="U139">
            <v>26</v>
          </cell>
          <cell r="V139">
            <v>999</v>
          </cell>
          <cell r="W139">
            <v>130</v>
          </cell>
          <cell r="X139">
            <v>3864</v>
          </cell>
          <cell r="Y139">
            <v>34903925.436480001</v>
          </cell>
        </row>
        <row r="140">
          <cell r="A140">
            <v>131</v>
          </cell>
          <cell r="B140">
            <v>27</v>
          </cell>
          <cell r="C140" t="str">
            <v xml:space="preserve">BERKLEY                      </v>
          </cell>
          <cell r="D140">
            <v>27</v>
          </cell>
          <cell r="E140" t="str">
            <v>BERKLEY</v>
          </cell>
          <cell r="F140">
            <v>6692981.5599999996</v>
          </cell>
          <cell r="G140">
            <v>0.64174856029215477</v>
          </cell>
          <cell r="H140">
            <v>6718784.6800000006</v>
          </cell>
          <cell r="I140">
            <v>0.60836615585548492</v>
          </cell>
          <cell r="K140">
            <v>3117988</v>
          </cell>
          <cell r="L140">
            <v>0</v>
          </cell>
          <cell r="M140">
            <v>0</v>
          </cell>
          <cell r="N140">
            <v>6718784.6800000006</v>
          </cell>
          <cell r="O140">
            <v>3117988</v>
          </cell>
          <cell r="P140">
            <v>3181543</v>
          </cell>
          <cell r="Q140">
            <v>-63555</v>
          </cell>
          <cell r="R140">
            <v>-1.9976156223568249</v>
          </cell>
          <cell r="S140">
            <v>805</v>
          </cell>
          <cell r="T140">
            <v>0</v>
          </cell>
          <cell r="U140">
            <v>27</v>
          </cell>
          <cell r="V140">
            <v>27</v>
          </cell>
          <cell r="W140">
            <v>131</v>
          </cell>
          <cell r="X140">
            <v>790</v>
          </cell>
          <cell r="Y140">
            <v>6718784.6800000006</v>
          </cell>
        </row>
        <row r="141">
          <cell r="A141">
            <v>132</v>
          </cell>
          <cell r="B141">
            <v>27</v>
          </cell>
          <cell r="C141" t="str">
            <v xml:space="preserve">BERKLEY                      </v>
          </cell>
          <cell r="D141">
            <v>763</v>
          </cell>
          <cell r="E141" t="str">
            <v>SOMERSET BERKLEY</v>
          </cell>
          <cell r="F141">
            <v>2130113</v>
          </cell>
          <cell r="G141">
            <v>0.2042433463703735</v>
          </cell>
          <cell r="H141">
            <v>2745341</v>
          </cell>
          <cell r="I141">
            <v>0.24858253839479386</v>
          </cell>
          <cell r="K141">
            <v>1274031</v>
          </cell>
          <cell r="L141">
            <v>0</v>
          </cell>
          <cell r="M141">
            <v>0</v>
          </cell>
          <cell r="N141">
            <v>2745341</v>
          </cell>
          <cell r="O141">
            <v>1274031</v>
          </cell>
          <cell r="P141">
            <v>1012560</v>
          </cell>
          <cell r="Q141">
            <v>261471</v>
          </cell>
          <cell r="R141">
            <v>25.822766058307657</v>
          </cell>
          <cell r="S141">
            <v>222</v>
          </cell>
          <cell r="T141">
            <v>0</v>
          </cell>
          <cell r="U141">
            <v>27</v>
          </cell>
          <cell r="V141">
            <v>763</v>
          </cell>
          <cell r="W141">
            <v>132</v>
          </cell>
          <cell r="X141">
            <v>276</v>
          </cell>
          <cell r="Y141">
            <v>2745341</v>
          </cell>
        </row>
        <row r="142">
          <cell r="A142">
            <v>133</v>
          </cell>
          <cell r="B142">
            <v>27</v>
          </cell>
          <cell r="C142" t="str">
            <v xml:space="preserve">BERKLEY                      </v>
          </cell>
          <cell r="D142">
            <v>810</v>
          </cell>
          <cell r="E142" t="str">
            <v>BRISTOL PLYMOUTH</v>
          </cell>
          <cell r="F142">
            <v>1406560</v>
          </cell>
          <cell r="G142">
            <v>0.13486632928427392</v>
          </cell>
          <cell r="H142">
            <v>1342794</v>
          </cell>
          <cell r="I142">
            <v>0.1215860401535907</v>
          </cell>
          <cell r="K142">
            <v>623151</v>
          </cell>
          <cell r="L142">
            <v>0</v>
          </cell>
          <cell r="M142">
            <v>0</v>
          </cell>
          <cell r="N142">
            <v>1342794</v>
          </cell>
          <cell r="O142">
            <v>623151</v>
          </cell>
          <cell r="P142">
            <v>668615</v>
          </cell>
          <cell r="Q142">
            <v>-45464</v>
          </cell>
          <cell r="R142">
            <v>-6.7997277955176001</v>
          </cell>
          <cell r="S142">
            <v>100</v>
          </cell>
          <cell r="T142">
            <v>0</v>
          </cell>
          <cell r="U142">
            <v>27</v>
          </cell>
          <cell r="V142">
            <v>810</v>
          </cell>
          <cell r="W142">
            <v>133</v>
          </cell>
          <cell r="X142">
            <v>91</v>
          </cell>
          <cell r="Y142">
            <v>1342794</v>
          </cell>
        </row>
        <row r="143">
          <cell r="A143">
            <v>134</v>
          </cell>
          <cell r="B143">
            <v>27</v>
          </cell>
          <cell r="C143" t="str">
            <v xml:space="preserve">BERKLEY                      </v>
          </cell>
          <cell r="D143">
            <v>910</v>
          </cell>
          <cell r="E143" t="str">
            <v>BRISTOL COUNTY</v>
          </cell>
          <cell r="F143">
            <v>199635</v>
          </cell>
          <cell r="G143">
            <v>1.9141764053197889E-2</v>
          </cell>
          <cell r="H143">
            <v>237062</v>
          </cell>
          <cell r="I143">
            <v>2.1465265596130545E-2</v>
          </cell>
          <cell r="K143">
            <v>110013</v>
          </cell>
          <cell r="L143">
            <v>0</v>
          </cell>
          <cell r="M143">
            <v>0</v>
          </cell>
          <cell r="N143">
            <v>237062</v>
          </cell>
          <cell r="O143">
            <v>110013</v>
          </cell>
          <cell r="P143">
            <v>94898</v>
          </cell>
          <cell r="Q143">
            <v>15115</v>
          </cell>
          <cell r="R143">
            <v>15.927627558009652</v>
          </cell>
          <cell r="S143">
            <v>14</v>
          </cell>
          <cell r="T143">
            <v>0</v>
          </cell>
          <cell r="U143">
            <v>27</v>
          </cell>
          <cell r="V143">
            <v>910</v>
          </cell>
          <cell r="W143">
            <v>134</v>
          </cell>
          <cell r="X143">
            <v>16</v>
          </cell>
          <cell r="Y143">
            <v>237062</v>
          </cell>
        </row>
        <row r="144">
          <cell r="A144">
            <v>135</v>
          </cell>
          <cell r="B144">
            <v>27</v>
          </cell>
          <cell r="C144" t="str">
            <v xml:space="preserve">BERKLEY                      </v>
          </cell>
          <cell r="D144">
            <v>999</v>
          </cell>
          <cell r="E144" t="str">
            <v>TOTAL</v>
          </cell>
          <cell r="F144">
            <v>10429289.559999999</v>
          </cell>
          <cell r="G144">
            <v>1</v>
          </cell>
          <cell r="H144">
            <v>11043981.68</v>
          </cell>
          <cell r="I144">
            <v>1</v>
          </cell>
          <cell r="J144">
            <v>5125183</v>
          </cell>
          <cell r="K144">
            <v>5125183</v>
          </cell>
          <cell r="L144">
            <v>0</v>
          </cell>
          <cell r="M144">
            <v>0</v>
          </cell>
          <cell r="N144">
            <v>11043981.68</v>
          </cell>
          <cell r="O144">
            <v>5125183</v>
          </cell>
          <cell r="P144">
            <v>4957616</v>
          </cell>
          <cell r="Q144">
            <v>167567</v>
          </cell>
          <cell r="R144">
            <v>3.3799915120493398</v>
          </cell>
          <cell r="S144">
            <v>1141</v>
          </cell>
          <cell r="T144">
            <v>0</v>
          </cell>
          <cell r="U144">
            <v>27</v>
          </cell>
          <cell r="V144">
            <v>999</v>
          </cell>
          <cell r="W144">
            <v>135</v>
          </cell>
          <cell r="X144">
            <v>1173</v>
          </cell>
          <cell r="Y144">
            <v>11043981.68</v>
          </cell>
        </row>
        <row r="145">
          <cell r="A145">
            <v>136</v>
          </cell>
          <cell r="B145">
            <v>28</v>
          </cell>
          <cell r="C145" t="str">
            <v xml:space="preserve">BERLIN                       </v>
          </cell>
          <cell r="D145">
            <v>28</v>
          </cell>
          <cell r="E145" t="str">
            <v>BERLIN</v>
          </cell>
          <cell r="F145">
            <v>1493144.841</v>
          </cell>
          <cell r="G145">
            <v>0.44562457694524238</v>
          </cell>
          <cell r="H145">
            <v>1617080.2740800001</v>
          </cell>
          <cell r="I145">
            <v>0.44828054018738966</v>
          </cell>
          <cell r="K145">
            <v>1379734</v>
          </cell>
          <cell r="L145">
            <v>0</v>
          </cell>
          <cell r="M145">
            <v>0</v>
          </cell>
          <cell r="N145">
            <v>1617080.2740800001</v>
          </cell>
          <cell r="O145">
            <v>1379734</v>
          </cell>
          <cell r="P145">
            <v>1321677</v>
          </cell>
          <cell r="Q145">
            <v>58057</v>
          </cell>
          <cell r="R145">
            <v>4.3926768794493665</v>
          </cell>
          <cell r="S145">
            <v>183</v>
          </cell>
          <cell r="T145">
            <v>0</v>
          </cell>
          <cell r="U145">
            <v>28</v>
          </cell>
          <cell r="V145">
            <v>28</v>
          </cell>
          <cell r="W145">
            <v>136</v>
          </cell>
          <cell r="X145">
            <v>190</v>
          </cell>
          <cell r="Y145">
            <v>1617080.2740800001</v>
          </cell>
        </row>
        <row r="146">
          <cell r="A146">
            <v>137</v>
          </cell>
          <cell r="B146">
            <v>28</v>
          </cell>
          <cell r="C146" t="str">
            <v xml:space="preserve">BERLIN                       </v>
          </cell>
          <cell r="D146">
            <v>620</v>
          </cell>
          <cell r="E146" t="str">
            <v>BERLIN BOYLSTON</v>
          </cell>
          <cell r="F146">
            <v>1469617</v>
          </cell>
          <cell r="G146">
            <v>0.43860276371978318</v>
          </cell>
          <cell r="H146">
            <v>1579838</v>
          </cell>
          <cell r="I146">
            <v>0.43795638559222738</v>
          </cell>
          <cell r="K146">
            <v>1347958</v>
          </cell>
          <cell r="L146">
            <v>0</v>
          </cell>
          <cell r="M146">
            <v>0</v>
          </cell>
          <cell r="N146">
            <v>1579838</v>
          </cell>
          <cell r="O146">
            <v>1347958</v>
          </cell>
          <cell r="P146">
            <v>1300851</v>
          </cell>
          <cell r="Q146">
            <v>47107</v>
          </cell>
          <cell r="R146">
            <v>3.6212448620172486</v>
          </cell>
          <cell r="S146">
            <v>167</v>
          </cell>
          <cell r="T146">
            <v>0</v>
          </cell>
          <cell r="U146">
            <v>28</v>
          </cell>
          <cell r="V146">
            <v>620</v>
          </cell>
          <cell r="W146">
            <v>137</v>
          </cell>
          <cell r="X146">
            <v>173</v>
          </cell>
          <cell r="Y146">
            <v>1579838</v>
          </cell>
        </row>
        <row r="147">
          <cell r="A147">
            <v>138</v>
          </cell>
          <cell r="B147">
            <v>28</v>
          </cell>
          <cell r="C147" t="str">
            <v xml:space="preserve">BERLIN                       </v>
          </cell>
          <cell r="D147">
            <v>801</v>
          </cell>
          <cell r="E147" t="str">
            <v>ASSABET VALLEY</v>
          </cell>
          <cell r="F147">
            <v>387917</v>
          </cell>
          <cell r="G147">
            <v>0.11577265933497444</v>
          </cell>
          <cell r="H147">
            <v>410377</v>
          </cell>
          <cell r="I147">
            <v>0.11376307422038304</v>
          </cell>
          <cell r="K147">
            <v>350144</v>
          </cell>
          <cell r="L147">
            <v>0</v>
          </cell>
          <cell r="M147">
            <v>0</v>
          </cell>
          <cell r="N147">
            <v>410377</v>
          </cell>
          <cell r="O147">
            <v>350144</v>
          </cell>
          <cell r="P147">
            <v>343370</v>
          </cell>
          <cell r="Q147">
            <v>6774</v>
          </cell>
          <cell r="R147">
            <v>1.9727990214637272</v>
          </cell>
          <cell r="S147">
            <v>25</v>
          </cell>
          <cell r="T147">
            <v>0</v>
          </cell>
          <cell r="U147">
            <v>28</v>
          </cell>
          <cell r="V147">
            <v>801</v>
          </cell>
          <cell r="W147">
            <v>138</v>
          </cell>
          <cell r="X147">
            <v>25</v>
          </cell>
          <cell r="Y147">
            <v>410377</v>
          </cell>
        </row>
        <row r="148">
          <cell r="A148">
            <v>139</v>
          </cell>
          <cell r="B148">
            <v>28</v>
          </cell>
          <cell r="D148">
            <v>998</v>
          </cell>
          <cell r="F148">
            <v>0</v>
          </cell>
          <cell r="G148">
            <v>0</v>
          </cell>
          <cell r="H148">
            <v>0</v>
          </cell>
          <cell r="I148">
            <v>0</v>
          </cell>
          <cell r="K148">
            <v>0</v>
          </cell>
          <cell r="L148">
            <v>0</v>
          </cell>
          <cell r="M148">
            <v>0</v>
          </cell>
          <cell r="N148">
            <v>0</v>
          </cell>
          <cell r="O148">
            <v>0</v>
          </cell>
          <cell r="P148">
            <v>0</v>
          </cell>
          <cell r="Q148">
            <v>0</v>
          </cell>
          <cell r="R148">
            <v>0</v>
          </cell>
          <cell r="S148">
            <v>0</v>
          </cell>
          <cell r="T148">
            <v>0</v>
          </cell>
          <cell r="U148">
            <v>28</v>
          </cell>
          <cell r="V148">
            <v>998</v>
          </cell>
          <cell r="W148">
            <v>139</v>
          </cell>
          <cell r="X148">
            <v>0</v>
          </cell>
          <cell r="Y148">
            <v>0</v>
          </cell>
        </row>
        <row r="149">
          <cell r="A149">
            <v>140</v>
          </cell>
          <cell r="B149">
            <v>28</v>
          </cell>
          <cell r="C149" t="str">
            <v xml:space="preserve">BERLIN                       </v>
          </cell>
          <cell r="D149">
            <v>999</v>
          </cell>
          <cell r="E149" t="str">
            <v>TOTAL</v>
          </cell>
          <cell r="F149">
            <v>3350678.841</v>
          </cell>
          <cell r="G149">
            <v>1</v>
          </cell>
          <cell r="H149">
            <v>3607295.2740799999</v>
          </cell>
          <cell r="I149">
            <v>1</v>
          </cell>
          <cell r="J149">
            <v>3077836</v>
          </cell>
          <cell r="K149">
            <v>3077836</v>
          </cell>
          <cell r="L149">
            <v>0</v>
          </cell>
          <cell r="M149">
            <v>0</v>
          </cell>
          <cell r="N149">
            <v>3607295.2740799999</v>
          </cell>
          <cell r="O149">
            <v>3077836</v>
          </cell>
          <cell r="P149">
            <v>2965898</v>
          </cell>
          <cell r="Q149">
            <v>111938</v>
          </cell>
          <cell r="R149">
            <v>3.7741689026392682</v>
          </cell>
          <cell r="S149">
            <v>375</v>
          </cell>
          <cell r="T149">
            <v>0</v>
          </cell>
          <cell r="U149">
            <v>28</v>
          </cell>
          <cell r="V149">
            <v>999</v>
          </cell>
          <cell r="W149">
            <v>140</v>
          </cell>
          <cell r="X149">
            <v>388</v>
          </cell>
          <cell r="Y149">
            <v>3607295.2740799999</v>
          </cell>
        </row>
        <row r="150">
          <cell r="A150">
            <v>141</v>
          </cell>
          <cell r="B150">
            <v>29</v>
          </cell>
          <cell r="C150" t="str">
            <v xml:space="preserve">BERNARDSTON                  </v>
          </cell>
          <cell r="D150">
            <v>29</v>
          </cell>
          <cell r="E150" t="str">
            <v>BERNARDSTON</v>
          </cell>
          <cell r="F150">
            <v>12250.07</v>
          </cell>
          <cell r="G150">
            <v>4.5084210143523495E-3</v>
          </cell>
          <cell r="H150">
            <v>12697.21</v>
          </cell>
          <cell r="I150">
            <v>4.2845575239677238E-3</v>
          </cell>
          <cell r="K150">
            <v>6663</v>
          </cell>
          <cell r="L150">
            <v>0</v>
          </cell>
          <cell r="M150">
            <v>0</v>
          </cell>
          <cell r="N150">
            <v>12697.21</v>
          </cell>
          <cell r="O150">
            <v>6663</v>
          </cell>
          <cell r="P150">
            <v>6787</v>
          </cell>
          <cell r="Q150">
            <v>-124</v>
          </cell>
          <cell r="R150">
            <v>-1.8270222484160896</v>
          </cell>
          <cell r="S150">
            <v>1</v>
          </cell>
          <cell r="T150">
            <v>0</v>
          </cell>
          <cell r="U150">
            <v>29</v>
          </cell>
          <cell r="V150">
            <v>29</v>
          </cell>
          <cell r="W150">
            <v>141</v>
          </cell>
          <cell r="X150">
            <v>1</v>
          </cell>
          <cell r="Y150">
            <v>12697.21</v>
          </cell>
        </row>
        <row r="151">
          <cell r="A151">
            <v>142</v>
          </cell>
          <cell r="B151">
            <v>29</v>
          </cell>
          <cell r="C151" t="str">
            <v xml:space="preserve">BERNARDSTON                  </v>
          </cell>
          <cell r="D151">
            <v>750</v>
          </cell>
          <cell r="E151" t="str">
            <v>PIONEER</v>
          </cell>
          <cell r="F151">
            <v>2544338</v>
          </cell>
          <cell r="G151">
            <v>0.93639847827932643</v>
          </cell>
          <cell r="H151">
            <v>2783143</v>
          </cell>
          <cell r="I151">
            <v>0.93914618100575675</v>
          </cell>
          <cell r="K151">
            <v>1460448</v>
          </cell>
          <cell r="L151">
            <v>0</v>
          </cell>
          <cell r="M151">
            <v>0</v>
          </cell>
          <cell r="N151">
            <v>2783143</v>
          </cell>
          <cell r="O151">
            <v>1460448</v>
          </cell>
          <cell r="P151">
            <v>1409668</v>
          </cell>
          <cell r="Q151">
            <v>50780</v>
          </cell>
          <cell r="R151">
            <v>3.6022666329944357</v>
          </cell>
          <cell r="S151">
            <v>281</v>
          </cell>
          <cell r="T151">
            <v>0</v>
          </cell>
          <cell r="U151">
            <v>29</v>
          </cell>
          <cell r="V151">
            <v>750</v>
          </cell>
          <cell r="W151">
            <v>142</v>
          </cell>
          <cell r="X151">
            <v>292</v>
          </cell>
          <cell r="Y151">
            <v>2783143</v>
          </cell>
        </row>
        <row r="152">
          <cell r="A152">
            <v>143</v>
          </cell>
          <cell r="B152">
            <v>29</v>
          </cell>
          <cell r="C152" t="str">
            <v xml:space="preserve">BERNARDSTON                  </v>
          </cell>
          <cell r="D152">
            <v>818</v>
          </cell>
          <cell r="E152" t="str">
            <v>FRANKLIN COUNTY</v>
          </cell>
          <cell r="F152">
            <v>160565</v>
          </cell>
          <cell r="G152">
            <v>5.9093100706321268E-2</v>
          </cell>
          <cell r="H152">
            <v>167642</v>
          </cell>
          <cell r="I152">
            <v>5.6569261470275536E-2</v>
          </cell>
          <cell r="K152">
            <v>87970</v>
          </cell>
          <cell r="L152">
            <v>0</v>
          </cell>
          <cell r="M152">
            <v>0</v>
          </cell>
          <cell r="N152">
            <v>167642</v>
          </cell>
          <cell r="O152">
            <v>87970</v>
          </cell>
          <cell r="P152">
            <v>88960</v>
          </cell>
          <cell r="Q152">
            <v>-990</v>
          </cell>
          <cell r="R152">
            <v>-1.1128597122302157</v>
          </cell>
          <cell r="S152">
            <v>11</v>
          </cell>
          <cell r="T152">
            <v>0</v>
          </cell>
          <cell r="U152">
            <v>29</v>
          </cell>
          <cell r="V152">
            <v>818</v>
          </cell>
          <cell r="W152">
            <v>143</v>
          </cell>
          <cell r="X152">
            <v>11</v>
          </cell>
          <cell r="Y152">
            <v>167642</v>
          </cell>
        </row>
        <row r="153">
          <cell r="A153">
            <v>144</v>
          </cell>
          <cell r="B153">
            <v>29</v>
          </cell>
          <cell r="D153">
            <v>998</v>
          </cell>
          <cell r="F153">
            <v>0</v>
          </cell>
          <cell r="G153">
            <v>0</v>
          </cell>
          <cell r="H153">
            <v>0</v>
          </cell>
          <cell r="I153">
            <v>0</v>
          </cell>
          <cell r="K153">
            <v>0</v>
          </cell>
          <cell r="L153">
            <v>0</v>
          </cell>
          <cell r="M153">
            <v>0</v>
          </cell>
          <cell r="N153">
            <v>0</v>
          </cell>
          <cell r="O153">
            <v>0</v>
          </cell>
          <cell r="P153">
            <v>0</v>
          </cell>
          <cell r="Q153">
            <v>0</v>
          </cell>
          <cell r="R153">
            <v>0</v>
          </cell>
          <cell r="S153">
            <v>0</v>
          </cell>
          <cell r="T153">
            <v>0</v>
          </cell>
          <cell r="U153">
            <v>29</v>
          </cell>
          <cell r="V153">
            <v>998</v>
          </cell>
          <cell r="W153">
            <v>144</v>
          </cell>
          <cell r="X153">
            <v>0</v>
          </cell>
          <cell r="Y153">
            <v>0</v>
          </cell>
        </row>
        <row r="154">
          <cell r="A154">
            <v>145</v>
          </cell>
          <cell r="B154">
            <v>29</v>
          </cell>
          <cell r="C154" t="str">
            <v xml:space="preserve">BERNARDSTON                  </v>
          </cell>
          <cell r="D154">
            <v>999</v>
          </cell>
          <cell r="E154" t="str">
            <v>TOTAL</v>
          </cell>
          <cell r="F154">
            <v>2717153.07</v>
          </cell>
          <cell r="G154">
            <v>1</v>
          </cell>
          <cell r="H154">
            <v>2963482.21</v>
          </cell>
          <cell r="I154">
            <v>1</v>
          </cell>
          <cell r="J154">
            <v>1555081</v>
          </cell>
          <cell r="K154">
            <v>1555081</v>
          </cell>
          <cell r="L154">
            <v>0</v>
          </cell>
          <cell r="M154">
            <v>0</v>
          </cell>
          <cell r="N154">
            <v>2963482.21</v>
          </cell>
          <cell r="O154">
            <v>1555081</v>
          </cell>
          <cell r="P154">
            <v>1505415</v>
          </cell>
          <cell r="Q154">
            <v>49666</v>
          </cell>
          <cell r="R154">
            <v>3.2991567109401725</v>
          </cell>
          <cell r="S154">
            <v>293</v>
          </cell>
          <cell r="T154">
            <v>0</v>
          </cell>
          <cell r="U154">
            <v>29</v>
          </cell>
          <cell r="V154">
            <v>999</v>
          </cell>
          <cell r="W154">
            <v>145</v>
          </cell>
          <cell r="X154">
            <v>304</v>
          </cell>
          <cell r="Y154">
            <v>2963482.21</v>
          </cell>
        </row>
        <row r="155">
          <cell r="A155">
            <v>146</v>
          </cell>
          <cell r="B155">
            <v>30</v>
          </cell>
          <cell r="C155" t="str">
            <v xml:space="preserve">BEVERLY                      </v>
          </cell>
          <cell r="D155">
            <v>30</v>
          </cell>
          <cell r="E155" t="str">
            <v>BEVERLY</v>
          </cell>
          <cell r="F155">
            <v>39163824.46955999</v>
          </cell>
          <cell r="G155">
            <v>0.95342213531369102</v>
          </cell>
          <cell r="H155">
            <v>41449624.288350001</v>
          </cell>
          <cell r="I155">
            <v>0.95415867126360498</v>
          </cell>
          <cell r="K155">
            <v>35369614</v>
          </cell>
          <cell r="L155">
            <v>0</v>
          </cell>
          <cell r="M155">
            <v>0</v>
          </cell>
          <cell r="N155">
            <v>41449624.288350001</v>
          </cell>
          <cell r="O155">
            <v>35366026</v>
          </cell>
          <cell r="P155">
            <v>34390816</v>
          </cell>
          <cell r="Q155">
            <v>975210</v>
          </cell>
          <cell r="R155">
            <v>2.8356698486014404</v>
          </cell>
          <cell r="S155">
            <v>4236</v>
          </cell>
          <cell r="T155">
            <v>0</v>
          </cell>
          <cell r="U155">
            <v>30</v>
          </cell>
          <cell r="V155">
            <v>30</v>
          </cell>
          <cell r="W155">
            <v>146</v>
          </cell>
          <cell r="X155">
            <v>4290</v>
          </cell>
          <cell r="Y155">
            <v>41449624.288350001</v>
          </cell>
        </row>
        <row r="156">
          <cell r="A156">
            <v>147</v>
          </cell>
          <cell r="B156">
            <v>30</v>
          </cell>
          <cell r="C156" t="str">
            <v xml:space="preserve">BEVERLY                      </v>
          </cell>
          <cell r="D156">
            <v>854</v>
          </cell>
          <cell r="E156" t="str">
            <v>NORTH SHORE</v>
          </cell>
          <cell r="F156">
            <v>1675113</v>
          </cell>
          <cell r="G156">
            <v>4.0779720443110914E-2</v>
          </cell>
          <cell r="H156">
            <v>1644897</v>
          </cell>
          <cell r="I156">
            <v>3.786506543381668E-2</v>
          </cell>
          <cell r="K156">
            <v>1403616</v>
          </cell>
          <cell r="L156">
            <v>0</v>
          </cell>
          <cell r="M156">
            <v>0</v>
          </cell>
          <cell r="N156">
            <v>1644897</v>
          </cell>
          <cell r="O156">
            <v>1403474</v>
          </cell>
          <cell r="P156">
            <v>1470962</v>
          </cell>
          <cell r="Q156">
            <v>-67488</v>
          </cell>
          <cell r="R156">
            <v>-4.5880179093681548</v>
          </cell>
          <cell r="S156">
            <v>116</v>
          </cell>
          <cell r="T156">
            <v>0</v>
          </cell>
          <cell r="U156">
            <v>30</v>
          </cell>
          <cell r="V156">
            <v>854</v>
          </cell>
          <cell r="W156">
            <v>147</v>
          </cell>
          <cell r="X156">
            <v>109</v>
          </cell>
          <cell r="Y156">
            <v>1644897</v>
          </cell>
        </row>
        <row r="157">
          <cell r="A157">
            <v>148</v>
          </cell>
          <cell r="B157">
            <v>30</v>
          </cell>
          <cell r="C157" t="str">
            <v xml:space="preserve">BEVERLY                      </v>
          </cell>
          <cell r="D157">
            <v>913</v>
          </cell>
          <cell r="E157" t="str">
            <v>ESSEX AGRICULTURAL</v>
          </cell>
          <cell r="F157">
            <v>238171</v>
          </cell>
          <cell r="G157">
            <v>5.7981442431980232E-3</v>
          </cell>
          <cell r="H157">
            <v>346497</v>
          </cell>
          <cell r="I157">
            <v>7.9762633025783243E-3</v>
          </cell>
          <cell r="K157">
            <v>295671</v>
          </cell>
          <cell r="L157">
            <v>299401</v>
          </cell>
          <cell r="M157">
            <v>3730</v>
          </cell>
          <cell r="N157">
            <v>0</v>
          </cell>
          <cell r="O157">
            <v>299401</v>
          </cell>
          <cell r="P157">
            <v>208622</v>
          </cell>
          <cell r="Q157">
            <v>90779</v>
          </cell>
          <cell r="R157">
            <v>43.513627517711456</v>
          </cell>
          <cell r="S157">
            <v>17</v>
          </cell>
          <cell r="T157">
            <v>0</v>
          </cell>
          <cell r="U157">
            <v>30</v>
          </cell>
          <cell r="V157">
            <v>913</v>
          </cell>
          <cell r="W157">
            <v>148</v>
          </cell>
          <cell r="X157">
            <v>24</v>
          </cell>
          <cell r="Y157">
            <v>346497</v>
          </cell>
        </row>
        <row r="158">
          <cell r="A158">
            <v>149</v>
          </cell>
          <cell r="B158">
            <v>30</v>
          </cell>
          <cell r="D158">
            <v>998</v>
          </cell>
          <cell r="F158">
            <v>0</v>
          </cell>
          <cell r="G158">
            <v>0</v>
          </cell>
          <cell r="H158">
            <v>0</v>
          </cell>
          <cell r="I158">
            <v>0</v>
          </cell>
          <cell r="K158">
            <v>0</v>
          </cell>
          <cell r="L158">
            <v>0</v>
          </cell>
          <cell r="M158">
            <v>0</v>
          </cell>
          <cell r="N158">
            <v>0</v>
          </cell>
          <cell r="O158">
            <v>0</v>
          </cell>
          <cell r="P158">
            <v>0</v>
          </cell>
          <cell r="Q158">
            <v>0</v>
          </cell>
          <cell r="R158">
            <v>0</v>
          </cell>
          <cell r="S158">
            <v>0</v>
          </cell>
          <cell r="T158">
            <v>0</v>
          </cell>
          <cell r="U158">
            <v>30</v>
          </cell>
          <cell r="V158">
            <v>998</v>
          </cell>
          <cell r="W158">
            <v>149</v>
          </cell>
          <cell r="X158">
            <v>0</v>
          </cell>
          <cell r="Y158">
            <v>0</v>
          </cell>
        </row>
        <row r="159">
          <cell r="A159">
            <v>150</v>
          </cell>
          <cell r="B159">
            <v>30</v>
          </cell>
          <cell r="C159" t="str">
            <v xml:space="preserve">BEVERLY                      </v>
          </cell>
          <cell r="D159">
            <v>999</v>
          </cell>
          <cell r="E159" t="str">
            <v>TOTAL</v>
          </cell>
          <cell r="F159">
            <v>41077108.46955999</v>
          </cell>
          <cell r="G159">
            <v>1</v>
          </cell>
          <cell r="H159">
            <v>43441018.288350001</v>
          </cell>
          <cell r="I159">
            <v>0.99999999999999989</v>
          </cell>
          <cell r="J159">
            <v>37068902</v>
          </cell>
          <cell r="K159">
            <v>37068901</v>
          </cell>
          <cell r="L159">
            <v>299401</v>
          </cell>
          <cell r="M159">
            <v>3730</v>
          </cell>
          <cell r="N159">
            <v>43094521.288350001</v>
          </cell>
          <cell r="O159">
            <v>37068901</v>
          </cell>
          <cell r="P159">
            <v>36070400</v>
          </cell>
          <cell r="Q159">
            <v>998501</v>
          </cell>
          <cell r="R159">
            <v>2.768200518985096</v>
          </cell>
          <cell r="S159">
            <v>4369</v>
          </cell>
          <cell r="T159">
            <v>0</v>
          </cell>
          <cell r="U159">
            <v>30</v>
          </cell>
          <cell r="V159">
            <v>999</v>
          </cell>
          <cell r="W159">
            <v>150</v>
          </cell>
          <cell r="X159">
            <v>4423</v>
          </cell>
          <cell r="Y159">
            <v>43441018.288350001</v>
          </cell>
        </row>
        <row r="160">
          <cell r="A160">
            <v>151</v>
          </cell>
          <cell r="B160">
            <v>31</v>
          </cell>
          <cell r="C160" t="str">
            <v xml:space="preserve">BILLERICA                    </v>
          </cell>
          <cell r="D160">
            <v>31</v>
          </cell>
          <cell r="E160" t="str">
            <v>BILLERICA</v>
          </cell>
          <cell r="F160">
            <v>50875415.991750009</v>
          </cell>
          <cell r="G160">
            <v>0.87112308874480449</v>
          </cell>
          <cell r="H160">
            <v>52527991.367600001</v>
          </cell>
          <cell r="I160">
            <v>0.86449061328258336</v>
          </cell>
          <cell r="K160">
            <v>34778576</v>
          </cell>
          <cell r="L160">
            <v>0</v>
          </cell>
          <cell r="M160">
            <v>0</v>
          </cell>
          <cell r="N160">
            <v>52527991.367600001</v>
          </cell>
          <cell r="O160">
            <v>34773532</v>
          </cell>
          <cell r="P160">
            <v>33909226</v>
          </cell>
          <cell r="Q160">
            <v>864306</v>
          </cell>
          <cell r="R160">
            <v>2.5488815344826805</v>
          </cell>
          <cell r="S160">
            <v>5837</v>
          </cell>
          <cell r="T160">
            <v>0</v>
          </cell>
          <cell r="U160">
            <v>31</v>
          </cell>
          <cell r="V160">
            <v>31</v>
          </cell>
          <cell r="W160">
            <v>151</v>
          </cell>
          <cell r="X160">
            <v>5741</v>
          </cell>
          <cell r="Y160">
            <v>52527991.367600001</v>
          </cell>
        </row>
        <row r="161">
          <cell r="A161">
            <v>152</v>
          </cell>
          <cell r="B161">
            <v>31</v>
          </cell>
          <cell r="C161" t="str">
            <v xml:space="preserve">BILLERICA                    </v>
          </cell>
          <cell r="D161">
            <v>871</v>
          </cell>
          <cell r="E161" t="str">
            <v>SHAWSHEEN VALLEY</v>
          </cell>
          <cell r="F161">
            <v>7512672</v>
          </cell>
          <cell r="G161">
            <v>0.12863702261280502</v>
          </cell>
          <cell r="H161">
            <v>8204917</v>
          </cell>
          <cell r="I161">
            <v>0.13503417025075512</v>
          </cell>
          <cell r="K161">
            <v>5432443</v>
          </cell>
          <cell r="L161">
            <v>0</v>
          </cell>
          <cell r="M161">
            <v>0</v>
          </cell>
          <cell r="N161">
            <v>8204917</v>
          </cell>
          <cell r="O161">
            <v>5431655</v>
          </cell>
          <cell r="P161">
            <v>5007309</v>
          </cell>
          <cell r="Q161">
            <v>424346</v>
          </cell>
          <cell r="R161">
            <v>8.4745319292258579</v>
          </cell>
          <cell r="S161">
            <v>538</v>
          </cell>
          <cell r="T161">
            <v>0</v>
          </cell>
          <cell r="U161">
            <v>31</v>
          </cell>
          <cell r="V161">
            <v>871</v>
          </cell>
          <cell r="W161">
            <v>152</v>
          </cell>
          <cell r="X161">
            <v>562</v>
          </cell>
          <cell r="Y161">
            <v>8204917</v>
          </cell>
        </row>
        <row r="162">
          <cell r="A162">
            <v>153</v>
          </cell>
          <cell r="B162">
            <v>31</v>
          </cell>
          <cell r="C162" t="str">
            <v xml:space="preserve">BILLERICA                    </v>
          </cell>
          <cell r="D162">
            <v>913</v>
          </cell>
          <cell r="E162" t="str">
            <v>ESSEX AGRICULTURAL</v>
          </cell>
          <cell r="F162">
            <v>14010</v>
          </cell>
          <cell r="G162">
            <v>2.3988864239053671E-4</v>
          </cell>
          <cell r="H162">
            <v>28875</v>
          </cell>
          <cell r="I162">
            <v>4.7521646666146098E-4</v>
          </cell>
          <cell r="K162">
            <v>19118</v>
          </cell>
          <cell r="L162">
            <v>24950</v>
          </cell>
          <cell r="M162">
            <v>5832</v>
          </cell>
          <cell r="N162">
            <v>0</v>
          </cell>
          <cell r="O162">
            <v>24950</v>
          </cell>
          <cell r="P162">
            <v>12272</v>
          </cell>
          <cell r="Q162">
            <v>12678</v>
          </cell>
          <cell r="R162">
            <v>103.30834419817471</v>
          </cell>
          <cell r="S162">
            <v>1</v>
          </cell>
          <cell r="T162">
            <v>0</v>
          </cell>
          <cell r="U162">
            <v>31</v>
          </cell>
          <cell r="V162">
            <v>913</v>
          </cell>
          <cell r="W162">
            <v>153</v>
          </cell>
          <cell r="X162">
            <v>2</v>
          </cell>
          <cell r="Y162">
            <v>28875</v>
          </cell>
        </row>
        <row r="163">
          <cell r="A163">
            <v>154</v>
          </cell>
          <cell r="B163">
            <v>31</v>
          </cell>
          <cell r="D163">
            <v>998</v>
          </cell>
          <cell r="F163">
            <v>0</v>
          </cell>
          <cell r="G163">
            <v>0</v>
          </cell>
          <cell r="H163">
            <v>0</v>
          </cell>
          <cell r="I163">
            <v>0</v>
          </cell>
          <cell r="K163">
            <v>0</v>
          </cell>
          <cell r="L163">
            <v>0</v>
          </cell>
          <cell r="M163">
            <v>0</v>
          </cell>
          <cell r="N163">
            <v>0</v>
          </cell>
          <cell r="O163">
            <v>0</v>
          </cell>
          <cell r="P163">
            <v>0</v>
          </cell>
          <cell r="Q163">
            <v>0</v>
          </cell>
          <cell r="R163">
            <v>0</v>
          </cell>
          <cell r="S163">
            <v>0</v>
          </cell>
          <cell r="T163">
            <v>0</v>
          </cell>
          <cell r="U163">
            <v>31</v>
          </cell>
          <cell r="V163">
            <v>998</v>
          </cell>
          <cell r="W163">
            <v>154</v>
          </cell>
          <cell r="X163">
            <v>0</v>
          </cell>
          <cell r="Y163">
            <v>0</v>
          </cell>
        </row>
        <row r="164">
          <cell r="A164">
            <v>155</v>
          </cell>
          <cell r="B164">
            <v>31</v>
          </cell>
          <cell r="C164" t="str">
            <v xml:space="preserve">BILLERICA                    </v>
          </cell>
          <cell r="D164">
            <v>999</v>
          </cell>
          <cell r="E164" t="str">
            <v>TOTAL</v>
          </cell>
          <cell r="F164">
            <v>58402097.991750009</v>
          </cell>
          <cell r="G164">
            <v>1</v>
          </cell>
          <cell r="H164">
            <v>60761783.367600001</v>
          </cell>
          <cell r="I164">
            <v>1</v>
          </cell>
          <cell r="J164">
            <v>40230137</v>
          </cell>
          <cell r="K164">
            <v>40230137</v>
          </cell>
          <cell r="L164">
            <v>24950</v>
          </cell>
          <cell r="M164">
            <v>5832</v>
          </cell>
          <cell r="N164">
            <v>60732908.367600001</v>
          </cell>
          <cell r="O164">
            <v>40230137</v>
          </cell>
          <cell r="P164">
            <v>38928807</v>
          </cell>
          <cell r="Q164">
            <v>1301330</v>
          </cell>
          <cell r="R164">
            <v>3.3428458262283764</v>
          </cell>
          <cell r="S164">
            <v>6376</v>
          </cell>
          <cell r="T164">
            <v>0</v>
          </cell>
          <cell r="U164">
            <v>31</v>
          </cell>
          <cell r="V164">
            <v>999</v>
          </cell>
          <cell r="W164">
            <v>155</v>
          </cell>
          <cell r="X164">
            <v>6305</v>
          </cell>
          <cell r="Y164">
            <v>60761783.367600001</v>
          </cell>
        </row>
        <row r="165">
          <cell r="A165">
            <v>156</v>
          </cell>
          <cell r="B165">
            <v>32</v>
          </cell>
          <cell r="C165" t="str">
            <v xml:space="preserve">BLACKSTONE                   </v>
          </cell>
          <cell r="D165">
            <v>32</v>
          </cell>
          <cell r="E165" t="str">
            <v>BLACKSTONE</v>
          </cell>
          <cell r="F165">
            <v>85750.49</v>
          </cell>
          <cell r="G165">
            <v>6.1996717454880276E-3</v>
          </cell>
          <cell r="H165">
            <v>88880.47</v>
          </cell>
          <cell r="I165">
            <v>6.4256687475228403E-3</v>
          </cell>
          <cell r="K165">
            <v>43338</v>
          </cell>
          <cell r="L165">
            <v>0</v>
          </cell>
          <cell r="M165">
            <v>0</v>
          </cell>
          <cell r="N165">
            <v>88880.47</v>
          </cell>
          <cell r="O165">
            <v>43338</v>
          </cell>
          <cell r="P165">
            <v>40589</v>
          </cell>
          <cell r="Q165">
            <v>2749</v>
          </cell>
          <cell r="R165">
            <v>6.7727709477937372</v>
          </cell>
          <cell r="S165">
            <v>7</v>
          </cell>
          <cell r="T165">
            <v>0</v>
          </cell>
          <cell r="U165">
            <v>32</v>
          </cell>
          <cell r="V165">
            <v>32</v>
          </cell>
          <cell r="W165">
            <v>156</v>
          </cell>
          <cell r="X165">
            <v>7</v>
          </cell>
          <cell r="Y165">
            <v>88880.47</v>
          </cell>
        </row>
        <row r="166">
          <cell r="A166">
            <v>157</v>
          </cell>
          <cell r="B166">
            <v>32</v>
          </cell>
          <cell r="C166" t="str">
            <v xml:space="preserve">BLACKSTONE                   </v>
          </cell>
          <cell r="D166">
            <v>622</v>
          </cell>
          <cell r="E166" t="str">
            <v>BLACKSTONE MILLVILLE</v>
          </cell>
          <cell r="F166">
            <v>12439695</v>
          </cell>
          <cell r="G166">
            <v>0.89937708360603752</v>
          </cell>
          <cell r="H166">
            <v>12622281</v>
          </cell>
          <cell r="I166">
            <v>0.91253563965347329</v>
          </cell>
          <cell r="K166">
            <v>6154609</v>
          </cell>
          <cell r="L166">
            <v>0</v>
          </cell>
          <cell r="M166">
            <v>0</v>
          </cell>
          <cell r="N166">
            <v>12622281</v>
          </cell>
          <cell r="O166">
            <v>6154609</v>
          </cell>
          <cell r="P166">
            <v>5888144</v>
          </cell>
          <cell r="Q166">
            <v>266465</v>
          </cell>
          <cell r="R166">
            <v>4.5254497851954705</v>
          </cell>
          <cell r="S166">
            <v>1403</v>
          </cell>
          <cell r="T166">
            <v>0</v>
          </cell>
          <cell r="U166">
            <v>32</v>
          </cell>
          <cell r="V166">
            <v>622</v>
          </cell>
          <cell r="W166">
            <v>157</v>
          </cell>
          <cell r="X166">
            <v>1372</v>
          </cell>
          <cell r="Y166">
            <v>12622281</v>
          </cell>
        </row>
        <row r="167">
          <cell r="A167">
            <v>158</v>
          </cell>
          <cell r="B167">
            <v>32</v>
          </cell>
          <cell r="C167" t="str">
            <v xml:space="preserve">BLACKSTONE                   </v>
          </cell>
          <cell r="D167">
            <v>805</v>
          </cell>
          <cell r="E167" t="str">
            <v>BLACKSTONE VALLEY</v>
          </cell>
          <cell r="F167">
            <v>1306011</v>
          </cell>
          <cell r="G167">
            <v>9.4423244648474472E-2</v>
          </cell>
          <cell r="H167">
            <v>1120935</v>
          </cell>
          <cell r="I167">
            <v>8.1038691599003856E-2</v>
          </cell>
          <cell r="K167">
            <v>546567</v>
          </cell>
          <cell r="L167">
            <v>0</v>
          </cell>
          <cell r="M167">
            <v>0</v>
          </cell>
          <cell r="N167">
            <v>1120935</v>
          </cell>
          <cell r="O167">
            <v>546567</v>
          </cell>
          <cell r="P167">
            <v>618181</v>
          </cell>
          <cell r="Q167">
            <v>-71614</v>
          </cell>
          <cell r="R167">
            <v>-11.584632979661297</v>
          </cell>
          <cell r="S167">
            <v>92</v>
          </cell>
          <cell r="T167">
            <v>0</v>
          </cell>
          <cell r="U167">
            <v>32</v>
          </cell>
          <cell r="V167">
            <v>805</v>
          </cell>
          <cell r="W167">
            <v>158</v>
          </cell>
          <cell r="X167">
            <v>76</v>
          </cell>
          <cell r="Y167">
            <v>1120935</v>
          </cell>
        </row>
        <row r="168">
          <cell r="A168">
            <v>159</v>
          </cell>
          <cell r="B168">
            <v>32</v>
          </cell>
          <cell r="D168">
            <v>998</v>
          </cell>
          <cell r="F168">
            <v>0</v>
          </cell>
          <cell r="G168">
            <v>0</v>
          </cell>
          <cell r="H168">
            <v>0</v>
          </cell>
          <cell r="I168">
            <v>0</v>
          </cell>
          <cell r="K168">
            <v>0</v>
          </cell>
          <cell r="L168">
            <v>0</v>
          </cell>
          <cell r="M168">
            <v>0</v>
          </cell>
          <cell r="N168">
            <v>0</v>
          </cell>
          <cell r="O168">
            <v>0</v>
          </cell>
          <cell r="P168">
            <v>0</v>
          </cell>
          <cell r="Q168">
            <v>0</v>
          </cell>
          <cell r="R168">
            <v>0</v>
          </cell>
          <cell r="S168">
            <v>0</v>
          </cell>
          <cell r="T168">
            <v>0</v>
          </cell>
          <cell r="U168">
            <v>32</v>
          </cell>
          <cell r="V168">
            <v>998</v>
          </cell>
          <cell r="W168">
            <v>159</v>
          </cell>
          <cell r="X168">
            <v>0</v>
          </cell>
          <cell r="Y168">
            <v>0</v>
          </cell>
        </row>
        <row r="169">
          <cell r="A169">
            <v>160</v>
          </cell>
          <cell r="B169">
            <v>32</v>
          </cell>
          <cell r="C169" t="str">
            <v xml:space="preserve">BLACKSTONE                   </v>
          </cell>
          <cell r="D169">
            <v>999</v>
          </cell>
          <cell r="E169" t="str">
            <v>TOTAL</v>
          </cell>
          <cell r="F169">
            <v>13831456.49</v>
          </cell>
          <cell r="G169">
            <v>1</v>
          </cell>
          <cell r="H169">
            <v>13832096.470000001</v>
          </cell>
          <cell r="I169">
            <v>1</v>
          </cell>
          <cell r="J169">
            <v>6744514</v>
          </cell>
          <cell r="K169">
            <v>6744514</v>
          </cell>
          <cell r="L169">
            <v>0</v>
          </cell>
          <cell r="M169">
            <v>0</v>
          </cell>
          <cell r="N169">
            <v>13832096.470000001</v>
          </cell>
          <cell r="O169">
            <v>6744514</v>
          </cell>
          <cell r="P169">
            <v>6546914</v>
          </cell>
          <cell r="Q169">
            <v>197600</v>
          </cell>
          <cell r="R169">
            <v>3.0182159105801603</v>
          </cell>
          <cell r="S169">
            <v>1502</v>
          </cell>
          <cell r="T169">
            <v>0</v>
          </cell>
          <cell r="U169">
            <v>32</v>
          </cell>
          <cell r="V169">
            <v>999</v>
          </cell>
          <cell r="W169">
            <v>160</v>
          </cell>
          <cell r="X169">
            <v>1455</v>
          </cell>
          <cell r="Y169">
            <v>13832096.470000001</v>
          </cell>
        </row>
        <row r="170">
          <cell r="A170">
            <v>161</v>
          </cell>
          <cell r="B170">
            <v>33</v>
          </cell>
          <cell r="C170" t="str">
            <v xml:space="preserve">BLANDFORD                    </v>
          </cell>
          <cell r="D170">
            <v>33</v>
          </cell>
          <cell r="E170" t="str">
            <v>BLANDFORD</v>
          </cell>
          <cell r="F170">
            <v>122500.7</v>
          </cell>
          <cell r="G170">
            <v>7.7271921871657809E-2</v>
          </cell>
          <cell r="H170">
            <v>88880.47</v>
          </cell>
          <cell r="I170">
            <v>5.6943397236262218E-2</v>
          </cell>
          <cell r="K170">
            <v>61527</v>
          </cell>
          <cell r="L170">
            <v>0</v>
          </cell>
          <cell r="M170">
            <v>0</v>
          </cell>
          <cell r="N170">
            <v>88880.47</v>
          </cell>
          <cell r="O170">
            <v>61527</v>
          </cell>
          <cell r="P170">
            <v>81440</v>
          </cell>
          <cell r="Q170">
            <v>-19913</v>
          </cell>
          <cell r="R170">
            <v>-24.451129666011788</v>
          </cell>
          <cell r="S170">
            <v>10</v>
          </cell>
          <cell r="T170">
            <v>0</v>
          </cell>
          <cell r="U170">
            <v>33</v>
          </cell>
          <cell r="V170">
            <v>33</v>
          </cell>
          <cell r="W170">
            <v>161</v>
          </cell>
          <cell r="X170">
            <v>7</v>
          </cell>
          <cell r="Y170">
            <v>88880.47</v>
          </cell>
        </row>
        <row r="171">
          <cell r="A171">
            <v>162</v>
          </cell>
          <cell r="B171">
            <v>33</v>
          </cell>
          <cell r="C171" t="str">
            <v xml:space="preserve">BLANDFORD                    </v>
          </cell>
          <cell r="D171">
            <v>672</v>
          </cell>
          <cell r="E171" t="str">
            <v>GATEWAY</v>
          </cell>
          <cell r="F171">
            <v>1462819</v>
          </cell>
          <cell r="G171">
            <v>0.92272807812834223</v>
          </cell>
          <cell r="H171">
            <v>1471976</v>
          </cell>
          <cell r="I171">
            <v>0.94305660276373782</v>
          </cell>
          <cell r="K171">
            <v>1018968</v>
          </cell>
          <cell r="L171">
            <v>0</v>
          </cell>
          <cell r="M171">
            <v>0</v>
          </cell>
          <cell r="N171">
            <v>1471976</v>
          </cell>
          <cell r="O171">
            <v>1018968</v>
          </cell>
          <cell r="P171">
            <v>972503</v>
          </cell>
          <cell r="Q171">
            <v>46465</v>
          </cell>
          <cell r="R171">
            <v>4.7778772918952432</v>
          </cell>
          <cell r="S171">
            <v>158</v>
          </cell>
          <cell r="T171">
            <v>0</v>
          </cell>
          <cell r="U171">
            <v>33</v>
          </cell>
          <cell r="V171">
            <v>672</v>
          </cell>
          <cell r="W171">
            <v>162</v>
          </cell>
          <cell r="X171">
            <v>153</v>
          </cell>
          <cell r="Y171">
            <v>1471976</v>
          </cell>
        </row>
        <row r="172">
          <cell r="A172">
            <v>163</v>
          </cell>
          <cell r="B172">
            <v>33</v>
          </cell>
          <cell r="D172">
            <v>998</v>
          </cell>
          <cell r="F172">
            <v>0</v>
          </cell>
          <cell r="G172">
            <v>0</v>
          </cell>
          <cell r="H172">
            <v>0</v>
          </cell>
          <cell r="I172">
            <v>0</v>
          </cell>
          <cell r="K172">
            <v>0</v>
          </cell>
          <cell r="L172">
            <v>0</v>
          </cell>
          <cell r="M172">
            <v>0</v>
          </cell>
          <cell r="N172">
            <v>0</v>
          </cell>
          <cell r="O172">
            <v>0</v>
          </cell>
          <cell r="P172">
            <v>0</v>
          </cell>
          <cell r="Q172">
            <v>0</v>
          </cell>
          <cell r="R172">
            <v>0</v>
          </cell>
          <cell r="S172">
            <v>0</v>
          </cell>
          <cell r="T172">
            <v>0</v>
          </cell>
          <cell r="U172">
            <v>33</v>
          </cell>
          <cell r="V172">
            <v>998</v>
          </cell>
          <cell r="W172">
            <v>163</v>
          </cell>
          <cell r="X172">
            <v>0</v>
          </cell>
          <cell r="Y172">
            <v>0</v>
          </cell>
        </row>
        <row r="173">
          <cell r="A173">
            <v>164</v>
          </cell>
          <cell r="B173">
            <v>33</v>
          </cell>
          <cell r="D173">
            <v>998</v>
          </cell>
          <cell r="F173">
            <v>0</v>
          </cell>
          <cell r="G173">
            <v>0</v>
          </cell>
          <cell r="H173">
            <v>0</v>
          </cell>
          <cell r="I173">
            <v>0</v>
          </cell>
          <cell r="K173">
            <v>0</v>
          </cell>
          <cell r="L173">
            <v>0</v>
          </cell>
          <cell r="M173">
            <v>0</v>
          </cell>
          <cell r="N173">
            <v>0</v>
          </cell>
          <cell r="O173">
            <v>0</v>
          </cell>
          <cell r="P173">
            <v>0</v>
          </cell>
          <cell r="Q173">
            <v>0</v>
          </cell>
          <cell r="R173">
            <v>0</v>
          </cell>
          <cell r="S173">
            <v>0</v>
          </cell>
          <cell r="T173">
            <v>0</v>
          </cell>
          <cell r="U173">
            <v>33</v>
          </cell>
          <cell r="V173">
            <v>998</v>
          </cell>
          <cell r="W173">
            <v>164</v>
          </cell>
          <cell r="X173">
            <v>0</v>
          </cell>
          <cell r="Y173">
            <v>0</v>
          </cell>
        </row>
        <row r="174">
          <cell r="A174">
            <v>165</v>
          </cell>
          <cell r="B174">
            <v>33</v>
          </cell>
          <cell r="C174" t="str">
            <v xml:space="preserve">BLANDFORD                    </v>
          </cell>
          <cell r="D174">
            <v>999</v>
          </cell>
          <cell r="E174" t="str">
            <v>TOTAL</v>
          </cell>
          <cell r="F174">
            <v>1585319.7</v>
          </cell>
          <cell r="G174">
            <v>1</v>
          </cell>
          <cell r="H174">
            <v>1560856.47</v>
          </cell>
          <cell r="I174">
            <v>1</v>
          </cell>
          <cell r="J174">
            <v>1080495</v>
          </cell>
          <cell r="K174">
            <v>1080495</v>
          </cell>
          <cell r="L174">
            <v>0</v>
          </cell>
          <cell r="M174">
            <v>0</v>
          </cell>
          <cell r="N174">
            <v>1560856.47</v>
          </cell>
          <cell r="O174">
            <v>1080495</v>
          </cell>
          <cell r="P174">
            <v>1053943</v>
          </cell>
          <cell r="Q174">
            <v>26552</v>
          </cell>
          <cell r="R174">
            <v>2.5193013284399632</v>
          </cell>
          <cell r="S174">
            <v>168</v>
          </cell>
          <cell r="T174">
            <v>0</v>
          </cell>
          <cell r="U174">
            <v>33</v>
          </cell>
          <cell r="V174">
            <v>999</v>
          </cell>
          <cell r="W174">
            <v>165</v>
          </cell>
          <cell r="X174">
            <v>160</v>
          </cell>
          <cell r="Y174">
            <v>1560856.47</v>
          </cell>
        </row>
        <row r="175">
          <cell r="A175">
            <v>166</v>
          </cell>
          <cell r="B175">
            <v>34</v>
          </cell>
          <cell r="C175" t="str">
            <v xml:space="preserve">BOLTON                       </v>
          </cell>
          <cell r="D175">
            <v>34</v>
          </cell>
          <cell r="E175" t="str">
            <v>BOLTON</v>
          </cell>
          <cell r="F175">
            <v>0</v>
          </cell>
          <cell r="G175">
            <v>0</v>
          </cell>
          <cell r="H175">
            <v>0</v>
          </cell>
          <cell r="I175">
            <v>0</v>
          </cell>
          <cell r="K175">
            <v>0</v>
          </cell>
          <cell r="L175">
            <v>0</v>
          </cell>
          <cell r="M175">
            <v>0</v>
          </cell>
          <cell r="N175">
            <v>0</v>
          </cell>
          <cell r="O175">
            <v>0</v>
          </cell>
          <cell r="P175">
            <v>0</v>
          </cell>
          <cell r="Q175">
            <v>0</v>
          </cell>
          <cell r="R175">
            <v>0</v>
          </cell>
          <cell r="S175">
            <v>0</v>
          </cell>
          <cell r="T175">
            <v>0</v>
          </cell>
          <cell r="U175">
            <v>34</v>
          </cell>
          <cell r="V175">
            <v>34</v>
          </cell>
          <cell r="W175">
            <v>166</v>
          </cell>
          <cell r="X175">
            <v>0</v>
          </cell>
          <cell r="Y175">
            <v>0</v>
          </cell>
        </row>
        <row r="176">
          <cell r="A176">
            <v>167</v>
          </cell>
          <cell r="B176">
            <v>34</v>
          </cell>
          <cell r="C176" t="str">
            <v xml:space="preserve">BOLTON                       </v>
          </cell>
          <cell r="D176">
            <v>725</v>
          </cell>
          <cell r="E176" t="str">
            <v>NASHOBA</v>
          </cell>
          <cell r="F176">
            <v>9081221</v>
          </cell>
          <cell r="G176">
            <v>0.98359043688722048</v>
          </cell>
          <cell r="H176">
            <v>9442668</v>
          </cell>
          <cell r="I176">
            <v>0.98341333806571429</v>
          </cell>
          <cell r="K176">
            <v>7803437</v>
          </cell>
          <cell r="L176">
            <v>0</v>
          </cell>
          <cell r="M176">
            <v>0</v>
          </cell>
          <cell r="N176">
            <v>9442668</v>
          </cell>
          <cell r="O176">
            <v>7803437</v>
          </cell>
          <cell r="P176">
            <v>7569995</v>
          </cell>
          <cell r="Q176">
            <v>233442</v>
          </cell>
          <cell r="R176">
            <v>3.0837801081770859</v>
          </cell>
          <cell r="S176">
            <v>1040</v>
          </cell>
          <cell r="T176">
            <v>0</v>
          </cell>
          <cell r="U176">
            <v>34</v>
          </cell>
          <cell r="V176">
            <v>725</v>
          </cell>
          <cell r="W176">
            <v>167</v>
          </cell>
          <cell r="X176">
            <v>1043</v>
          </cell>
          <cell r="Y176">
            <v>9442668</v>
          </cell>
        </row>
        <row r="177">
          <cell r="A177">
            <v>168</v>
          </cell>
          <cell r="B177">
            <v>34</v>
          </cell>
          <cell r="C177" t="str">
            <v xml:space="preserve">BOLTON                       </v>
          </cell>
          <cell r="D177">
            <v>830</v>
          </cell>
          <cell r="E177" t="str">
            <v>MINUTEMAN</v>
          </cell>
          <cell r="F177">
            <v>151505</v>
          </cell>
          <cell r="G177">
            <v>1.6409563112779475E-2</v>
          </cell>
          <cell r="H177">
            <v>159264</v>
          </cell>
          <cell r="I177">
            <v>1.6586661934285724E-2</v>
          </cell>
          <cell r="K177">
            <v>131616</v>
          </cell>
          <cell r="L177">
            <v>0</v>
          </cell>
          <cell r="M177">
            <v>0</v>
          </cell>
          <cell r="N177">
            <v>159264</v>
          </cell>
          <cell r="O177">
            <v>131616</v>
          </cell>
          <cell r="P177">
            <v>126293</v>
          </cell>
          <cell r="Q177">
            <v>5323</v>
          </cell>
          <cell r="R177">
            <v>4.2148020872099003</v>
          </cell>
          <cell r="S177">
            <v>10</v>
          </cell>
          <cell r="T177">
            <v>0</v>
          </cell>
          <cell r="U177">
            <v>34</v>
          </cell>
          <cell r="V177">
            <v>830</v>
          </cell>
          <cell r="W177">
            <v>168</v>
          </cell>
          <cell r="X177">
            <v>10</v>
          </cell>
          <cell r="Y177">
            <v>159264</v>
          </cell>
        </row>
        <row r="178">
          <cell r="A178">
            <v>169</v>
          </cell>
          <cell r="B178">
            <v>34</v>
          </cell>
          <cell r="D178">
            <v>998</v>
          </cell>
          <cell r="F178">
            <v>0</v>
          </cell>
          <cell r="G178">
            <v>0</v>
          </cell>
          <cell r="H178">
            <v>0</v>
          </cell>
          <cell r="I178">
            <v>0</v>
          </cell>
          <cell r="K178">
            <v>0</v>
          </cell>
          <cell r="L178">
            <v>0</v>
          </cell>
          <cell r="M178">
            <v>0</v>
          </cell>
          <cell r="N178">
            <v>0</v>
          </cell>
          <cell r="O178">
            <v>0</v>
          </cell>
          <cell r="P178">
            <v>0</v>
          </cell>
          <cell r="Q178">
            <v>0</v>
          </cell>
          <cell r="R178">
            <v>0</v>
          </cell>
          <cell r="S178">
            <v>0</v>
          </cell>
          <cell r="T178">
            <v>0</v>
          </cell>
          <cell r="U178">
            <v>34</v>
          </cell>
          <cell r="V178">
            <v>998</v>
          </cell>
          <cell r="W178">
            <v>169</v>
          </cell>
          <cell r="X178">
            <v>0</v>
          </cell>
          <cell r="Y178">
            <v>0</v>
          </cell>
        </row>
        <row r="179">
          <cell r="A179">
            <v>170</v>
          </cell>
          <cell r="B179">
            <v>34</v>
          </cell>
          <cell r="C179" t="str">
            <v xml:space="preserve">BOLTON                       </v>
          </cell>
          <cell r="D179">
            <v>999</v>
          </cell>
          <cell r="E179" t="str">
            <v>TOTAL</v>
          </cell>
          <cell r="F179">
            <v>9232726</v>
          </cell>
          <cell r="G179">
            <v>1</v>
          </cell>
          <cell r="H179">
            <v>9601932</v>
          </cell>
          <cell r="I179">
            <v>1</v>
          </cell>
          <cell r="J179">
            <v>7935053</v>
          </cell>
          <cell r="K179">
            <v>7935053</v>
          </cell>
          <cell r="L179">
            <v>0</v>
          </cell>
          <cell r="M179">
            <v>0</v>
          </cell>
          <cell r="N179">
            <v>9601932</v>
          </cell>
          <cell r="O179">
            <v>7935053</v>
          </cell>
          <cell r="P179">
            <v>7696288</v>
          </cell>
          <cell r="Q179">
            <v>238765</v>
          </cell>
          <cell r="R179">
            <v>3.102339725332524</v>
          </cell>
          <cell r="S179">
            <v>1050</v>
          </cell>
          <cell r="T179">
            <v>0</v>
          </cell>
          <cell r="U179">
            <v>34</v>
          </cell>
          <cell r="V179">
            <v>999</v>
          </cell>
          <cell r="W179">
            <v>170</v>
          </cell>
          <cell r="X179">
            <v>1053</v>
          </cell>
          <cell r="Y179">
            <v>9601932</v>
          </cell>
        </row>
        <row r="180">
          <cell r="A180">
            <v>171</v>
          </cell>
          <cell r="B180">
            <v>35</v>
          </cell>
          <cell r="C180" t="str">
            <v xml:space="preserve">BOSTON                       </v>
          </cell>
          <cell r="D180">
            <v>35</v>
          </cell>
          <cell r="E180" t="str">
            <v>BOSTON</v>
          </cell>
          <cell r="F180">
            <v>706116381.62752008</v>
          </cell>
          <cell r="G180">
            <v>1</v>
          </cell>
          <cell r="H180">
            <v>724286572.92611992</v>
          </cell>
          <cell r="I180">
            <v>1</v>
          </cell>
          <cell r="K180">
            <v>579960095</v>
          </cell>
          <cell r="L180">
            <v>0</v>
          </cell>
          <cell r="M180">
            <v>0</v>
          </cell>
          <cell r="N180">
            <v>724286572.92611992</v>
          </cell>
          <cell r="O180">
            <v>579960095</v>
          </cell>
          <cell r="P180">
            <v>551817407</v>
          </cell>
          <cell r="Q180">
            <v>28142688</v>
          </cell>
          <cell r="R180">
            <v>5.1000000440363058</v>
          </cell>
          <cell r="S180">
            <v>61194</v>
          </cell>
          <cell r="T180">
            <v>0</v>
          </cell>
          <cell r="U180">
            <v>35</v>
          </cell>
          <cell r="V180">
            <v>35</v>
          </cell>
          <cell r="W180">
            <v>171</v>
          </cell>
          <cell r="X180">
            <v>61108</v>
          </cell>
          <cell r="Y180">
            <v>724286572.92611992</v>
          </cell>
        </row>
        <row r="181">
          <cell r="A181">
            <v>172</v>
          </cell>
          <cell r="B181">
            <v>35</v>
          </cell>
          <cell r="D181">
            <v>998</v>
          </cell>
          <cell r="F181">
            <v>0</v>
          </cell>
          <cell r="G181">
            <v>0</v>
          </cell>
          <cell r="H181">
            <v>0</v>
          </cell>
          <cell r="I181">
            <v>0</v>
          </cell>
          <cell r="K181">
            <v>0</v>
          </cell>
          <cell r="L181">
            <v>0</v>
          </cell>
          <cell r="M181">
            <v>0</v>
          </cell>
          <cell r="N181">
            <v>0</v>
          </cell>
          <cell r="O181">
            <v>0</v>
          </cell>
          <cell r="P181">
            <v>0</v>
          </cell>
          <cell r="Q181">
            <v>0</v>
          </cell>
          <cell r="R181">
            <v>0</v>
          </cell>
          <cell r="S181">
            <v>0</v>
          </cell>
          <cell r="T181">
            <v>0</v>
          </cell>
          <cell r="U181">
            <v>35</v>
          </cell>
          <cell r="V181">
            <v>998</v>
          </cell>
          <cell r="W181">
            <v>172</v>
          </cell>
          <cell r="X181">
            <v>0</v>
          </cell>
          <cell r="Y181">
            <v>0</v>
          </cell>
        </row>
        <row r="182">
          <cell r="A182">
            <v>173</v>
          </cell>
          <cell r="B182">
            <v>35</v>
          </cell>
          <cell r="D182">
            <v>998</v>
          </cell>
          <cell r="F182">
            <v>0</v>
          </cell>
          <cell r="G182">
            <v>0</v>
          </cell>
          <cell r="H182">
            <v>0</v>
          </cell>
          <cell r="I182">
            <v>0</v>
          </cell>
          <cell r="K182">
            <v>0</v>
          </cell>
          <cell r="L182">
            <v>0</v>
          </cell>
          <cell r="M182">
            <v>0</v>
          </cell>
          <cell r="N182">
            <v>0</v>
          </cell>
          <cell r="O182">
            <v>0</v>
          </cell>
          <cell r="P182">
            <v>0</v>
          </cell>
          <cell r="Q182">
            <v>0</v>
          </cell>
          <cell r="R182">
            <v>0</v>
          </cell>
          <cell r="S182">
            <v>0</v>
          </cell>
          <cell r="T182">
            <v>0</v>
          </cell>
          <cell r="U182">
            <v>35</v>
          </cell>
          <cell r="V182">
            <v>998</v>
          </cell>
          <cell r="W182">
            <v>173</v>
          </cell>
          <cell r="X182">
            <v>0</v>
          </cell>
          <cell r="Y182">
            <v>0</v>
          </cell>
        </row>
        <row r="183">
          <cell r="A183">
            <v>174</v>
          </cell>
          <cell r="B183">
            <v>35</v>
          </cell>
          <cell r="D183">
            <v>998</v>
          </cell>
          <cell r="F183">
            <v>0</v>
          </cell>
          <cell r="G183">
            <v>0</v>
          </cell>
          <cell r="H183">
            <v>0</v>
          </cell>
          <cell r="I183">
            <v>0</v>
          </cell>
          <cell r="K183">
            <v>0</v>
          </cell>
          <cell r="L183">
            <v>0</v>
          </cell>
          <cell r="M183">
            <v>0</v>
          </cell>
          <cell r="N183">
            <v>0</v>
          </cell>
          <cell r="O183">
            <v>0</v>
          </cell>
          <cell r="P183">
            <v>0</v>
          </cell>
          <cell r="Q183">
            <v>0</v>
          </cell>
          <cell r="R183">
            <v>0</v>
          </cell>
          <cell r="S183">
            <v>0</v>
          </cell>
          <cell r="T183">
            <v>0</v>
          </cell>
          <cell r="U183">
            <v>35</v>
          </cell>
          <cell r="V183">
            <v>998</v>
          </cell>
          <cell r="W183">
            <v>174</v>
          </cell>
          <cell r="X183">
            <v>0</v>
          </cell>
          <cell r="Y183">
            <v>0</v>
          </cell>
        </row>
        <row r="184">
          <cell r="A184">
            <v>175</v>
          </cell>
          <cell r="B184">
            <v>35</v>
          </cell>
          <cell r="C184" t="str">
            <v xml:space="preserve">BOSTON                       </v>
          </cell>
          <cell r="D184">
            <v>999</v>
          </cell>
          <cell r="E184" t="str">
            <v>TOTAL</v>
          </cell>
          <cell r="F184">
            <v>706116381.62752008</v>
          </cell>
          <cell r="G184">
            <v>1</v>
          </cell>
          <cell r="H184">
            <v>724286572.92611992</v>
          </cell>
          <cell r="I184">
            <v>1</v>
          </cell>
          <cell r="J184">
            <v>579960095</v>
          </cell>
          <cell r="K184">
            <v>579960095</v>
          </cell>
          <cell r="L184">
            <v>0</v>
          </cell>
          <cell r="M184">
            <v>0</v>
          </cell>
          <cell r="N184">
            <v>724286572.92611992</v>
          </cell>
          <cell r="O184">
            <v>579960095</v>
          </cell>
          <cell r="P184">
            <v>551817407</v>
          </cell>
          <cell r="Q184">
            <v>28142688</v>
          </cell>
          <cell r="R184">
            <v>5.1000000440363058</v>
          </cell>
          <cell r="S184">
            <v>61194</v>
          </cell>
          <cell r="T184">
            <v>0</v>
          </cell>
          <cell r="U184">
            <v>35</v>
          </cell>
          <cell r="V184">
            <v>999</v>
          </cell>
          <cell r="W184">
            <v>175</v>
          </cell>
          <cell r="X184">
            <v>61108</v>
          </cell>
          <cell r="Y184">
            <v>724286572.92611992</v>
          </cell>
        </row>
        <row r="185">
          <cell r="A185">
            <v>176</v>
          </cell>
          <cell r="B185">
            <v>36</v>
          </cell>
          <cell r="C185" t="str">
            <v xml:space="preserve">BOURNE                       </v>
          </cell>
          <cell r="D185">
            <v>36</v>
          </cell>
          <cell r="E185" t="str">
            <v>BOURNE</v>
          </cell>
          <cell r="F185">
            <v>19955194.440000001</v>
          </cell>
          <cell r="G185">
            <v>0.92255930924136564</v>
          </cell>
          <cell r="H185">
            <v>20413172.529999997</v>
          </cell>
          <cell r="I185">
            <v>0.92333728275572757</v>
          </cell>
          <cell r="K185">
            <v>17508247</v>
          </cell>
          <cell r="L185">
            <v>0</v>
          </cell>
          <cell r="M185">
            <v>0</v>
          </cell>
          <cell r="N185">
            <v>20413172.529999997</v>
          </cell>
          <cell r="O185">
            <v>17508247</v>
          </cell>
          <cell r="P185">
            <v>17178276</v>
          </cell>
          <cell r="Q185">
            <v>329971</v>
          </cell>
          <cell r="R185">
            <v>1.9208621400657435</v>
          </cell>
          <cell r="S185">
            <v>2245</v>
          </cell>
          <cell r="T185">
            <v>0</v>
          </cell>
          <cell r="U185">
            <v>36</v>
          </cell>
          <cell r="V185">
            <v>36</v>
          </cell>
          <cell r="W185">
            <v>176</v>
          </cell>
          <cell r="X185">
            <v>2192</v>
          </cell>
          <cell r="Y185">
            <v>20413172.529999997</v>
          </cell>
        </row>
        <row r="186">
          <cell r="A186">
            <v>177</v>
          </cell>
          <cell r="B186">
            <v>36</v>
          </cell>
          <cell r="C186" t="str">
            <v xml:space="preserve">BOURNE                       </v>
          </cell>
          <cell r="D186">
            <v>879</v>
          </cell>
          <cell r="E186" t="str">
            <v>UPPER CAPE COD</v>
          </cell>
          <cell r="F186">
            <v>1675062</v>
          </cell>
          <cell r="G186">
            <v>7.7440690758634384E-2</v>
          </cell>
          <cell r="H186">
            <v>1694862</v>
          </cell>
          <cell r="I186">
            <v>7.6662717244272385E-2</v>
          </cell>
          <cell r="K186">
            <v>1453672</v>
          </cell>
          <cell r="L186">
            <v>0</v>
          </cell>
          <cell r="M186">
            <v>0</v>
          </cell>
          <cell r="N186">
            <v>1694862</v>
          </cell>
          <cell r="O186">
            <v>1453672</v>
          </cell>
          <cell r="P186">
            <v>1441964</v>
          </cell>
          <cell r="Q186">
            <v>11708</v>
          </cell>
          <cell r="R186">
            <v>0.81194814849746599</v>
          </cell>
          <cell r="S186">
            <v>120</v>
          </cell>
          <cell r="T186">
            <v>0</v>
          </cell>
          <cell r="U186">
            <v>36</v>
          </cell>
          <cell r="V186">
            <v>879</v>
          </cell>
          <cell r="W186">
            <v>177</v>
          </cell>
          <cell r="X186">
            <v>117</v>
          </cell>
          <cell r="Y186">
            <v>1694862</v>
          </cell>
        </row>
        <row r="187">
          <cell r="A187">
            <v>178</v>
          </cell>
          <cell r="B187">
            <v>36</v>
          </cell>
          <cell r="D187">
            <v>998</v>
          </cell>
          <cell r="F187">
            <v>0</v>
          </cell>
          <cell r="G187">
            <v>0</v>
          </cell>
          <cell r="H187">
            <v>0</v>
          </cell>
          <cell r="I187">
            <v>0</v>
          </cell>
          <cell r="K187">
            <v>0</v>
          </cell>
          <cell r="L187">
            <v>0</v>
          </cell>
          <cell r="M187">
            <v>0</v>
          </cell>
          <cell r="N187">
            <v>0</v>
          </cell>
          <cell r="O187">
            <v>0</v>
          </cell>
          <cell r="P187">
            <v>0</v>
          </cell>
          <cell r="Q187">
            <v>0</v>
          </cell>
          <cell r="R187">
            <v>0</v>
          </cell>
          <cell r="S187">
            <v>0</v>
          </cell>
          <cell r="T187">
            <v>0</v>
          </cell>
          <cell r="U187">
            <v>36</v>
          </cell>
          <cell r="V187">
            <v>998</v>
          </cell>
          <cell r="W187">
            <v>178</v>
          </cell>
          <cell r="X187">
            <v>0</v>
          </cell>
          <cell r="Y187">
            <v>0</v>
          </cell>
        </row>
        <row r="188">
          <cell r="A188">
            <v>179</v>
          </cell>
          <cell r="B188">
            <v>36</v>
          </cell>
          <cell r="D188">
            <v>998</v>
          </cell>
          <cell r="F188">
            <v>0</v>
          </cell>
          <cell r="G188">
            <v>0</v>
          </cell>
          <cell r="H188">
            <v>0</v>
          </cell>
          <cell r="I188">
            <v>0</v>
          </cell>
          <cell r="K188">
            <v>0</v>
          </cell>
          <cell r="L188">
            <v>0</v>
          </cell>
          <cell r="M188">
            <v>0</v>
          </cell>
          <cell r="N188">
            <v>0</v>
          </cell>
          <cell r="O188">
            <v>0</v>
          </cell>
          <cell r="P188">
            <v>0</v>
          </cell>
          <cell r="Q188">
            <v>0</v>
          </cell>
          <cell r="R188">
            <v>0</v>
          </cell>
          <cell r="S188">
            <v>0</v>
          </cell>
          <cell r="T188">
            <v>0</v>
          </cell>
          <cell r="U188">
            <v>36</v>
          </cell>
          <cell r="V188">
            <v>998</v>
          </cell>
          <cell r="W188">
            <v>179</v>
          </cell>
          <cell r="X188">
            <v>0</v>
          </cell>
          <cell r="Y188">
            <v>0</v>
          </cell>
        </row>
        <row r="189">
          <cell r="A189">
            <v>180</v>
          </cell>
          <cell r="B189">
            <v>36</v>
          </cell>
          <cell r="C189" t="str">
            <v xml:space="preserve">BOURNE                       </v>
          </cell>
          <cell r="D189">
            <v>999</v>
          </cell>
          <cell r="E189" t="str">
            <v>TOTAL</v>
          </cell>
          <cell r="F189">
            <v>21630256.440000001</v>
          </cell>
          <cell r="G189">
            <v>1</v>
          </cell>
          <cell r="H189">
            <v>22108034.529999997</v>
          </cell>
          <cell r="I189">
            <v>1</v>
          </cell>
          <cell r="J189">
            <v>18961919</v>
          </cell>
          <cell r="K189">
            <v>18961919</v>
          </cell>
          <cell r="L189">
            <v>0</v>
          </cell>
          <cell r="M189">
            <v>0</v>
          </cell>
          <cell r="N189">
            <v>22108034.529999997</v>
          </cell>
          <cell r="O189">
            <v>18961919</v>
          </cell>
          <cell r="P189">
            <v>18620240</v>
          </cell>
          <cell r="Q189">
            <v>341679</v>
          </cell>
          <cell r="R189">
            <v>1.8349870893178606</v>
          </cell>
          <cell r="S189">
            <v>2365</v>
          </cell>
          <cell r="T189">
            <v>0</v>
          </cell>
          <cell r="U189">
            <v>36</v>
          </cell>
          <cell r="V189">
            <v>999</v>
          </cell>
          <cell r="W189">
            <v>180</v>
          </cell>
          <cell r="X189">
            <v>2309</v>
          </cell>
          <cell r="Y189">
            <v>22108034.529999997</v>
          </cell>
        </row>
        <row r="190">
          <cell r="A190">
            <v>181</v>
          </cell>
          <cell r="B190">
            <v>37</v>
          </cell>
          <cell r="C190" t="str">
            <v xml:space="preserve">BOXBOROUGH                   </v>
          </cell>
          <cell r="D190">
            <v>37</v>
          </cell>
          <cell r="E190" t="str">
            <v>BOXBOROUGH</v>
          </cell>
          <cell r="F190">
            <v>3688231.1508000009</v>
          </cell>
          <cell r="G190">
            <v>0.40039223500735777</v>
          </cell>
          <cell r="H190">
            <v>3802586.1715900004</v>
          </cell>
          <cell r="I190">
            <v>0.42075525095561084</v>
          </cell>
          <cell r="K190">
            <v>3281068</v>
          </cell>
          <cell r="L190">
            <v>0</v>
          </cell>
          <cell r="M190">
            <v>0</v>
          </cell>
          <cell r="N190">
            <v>3802586.1715900004</v>
          </cell>
          <cell r="O190">
            <v>3281068</v>
          </cell>
          <cell r="P190">
            <v>3037911</v>
          </cell>
          <cell r="Q190">
            <v>243157</v>
          </cell>
          <cell r="R190">
            <v>8.0040857023132013</v>
          </cell>
          <cell r="S190">
            <v>426</v>
          </cell>
          <cell r="T190">
            <v>0</v>
          </cell>
          <cell r="U190">
            <v>37</v>
          </cell>
          <cell r="V190">
            <v>37</v>
          </cell>
          <cell r="W190">
            <v>181</v>
          </cell>
          <cell r="X190">
            <v>414</v>
          </cell>
          <cell r="Y190">
            <v>3802586.1715900004</v>
          </cell>
        </row>
        <row r="191">
          <cell r="A191">
            <v>182</v>
          </cell>
          <cell r="B191">
            <v>37</v>
          </cell>
          <cell r="C191" t="str">
            <v xml:space="preserve">BOXBOROUGH                   </v>
          </cell>
          <cell r="D191">
            <v>600</v>
          </cell>
          <cell r="E191" t="str">
            <v>ACTON BOXBOROUGH</v>
          </cell>
          <cell r="F191">
            <v>5280907</v>
          </cell>
          <cell r="G191">
            <v>0.57329220163908834</v>
          </cell>
          <cell r="H191">
            <v>5107528</v>
          </cell>
          <cell r="I191">
            <v>0.56514675234939526</v>
          </cell>
          <cell r="K191">
            <v>4407040</v>
          </cell>
          <cell r="L191">
            <v>0</v>
          </cell>
          <cell r="M191">
            <v>0</v>
          </cell>
          <cell r="N191">
            <v>5107528</v>
          </cell>
          <cell r="O191">
            <v>4407040</v>
          </cell>
          <cell r="P191">
            <v>4349761</v>
          </cell>
          <cell r="Q191">
            <v>57279</v>
          </cell>
          <cell r="R191">
            <v>1.3168309707131036</v>
          </cell>
          <cell r="S191">
            <v>587</v>
          </cell>
          <cell r="T191">
            <v>0</v>
          </cell>
          <cell r="U191">
            <v>37</v>
          </cell>
          <cell r="V191">
            <v>600</v>
          </cell>
          <cell r="W191">
            <v>182</v>
          </cell>
          <cell r="X191">
            <v>546</v>
          </cell>
          <cell r="Y191">
            <v>5107528</v>
          </cell>
        </row>
        <row r="192">
          <cell r="A192">
            <v>183</v>
          </cell>
          <cell r="B192">
            <v>37</v>
          </cell>
          <cell r="C192" t="str">
            <v>BOXBOROUGH</v>
          </cell>
          <cell r="D192">
            <v>830</v>
          </cell>
          <cell r="E192" t="str">
            <v>MINUTEMAN</v>
          </cell>
          <cell r="F192">
            <v>242407</v>
          </cell>
          <cell r="G192">
            <v>2.631556335355394E-2</v>
          </cell>
          <cell r="H192">
            <v>127411</v>
          </cell>
          <cell r="I192">
            <v>1.4097996694993899E-2</v>
          </cell>
          <cell r="K192">
            <v>109937</v>
          </cell>
          <cell r="L192">
            <v>0</v>
          </cell>
          <cell r="M192">
            <v>0</v>
          </cell>
          <cell r="N192">
            <v>127411</v>
          </cell>
          <cell r="O192">
            <v>109937</v>
          </cell>
          <cell r="P192">
            <v>199665</v>
          </cell>
          <cell r="Q192">
            <v>-89728</v>
          </cell>
          <cell r="R192">
            <v>-44.939273282748601</v>
          </cell>
          <cell r="S192">
            <v>16</v>
          </cell>
          <cell r="T192">
            <v>0</v>
          </cell>
          <cell r="U192">
            <v>37</v>
          </cell>
          <cell r="V192">
            <v>830</v>
          </cell>
          <cell r="W192">
            <v>183</v>
          </cell>
          <cell r="X192">
            <v>8</v>
          </cell>
          <cell r="Y192">
            <v>127411</v>
          </cell>
        </row>
        <row r="193">
          <cell r="A193">
            <v>184</v>
          </cell>
          <cell r="B193">
            <v>37</v>
          </cell>
          <cell r="D193">
            <v>998</v>
          </cell>
          <cell r="F193">
            <v>0</v>
          </cell>
          <cell r="G193">
            <v>0</v>
          </cell>
          <cell r="H193">
            <v>0</v>
          </cell>
          <cell r="I193">
            <v>0</v>
          </cell>
          <cell r="K193">
            <v>0</v>
          </cell>
          <cell r="L193">
            <v>0</v>
          </cell>
          <cell r="M193">
            <v>0</v>
          </cell>
          <cell r="N193">
            <v>0</v>
          </cell>
          <cell r="O193">
            <v>0</v>
          </cell>
          <cell r="P193">
            <v>0</v>
          </cell>
          <cell r="Q193">
            <v>0</v>
          </cell>
          <cell r="R193">
            <v>0</v>
          </cell>
          <cell r="S193">
            <v>0</v>
          </cell>
          <cell r="T193">
            <v>0</v>
          </cell>
          <cell r="U193">
            <v>37</v>
          </cell>
          <cell r="V193">
            <v>998</v>
          </cell>
          <cell r="W193">
            <v>184</v>
          </cell>
          <cell r="X193">
            <v>0</v>
          </cell>
          <cell r="Y193">
            <v>0</v>
          </cell>
        </row>
        <row r="194">
          <cell r="A194">
            <v>185</v>
          </cell>
          <cell r="B194">
            <v>37</v>
          </cell>
          <cell r="C194" t="str">
            <v>BOXBOROUGH</v>
          </cell>
          <cell r="D194">
            <v>999</v>
          </cell>
          <cell r="E194" t="str">
            <v>TOTAL</v>
          </cell>
          <cell r="F194">
            <v>9211545.1508000009</v>
          </cell>
          <cell r="G194">
            <v>1</v>
          </cell>
          <cell r="H194">
            <v>9037525.1715900004</v>
          </cell>
          <cell r="I194">
            <v>1</v>
          </cell>
          <cell r="J194">
            <v>7798045</v>
          </cell>
          <cell r="K194">
            <v>7798045</v>
          </cell>
          <cell r="L194">
            <v>0</v>
          </cell>
          <cell r="M194">
            <v>0</v>
          </cell>
          <cell r="N194">
            <v>9037525.1715900004</v>
          </cell>
          <cell r="O194">
            <v>7798045</v>
          </cell>
          <cell r="P194">
            <v>7587337</v>
          </cell>
          <cell r="Q194">
            <v>210708</v>
          </cell>
          <cell r="R194">
            <v>2.7771008457908222</v>
          </cell>
          <cell r="S194">
            <v>1029</v>
          </cell>
          <cell r="T194">
            <v>0</v>
          </cell>
          <cell r="U194">
            <v>37</v>
          </cell>
          <cell r="V194">
            <v>999</v>
          </cell>
          <cell r="W194">
            <v>185</v>
          </cell>
          <cell r="X194">
            <v>968</v>
          </cell>
          <cell r="Y194">
            <v>9037525.1715900004</v>
          </cell>
        </row>
        <row r="195">
          <cell r="A195">
            <v>186</v>
          </cell>
          <cell r="B195">
            <v>38</v>
          </cell>
          <cell r="C195" t="str">
            <v>BOXFORD</v>
          </cell>
          <cell r="D195">
            <v>38</v>
          </cell>
          <cell r="E195" t="str">
            <v>BOXFORD</v>
          </cell>
          <cell r="F195">
            <v>6278578.7740599988</v>
          </cell>
          <cell r="G195">
            <v>0.46536020170396575</v>
          </cell>
          <cell r="H195">
            <v>6142159.6714999992</v>
          </cell>
          <cell r="I195">
            <v>0.44692788140491557</v>
          </cell>
          <cell r="K195">
            <v>5437591</v>
          </cell>
          <cell r="L195">
            <v>0</v>
          </cell>
          <cell r="M195">
            <v>0</v>
          </cell>
          <cell r="N195">
            <v>6142159.6714999992</v>
          </cell>
          <cell r="O195">
            <v>5438279</v>
          </cell>
          <cell r="P195">
            <v>5546995</v>
          </cell>
          <cell r="Q195">
            <v>-108716</v>
          </cell>
          <cell r="R195">
            <v>-1.9599080222715182</v>
          </cell>
          <cell r="S195">
            <v>771</v>
          </cell>
          <cell r="T195">
            <v>0</v>
          </cell>
          <cell r="U195">
            <v>38</v>
          </cell>
          <cell r="V195">
            <v>38</v>
          </cell>
          <cell r="W195">
            <v>186</v>
          </cell>
          <cell r="X195">
            <v>733</v>
          </cell>
          <cell r="Y195">
            <v>6142159.6714999992</v>
          </cell>
        </row>
        <row r="196">
          <cell r="A196">
            <v>187</v>
          </cell>
          <cell r="B196">
            <v>38</v>
          </cell>
          <cell r="C196" t="str">
            <v>BOXFORD</v>
          </cell>
          <cell r="D196">
            <v>705</v>
          </cell>
          <cell r="E196" t="str">
            <v>MASCONOMET</v>
          </cell>
          <cell r="F196">
            <v>7070176</v>
          </cell>
          <cell r="G196">
            <v>0.52403237226805821</v>
          </cell>
          <cell r="H196">
            <v>7438175</v>
          </cell>
          <cell r="I196">
            <v>0.54123109330649521</v>
          </cell>
          <cell r="K196">
            <v>6584940</v>
          </cell>
          <cell r="L196">
            <v>0</v>
          </cell>
          <cell r="M196">
            <v>0</v>
          </cell>
          <cell r="N196">
            <v>7438175</v>
          </cell>
          <cell r="O196">
            <v>6585773</v>
          </cell>
          <cell r="P196">
            <v>6246354</v>
          </cell>
          <cell r="Q196">
            <v>339419</v>
          </cell>
          <cell r="R196">
            <v>5.4338739046810351</v>
          </cell>
          <cell r="S196">
            <v>793</v>
          </cell>
          <cell r="T196">
            <v>0</v>
          </cell>
          <cell r="U196">
            <v>38</v>
          </cell>
          <cell r="V196">
            <v>705</v>
          </cell>
          <cell r="W196">
            <v>187</v>
          </cell>
          <cell r="X196">
            <v>805</v>
          </cell>
          <cell r="Y196">
            <v>7438175</v>
          </cell>
        </row>
        <row r="197">
          <cell r="A197">
            <v>188</v>
          </cell>
          <cell r="B197">
            <v>38</v>
          </cell>
          <cell r="C197" t="str">
            <v>BOXFORD</v>
          </cell>
          <cell r="D197">
            <v>854</v>
          </cell>
          <cell r="E197" t="str">
            <v>NORTH SHORE</v>
          </cell>
          <cell r="F197">
            <v>101084</v>
          </cell>
          <cell r="G197">
            <v>7.4922163632622999E-3</v>
          </cell>
          <cell r="H197">
            <v>90545</v>
          </cell>
          <cell r="I197">
            <v>6.5884130641503599E-3</v>
          </cell>
          <cell r="K197">
            <v>80159</v>
          </cell>
          <cell r="L197">
            <v>0</v>
          </cell>
          <cell r="M197">
            <v>0</v>
          </cell>
          <cell r="N197">
            <v>90545</v>
          </cell>
          <cell r="O197">
            <v>80169</v>
          </cell>
          <cell r="P197">
            <v>89305</v>
          </cell>
          <cell r="Q197">
            <v>-9136</v>
          </cell>
          <cell r="R197">
            <v>-10.230110296176026</v>
          </cell>
          <cell r="S197">
            <v>7</v>
          </cell>
          <cell r="T197">
            <v>0</v>
          </cell>
          <cell r="U197">
            <v>38</v>
          </cell>
          <cell r="V197">
            <v>854</v>
          </cell>
          <cell r="W197">
            <v>188</v>
          </cell>
          <cell r="X197">
            <v>6</v>
          </cell>
          <cell r="Y197">
            <v>90545</v>
          </cell>
        </row>
        <row r="198">
          <cell r="A198">
            <v>189</v>
          </cell>
          <cell r="B198">
            <v>38</v>
          </cell>
          <cell r="C198" t="str">
            <v>BOXFORD</v>
          </cell>
          <cell r="D198">
            <v>913</v>
          </cell>
          <cell r="E198" t="str">
            <v>ESSEX AGRICULTURAL</v>
          </cell>
          <cell r="F198">
            <v>42030</v>
          </cell>
          <cell r="G198">
            <v>3.115209664713649E-3</v>
          </cell>
          <cell r="H198">
            <v>72187</v>
          </cell>
          <cell r="I198">
            <v>5.25261222443892E-3</v>
          </cell>
          <cell r="K198">
            <v>63906</v>
          </cell>
          <cell r="L198">
            <v>62375</v>
          </cell>
          <cell r="M198">
            <v>-1531</v>
          </cell>
          <cell r="N198">
            <v>0</v>
          </cell>
          <cell r="O198">
            <v>62375</v>
          </cell>
          <cell r="P198">
            <v>36816</v>
          </cell>
          <cell r="Q198">
            <v>25559</v>
          </cell>
          <cell r="R198">
            <v>69.423620165145593</v>
          </cell>
          <cell r="S198">
            <v>3</v>
          </cell>
          <cell r="T198">
            <v>0</v>
          </cell>
          <cell r="U198">
            <v>38</v>
          </cell>
          <cell r="V198">
            <v>913</v>
          </cell>
          <cell r="W198">
            <v>189</v>
          </cell>
          <cell r="X198">
            <v>5</v>
          </cell>
          <cell r="Y198">
            <v>72187</v>
          </cell>
        </row>
        <row r="199">
          <cell r="A199">
            <v>190</v>
          </cell>
          <cell r="B199">
            <v>38</v>
          </cell>
          <cell r="C199" t="str">
            <v xml:space="preserve">BOXFORD                      </v>
          </cell>
          <cell r="D199">
            <v>999</v>
          </cell>
          <cell r="E199" t="str">
            <v>TOTAL</v>
          </cell>
          <cell r="F199">
            <v>13491868.77406</v>
          </cell>
          <cell r="G199">
            <v>1</v>
          </cell>
          <cell r="H199">
            <v>13743066.671499999</v>
          </cell>
          <cell r="I199">
            <v>1</v>
          </cell>
          <cell r="J199">
            <v>12166596</v>
          </cell>
          <cell r="K199">
            <v>12166596</v>
          </cell>
          <cell r="L199">
            <v>62375</v>
          </cell>
          <cell r="M199">
            <v>-1531</v>
          </cell>
          <cell r="N199">
            <v>13670879.671499999</v>
          </cell>
          <cell r="O199">
            <v>12166596</v>
          </cell>
          <cell r="P199">
            <v>11919470</v>
          </cell>
          <cell r="Q199">
            <v>247126</v>
          </cell>
          <cell r="R199">
            <v>2.0732968831667851</v>
          </cell>
          <cell r="S199">
            <v>1574</v>
          </cell>
          <cell r="T199">
            <v>0</v>
          </cell>
          <cell r="U199">
            <v>38</v>
          </cell>
          <cell r="V199">
            <v>999</v>
          </cell>
          <cell r="W199">
            <v>190</v>
          </cell>
          <cell r="X199">
            <v>1549</v>
          </cell>
          <cell r="Y199">
            <v>13743066.671499999</v>
          </cell>
        </row>
        <row r="200">
          <cell r="A200">
            <v>191</v>
          </cell>
          <cell r="B200">
            <v>39</v>
          </cell>
          <cell r="C200" t="str">
            <v xml:space="preserve">BOYLSTON                     </v>
          </cell>
          <cell r="D200">
            <v>39</v>
          </cell>
          <cell r="E200" t="str">
            <v>BOYLSTON</v>
          </cell>
          <cell r="F200">
            <v>2809495.56</v>
          </cell>
          <cell r="G200">
            <v>0.55019939045918798</v>
          </cell>
          <cell r="H200">
            <v>3146652.71</v>
          </cell>
          <cell r="I200">
            <v>0.57855773708806879</v>
          </cell>
          <cell r="K200">
            <v>2804850</v>
          </cell>
          <cell r="L200">
            <v>0</v>
          </cell>
          <cell r="M200">
            <v>0</v>
          </cell>
          <cell r="N200">
            <v>3146652.71</v>
          </cell>
          <cell r="O200">
            <v>2804850</v>
          </cell>
          <cell r="P200">
            <v>2592747</v>
          </cell>
          <cell r="Q200">
            <v>212103</v>
          </cell>
          <cell r="R200">
            <v>8.180628499425513</v>
          </cell>
          <cell r="S200">
            <v>340</v>
          </cell>
          <cell r="T200">
            <v>0</v>
          </cell>
          <cell r="U200">
            <v>39</v>
          </cell>
          <cell r="V200">
            <v>39</v>
          </cell>
          <cell r="W200">
            <v>191</v>
          </cell>
          <cell r="X200">
            <v>368</v>
          </cell>
          <cell r="Y200">
            <v>3146652.71</v>
          </cell>
        </row>
        <row r="201">
          <cell r="A201">
            <v>192</v>
          </cell>
          <cell r="B201">
            <v>39</v>
          </cell>
          <cell r="C201" t="str">
            <v xml:space="preserve">BOYLSTON                     </v>
          </cell>
          <cell r="D201">
            <v>620</v>
          </cell>
          <cell r="E201" t="str">
            <v>BERLIN BOYLSTON</v>
          </cell>
          <cell r="F201">
            <v>2296827</v>
          </cell>
          <cell r="G201">
            <v>0.44980060954081214</v>
          </cell>
          <cell r="H201">
            <v>2292135</v>
          </cell>
          <cell r="I201">
            <v>0.42144226291193115</v>
          </cell>
          <cell r="K201">
            <v>2043154</v>
          </cell>
          <cell r="L201">
            <v>0</v>
          </cell>
          <cell r="M201">
            <v>0</v>
          </cell>
          <cell r="N201">
            <v>2292135</v>
          </cell>
          <cell r="O201">
            <v>2043154</v>
          </cell>
          <cell r="P201">
            <v>2119630</v>
          </cell>
          <cell r="Q201">
            <v>-76476</v>
          </cell>
          <cell r="R201">
            <v>-3.6079881866174759</v>
          </cell>
          <cell r="S201">
            <v>261</v>
          </cell>
          <cell r="T201">
            <v>0</v>
          </cell>
          <cell r="U201">
            <v>39</v>
          </cell>
          <cell r="V201">
            <v>620</v>
          </cell>
          <cell r="W201">
            <v>192</v>
          </cell>
          <cell r="X201">
            <v>251</v>
          </cell>
          <cell r="Y201">
            <v>2292135</v>
          </cell>
        </row>
        <row r="202">
          <cell r="A202">
            <v>193</v>
          </cell>
          <cell r="B202">
            <v>39</v>
          </cell>
          <cell r="D202">
            <v>998</v>
          </cell>
          <cell r="F202">
            <v>0</v>
          </cell>
          <cell r="G202">
            <v>0</v>
          </cell>
          <cell r="H202">
            <v>0</v>
          </cell>
          <cell r="I202">
            <v>0</v>
          </cell>
          <cell r="K202">
            <v>0</v>
          </cell>
          <cell r="L202">
            <v>0</v>
          </cell>
          <cell r="M202">
            <v>0</v>
          </cell>
          <cell r="N202">
            <v>0</v>
          </cell>
          <cell r="O202">
            <v>0</v>
          </cell>
          <cell r="P202">
            <v>0</v>
          </cell>
          <cell r="Q202">
            <v>0</v>
          </cell>
          <cell r="R202">
            <v>0</v>
          </cell>
          <cell r="S202">
            <v>0</v>
          </cell>
          <cell r="T202">
            <v>0</v>
          </cell>
          <cell r="U202">
            <v>39</v>
          </cell>
          <cell r="V202">
            <v>998</v>
          </cell>
          <cell r="W202">
            <v>193</v>
          </cell>
          <cell r="X202">
            <v>0</v>
          </cell>
          <cell r="Y202">
            <v>0</v>
          </cell>
        </row>
        <row r="203">
          <cell r="A203">
            <v>194</v>
          </cell>
          <cell r="B203">
            <v>39</v>
          </cell>
          <cell r="D203">
            <v>998</v>
          </cell>
          <cell r="F203">
            <v>0</v>
          </cell>
          <cell r="G203">
            <v>0</v>
          </cell>
          <cell r="H203">
            <v>0</v>
          </cell>
          <cell r="I203">
            <v>0</v>
          </cell>
          <cell r="K203">
            <v>0</v>
          </cell>
          <cell r="L203">
            <v>0</v>
          </cell>
          <cell r="M203">
            <v>0</v>
          </cell>
          <cell r="N203">
            <v>0</v>
          </cell>
          <cell r="O203">
            <v>0</v>
          </cell>
          <cell r="P203">
            <v>0</v>
          </cell>
          <cell r="Q203">
            <v>0</v>
          </cell>
          <cell r="R203">
            <v>0</v>
          </cell>
          <cell r="S203">
            <v>0</v>
          </cell>
          <cell r="T203">
            <v>0</v>
          </cell>
          <cell r="U203">
            <v>39</v>
          </cell>
          <cell r="V203">
            <v>998</v>
          </cell>
          <cell r="W203">
            <v>194</v>
          </cell>
          <cell r="X203">
            <v>0</v>
          </cell>
          <cell r="Y203">
            <v>0</v>
          </cell>
        </row>
        <row r="204">
          <cell r="A204">
            <v>195</v>
          </cell>
          <cell r="B204">
            <v>39</v>
          </cell>
          <cell r="C204" t="str">
            <v xml:space="preserve">BOYLSTON                     </v>
          </cell>
          <cell r="D204">
            <v>999</v>
          </cell>
          <cell r="E204" t="str">
            <v>TOTAL</v>
          </cell>
          <cell r="F204">
            <v>5106322.5599999996</v>
          </cell>
          <cell r="G204">
            <v>1</v>
          </cell>
          <cell r="H204">
            <v>5438787.71</v>
          </cell>
          <cell r="I204">
            <v>1</v>
          </cell>
          <cell r="J204">
            <v>4848004</v>
          </cell>
          <cell r="K204">
            <v>4848004</v>
          </cell>
          <cell r="L204">
            <v>0</v>
          </cell>
          <cell r="M204">
            <v>0</v>
          </cell>
          <cell r="N204">
            <v>5438787.71</v>
          </cell>
          <cell r="O204">
            <v>4848004</v>
          </cell>
          <cell r="P204">
            <v>4712377</v>
          </cell>
          <cell r="Q204">
            <v>135627</v>
          </cell>
          <cell r="R204">
            <v>2.8781016459421647</v>
          </cell>
          <cell r="S204">
            <v>601</v>
          </cell>
          <cell r="T204">
            <v>0</v>
          </cell>
          <cell r="U204">
            <v>39</v>
          </cell>
          <cell r="V204">
            <v>999</v>
          </cell>
          <cell r="W204">
            <v>195</v>
          </cell>
          <cell r="X204">
            <v>619</v>
          </cell>
          <cell r="Y204">
            <v>5438787.71</v>
          </cell>
        </row>
        <row r="205">
          <cell r="A205">
            <v>196</v>
          </cell>
          <cell r="B205">
            <v>40</v>
          </cell>
          <cell r="C205" t="str">
            <v xml:space="preserve">BRAINTREE                    </v>
          </cell>
          <cell r="D205">
            <v>40</v>
          </cell>
          <cell r="E205" t="str">
            <v>BRAINTREE</v>
          </cell>
          <cell r="F205">
            <v>47773435.682659999</v>
          </cell>
          <cell r="G205">
            <v>0.96248620669492013</v>
          </cell>
          <cell r="H205">
            <v>49979205.223809995</v>
          </cell>
          <cell r="I205">
            <v>0.96044406445356723</v>
          </cell>
          <cell r="K205">
            <v>36669696</v>
          </cell>
          <cell r="L205">
            <v>0</v>
          </cell>
          <cell r="M205">
            <v>0</v>
          </cell>
          <cell r="N205">
            <v>49979205.223809995</v>
          </cell>
          <cell r="O205">
            <v>36669696</v>
          </cell>
          <cell r="P205">
            <v>35619436</v>
          </cell>
          <cell r="Q205">
            <v>1050260</v>
          </cell>
          <cell r="R205">
            <v>2.9485587587630531</v>
          </cell>
          <cell r="S205">
            <v>5352</v>
          </cell>
          <cell r="T205">
            <v>0</v>
          </cell>
          <cell r="U205">
            <v>40</v>
          </cell>
          <cell r="V205">
            <v>40</v>
          </cell>
          <cell r="W205">
            <v>196</v>
          </cell>
          <cell r="X205">
            <v>5400</v>
          </cell>
          <cell r="Y205">
            <v>49979205.223809995</v>
          </cell>
        </row>
        <row r="206">
          <cell r="A206">
            <v>197</v>
          </cell>
          <cell r="B206">
            <v>40</v>
          </cell>
          <cell r="C206" t="str">
            <v xml:space="preserve">BRAINTREE                    </v>
          </cell>
          <cell r="D206">
            <v>806</v>
          </cell>
          <cell r="E206" t="str">
            <v>BLUE HILLS</v>
          </cell>
          <cell r="F206">
            <v>1733617</v>
          </cell>
          <cell r="G206">
            <v>3.4926992927106174E-2</v>
          </cell>
          <cell r="H206">
            <v>1879543</v>
          </cell>
          <cell r="I206">
            <v>3.6118940070204622E-2</v>
          </cell>
          <cell r="K206">
            <v>1379019</v>
          </cell>
          <cell r="L206">
            <v>0</v>
          </cell>
          <cell r="M206">
            <v>0</v>
          </cell>
          <cell r="N206">
            <v>1879543</v>
          </cell>
          <cell r="O206">
            <v>1379019</v>
          </cell>
          <cell r="P206">
            <v>1292569</v>
          </cell>
          <cell r="Q206">
            <v>86450</v>
          </cell>
          <cell r="R206">
            <v>6.6882309571094467</v>
          </cell>
          <cell r="S206">
            <v>118</v>
          </cell>
          <cell r="T206">
            <v>0</v>
          </cell>
          <cell r="U206">
            <v>40</v>
          </cell>
          <cell r="V206">
            <v>806</v>
          </cell>
          <cell r="W206">
            <v>197</v>
          </cell>
          <cell r="X206">
            <v>123</v>
          </cell>
          <cell r="Y206">
            <v>1879543</v>
          </cell>
        </row>
        <row r="207">
          <cell r="A207">
            <v>198</v>
          </cell>
          <cell r="B207">
            <v>40</v>
          </cell>
          <cell r="C207" t="str">
            <v xml:space="preserve">BRAINTREE                    </v>
          </cell>
          <cell r="D207">
            <v>915</v>
          </cell>
          <cell r="E207" t="str">
            <v>NORFOLK COUNTY</v>
          </cell>
          <cell r="F207">
            <v>128397</v>
          </cell>
          <cell r="G207">
            <v>2.5868003779737111E-3</v>
          </cell>
          <cell r="H207">
            <v>178853</v>
          </cell>
          <cell r="I207">
            <v>3.4369954762281615E-3</v>
          </cell>
          <cell r="K207">
            <v>131224</v>
          </cell>
          <cell r="L207">
            <v>0</v>
          </cell>
          <cell r="M207">
            <v>0</v>
          </cell>
          <cell r="N207">
            <v>178853</v>
          </cell>
          <cell r="O207">
            <v>131224</v>
          </cell>
          <cell r="P207">
            <v>95732</v>
          </cell>
          <cell r="Q207">
            <v>35492</v>
          </cell>
          <cell r="R207">
            <v>37.074332511594868</v>
          </cell>
          <cell r="S207">
            <v>9</v>
          </cell>
          <cell r="T207">
            <v>0</v>
          </cell>
          <cell r="U207">
            <v>40</v>
          </cell>
          <cell r="V207">
            <v>915</v>
          </cell>
          <cell r="W207">
            <v>198</v>
          </cell>
          <cell r="X207">
            <v>12</v>
          </cell>
          <cell r="Y207">
            <v>178853</v>
          </cell>
        </row>
        <row r="208">
          <cell r="A208">
            <v>199</v>
          </cell>
          <cell r="B208">
            <v>40</v>
          </cell>
          <cell r="D208">
            <v>998</v>
          </cell>
          <cell r="F208">
            <v>0</v>
          </cell>
          <cell r="G208">
            <v>0</v>
          </cell>
          <cell r="H208">
            <v>0</v>
          </cell>
          <cell r="I208">
            <v>0</v>
          </cell>
          <cell r="K208">
            <v>0</v>
          </cell>
          <cell r="L208">
            <v>0</v>
          </cell>
          <cell r="M208">
            <v>0</v>
          </cell>
          <cell r="N208">
            <v>0</v>
          </cell>
          <cell r="O208">
            <v>0</v>
          </cell>
          <cell r="P208">
            <v>0</v>
          </cell>
          <cell r="Q208">
            <v>0</v>
          </cell>
          <cell r="R208">
            <v>0</v>
          </cell>
          <cell r="S208">
            <v>0</v>
          </cell>
          <cell r="T208">
            <v>0</v>
          </cell>
          <cell r="U208">
            <v>40</v>
          </cell>
          <cell r="V208">
            <v>998</v>
          </cell>
          <cell r="W208">
            <v>199</v>
          </cell>
          <cell r="X208">
            <v>0</v>
          </cell>
          <cell r="Y208">
            <v>0</v>
          </cell>
        </row>
        <row r="209">
          <cell r="A209">
            <v>200</v>
          </cell>
          <cell r="B209">
            <v>40</v>
          </cell>
          <cell r="C209" t="str">
            <v xml:space="preserve">BRAINTREE                    </v>
          </cell>
          <cell r="D209">
            <v>999</v>
          </cell>
          <cell r="E209" t="str">
            <v>TOTAL</v>
          </cell>
          <cell r="F209">
            <v>49635449.682659999</v>
          </cell>
          <cell r="G209">
            <v>1</v>
          </cell>
          <cell r="H209">
            <v>52037601.223809995</v>
          </cell>
          <cell r="I209">
            <v>1</v>
          </cell>
          <cell r="J209">
            <v>38179939</v>
          </cell>
          <cell r="K209">
            <v>38179939</v>
          </cell>
          <cell r="L209">
            <v>0</v>
          </cell>
          <cell r="M209">
            <v>0</v>
          </cell>
          <cell r="N209">
            <v>52037601.223809995</v>
          </cell>
          <cell r="O209">
            <v>38179939</v>
          </cell>
          <cell r="P209">
            <v>37007737</v>
          </cell>
          <cell r="Q209">
            <v>1172202</v>
          </cell>
          <cell r="R209">
            <v>3.1674511737910374</v>
          </cell>
          <cell r="S209">
            <v>5479</v>
          </cell>
          <cell r="T209">
            <v>0</v>
          </cell>
          <cell r="U209">
            <v>40</v>
          </cell>
          <cell r="V209">
            <v>999</v>
          </cell>
          <cell r="W209">
            <v>200</v>
          </cell>
          <cell r="X209">
            <v>5535</v>
          </cell>
          <cell r="Y209">
            <v>52037601.223809995</v>
          </cell>
        </row>
        <row r="210">
          <cell r="A210">
            <v>201</v>
          </cell>
          <cell r="B210">
            <v>41</v>
          </cell>
          <cell r="C210" t="str">
            <v xml:space="preserve">BREWSTER                     </v>
          </cell>
          <cell r="D210">
            <v>41</v>
          </cell>
          <cell r="E210" t="str">
            <v>BREWSTER</v>
          </cell>
          <cell r="F210">
            <v>4135853.54</v>
          </cell>
          <cell r="G210">
            <v>0.39066158458399486</v>
          </cell>
          <cell r="H210">
            <v>4270180.41</v>
          </cell>
          <cell r="I210">
            <v>0.40068669787747802</v>
          </cell>
          <cell r="K210">
            <v>4095847</v>
          </cell>
          <cell r="L210">
            <v>0</v>
          </cell>
          <cell r="M210">
            <v>0</v>
          </cell>
          <cell r="N210">
            <v>4270180.41</v>
          </cell>
          <cell r="O210">
            <v>4095847</v>
          </cell>
          <cell r="P210">
            <v>3959695</v>
          </cell>
          <cell r="Q210">
            <v>136152</v>
          </cell>
          <cell r="R210">
            <v>3.4384466480372855</v>
          </cell>
          <cell r="S210">
            <v>483</v>
          </cell>
          <cell r="T210">
            <v>0</v>
          </cell>
          <cell r="U210">
            <v>41</v>
          </cell>
          <cell r="V210">
            <v>41</v>
          </cell>
          <cell r="W210">
            <v>201</v>
          </cell>
          <cell r="X210">
            <v>474</v>
          </cell>
          <cell r="Y210">
            <v>4270180.41</v>
          </cell>
        </row>
        <row r="211">
          <cell r="A211">
            <v>202</v>
          </cell>
          <cell r="B211">
            <v>41</v>
          </cell>
          <cell r="C211" t="str">
            <v xml:space="preserve">BREWSTER                     </v>
          </cell>
          <cell r="D211">
            <v>660</v>
          </cell>
          <cell r="E211" t="str">
            <v>NAUSET</v>
          </cell>
          <cell r="F211">
            <v>5806379</v>
          </cell>
          <cell r="G211">
            <v>0.54845491961865545</v>
          </cell>
          <cell r="H211">
            <v>5787577</v>
          </cell>
          <cell r="I211">
            <v>0.54306958821012441</v>
          </cell>
          <cell r="K211">
            <v>5551295</v>
          </cell>
          <cell r="L211">
            <v>0</v>
          </cell>
          <cell r="M211">
            <v>0</v>
          </cell>
          <cell r="N211">
            <v>5787577</v>
          </cell>
          <cell r="O211">
            <v>5551295</v>
          </cell>
          <cell r="P211">
            <v>5559068</v>
          </cell>
          <cell r="Q211">
            <v>-7773</v>
          </cell>
          <cell r="R211">
            <v>-0.13982559666476466</v>
          </cell>
          <cell r="S211">
            <v>651</v>
          </cell>
          <cell r="T211">
            <v>0</v>
          </cell>
          <cell r="U211">
            <v>41</v>
          </cell>
          <cell r="V211">
            <v>660</v>
          </cell>
          <cell r="W211">
            <v>202</v>
          </cell>
          <cell r="X211">
            <v>615</v>
          </cell>
          <cell r="Y211">
            <v>5787577</v>
          </cell>
        </row>
        <row r="212">
          <cell r="A212">
            <v>203</v>
          </cell>
          <cell r="B212">
            <v>41</v>
          </cell>
          <cell r="C212" t="str">
            <v xml:space="preserve">BREWSTER                     </v>
          </cell>
          <cell r="D212">
            <v>815</v>
          </cell>
          <cell r="E212" t="str">
            <v>CAPE COD</v>
          </cell>
          <cell r="F212">
            <v>644561</v>
          </cell>
          <cell r="G212">
            <v>6.0883495797349807E-2</v>
          </cell>
          <cell r="H212">
            <v>599398</v>
          </cell>
          <cell r="I212">
            <v>5.6243713912397568E-2</v>
          </cell>
          <cell r="K212">
            <v>574927</v>
          </cell>
          <cell r="L212">
            <v>0</v>
          </cell>
          <cell r="M212">
            <v>0</v>
          </cell>
          <cell r="N212">
            <v>599398</v>
          </cell>
          <cell r="O212">
            <v>574927</v>
          </cell>
          <cell r="P212">
            <v>617107</v>
          </cell>
          <cell r="Q212">
            <v>-42180</v>
          </cell>
          <cell r="R212">
            <v>-6.8351193553143945</v>
          </cell>
          <cell r="S212">
            <v>45</v>
          </cell>
          <cell r="T212">
            <v>0</v>
          </cell>
          <cell r="U212">
            <v>41</v>
          </cell>
          <cell r="V212">
            <v>815</v>
          </cell>
          <cell r="W212">
            <v>203</v>
          </cell>
          <cell r="X212">
            <v>40</v>
          </cell>
          <cell r="Y212">
            <v>599398</v>
          </cell>
        </row>
        <row r="213">
          <cell r="A213">
            <v>204</v>
          </cell>
          <cell r="B213">
            <v>41</v>
          </cell>
          <cell r="D213">
            <v>998</v>
          </cell>
          <cell r="F213">
            <v>0</v>
          </cell>
          <cell r="G213">
            <v>0</v>
          </cell>
          <cell r="H213">
            <v>0</v>
          </cell>
          <cell r="I213">
            <v>0</v>
          </cell>
          <cell r="K213">
            <v>0</v>
          </cell>
          <cell r="L213">
            <v>0</v>
          </cell>
          <cell r="M213">
            <v>0</v>
          </cell>
          <cell r="N213">
            <v>0</v>
          </cell>
          <cell r="O213">
            <v>0</v>
          </cell>
          <cell r="P213">
            <v>0</v>
          </cell>
          <cell r="Q213">
            <v>0</v>
          </cell>
          <cell r="R213">
            <v>0</v>
          </cell>
          <cell r="S213">
            <v>0</v>
          </cell>
          <cell r="T213">
            <v>0</v>
          </cell>
          <cell r="U213">
            <v>41</v>
          </cell>
          <cell r="V213">
            <v>998</v>
          </cell>
          <cell r="W213">
            <v>204</v>
          </cell>
          <cell r="X213">
            <v>0</v>
          </cell>
          <cell r="Y213">
            <v>0</v>
          </cell>
        </row>
        <row r="214">
          <cell r="A214">
            <v>205</v>
          </cell>
          <cell r="B214">
            <v>41</v>
          </cell>
          <cell r="C214" t="str">
            <v xml:space="preserve">BREWSTER                     </v>
          </cell>
          <cell r="D214">
            <v>999</v>
          </cell>
          <cell r="E214" t="str">
            <v>TOTAL</v>
          </cell>
          <cell r="F214">
            <v>10586793.539999999</v>
          </cell>
          <cell r="G214">
            <v>1</v>
          </cell>
          <cell r="H214">
            <v>10657155.41</v>
          </cell>
          <cell r="I214">
            <v>1</v>
          </cell>
          <cell r="J214">
            <v>10222070</v>
          </cell>
          <cell r="K214">
            <v>10222069</v>
          </cell>
          <cell r="L214">
            <v>0</v>
          </cell>
          <cell r="M214">
            <v>0</v>
          </cell>
          <cell r="N214">
            <v>10657155.41</v>
          </cell>
          <cell r="O214">
            <v>10222069</v>
          </cell>
          <cell r="P214">
            <v>10135870</v>
          </cell>
          <cell r="Q214">
            <v>86199</v>
          </cell>
          <cell r="R214">
            <v>0.85043513778294311</v>
          </cell>
          <cell r="S214">
            <v>1179</v>
          </cell>
          <cell r="T214">
            <v>0</v>
          </cell>
          <cell r="U214">
            <v>41</v>
          </cell>
          <cell r="V214">
            <v>999</v>
          </cell>
          <cell r="W214">
            <v>205</v>
          </cell>
          <cell r="X214">
            <v>1129</v>
          </cell>
          <cell r="Y214">
            <v>10657155.41</v>
          </cell>
        </row>
        <row r="215">
          <cell r="A215">
            <v>206</v>
          </cell>
          <cell r="B215">
            <v>42</v>
          </cell>
          <cell r="C215" t="str">
            <v xml:space="preserve">BRIDGEWATER                  </v>
          </cell>
          <cell r="D215">
            <v>42</v>
          </cell>
          <cell r="E215" t="str">
            <v>BRIDGEWATER</v>
          </cell>
          <cell r="F215">
            <v>49000.28</v>
          </cell>
          <cell r="G215">
            <v>1.5551104371107748E-3</v>
          </cell>
          <cell r="H215">
            <v>38091.629999999997</v>
          </cell>
          <cell r="I215">
            <v>1.1921312328859832E-3</v>
          </cell>
          <cell r="K215">
            <v>22705</v>
          </cell>
          <cell r="L215">
            <v>0</v>
          </cell>
          <cell r="M215">
            <v>0</v>
          </cell>
          <cell r="N215">
            <v>38091.629999999997</v>
          </cell>
          <cell r="O215">
            <v>22705</v>
          </cell>
          <cell r="P215">
            <v>28706</v>
          </cell>
          <cell r="Q215">
            <v>-6001</v>
          </cell>
          <cell r="R215">
            <v>-20.905037274437401</v>
          </cell>
          <cell r="S215">
            <v>4</v>
          </cell>
          <cell r="T215">
            <v>0</v>
          </cell>
          <cell r="U215">
            <v>42</v>
          </cell>
          <cell r="V215">
            <v>42</v>
          </cell>
          <cell r="W215">
            <v>206</v>
          </cell>
          <cell r="X215">
            <v>3</v>
          </cell>
          <cell r="Y215">
            <v>38091.629999999997</v>
          </cell>
        </row>
        <row r="216">
          <cell r="A216">
            <v>207</v>
          </cell>
          <cell r="B216">
            <v>42</v>
          </cell>
          <cell r="C216" t="str">
            <v xml:space="preserve">BRIDGEWATER                  </v>
          </cell>
          <cell r="D216">
            <v>625</v>
          </cell>
          <cell r="E216" t="str">
            <v>BRIDGEWATER RAYNHAM</v>
          </cell>
          <cell r="F216">
            <v>30109898</v>
          </cell>
          <cell r="G216">
            <v>0.95559079744321551</v>
          </cell>
          <cell r="H216">
            <v>30645442</v>
          </cell>
          <cell r="I216">
            <v>0.95909228756542819</v>
          </cell>
          <cell r="K216">
            <v>18266693</v>
          </cell>
          <cell r="L216">
            <v>0</v>
          </cell>
          <cell r="M216">
            <v>0</v>
          </cell>
          <cell r="N216">
            <v>30645442</v>
          </cell>
          <cell r="O216">
            <v>18266693</v>
          </cell>
          <cell r="P216">
            <v>17639081</v>
          </cell>
          <cell r="Q216">
            <v>627612</v>
          </cell>
          <cell r="R216">
            <v>3.558076523374432</v>
          </cell>
          <cell r="S216">
            <v>3473</v>
          </cell>
          <cell r="T216">
            <v>0</v>
          </cell>
          <cell r="U216">
            <v>42</v>
          </cell>
          <cell r="V216">
            <v>625</v>
          </cell>
          <cell r="W216">
            <v>207</v>
          </cell>
          <cell r="X216">
            <v>3391</v>
          </cell>
          <cell r="Y216">
            <v>30645442</v>
          </cell>
        </row>
        <row r="217">
          <cell r="A217">
            <v>208</v>
          </cell>
          <cell r="B217">
            <v>42</v>
          </cell>
          <cell r="C217" t="str">
            <v xml:space="preserve">BRIDGEWATER                  </v>
          </cell>
          <cell r="D217">
            <v>810</v>
          </cell>
          <cell r="E217" t="str">
            <v>BRISTOL PLYMOUTH</v>
          </cell>
          <cell r="F217">
            <v>1350298</v>
          </cell>
          <cell r="G217">
            <v>4.2854092119673705E-2</v>
          </cell>
          <cell r="H217">
            <v>1269014</v>
          </cell>
          <cell r="I217">
            <v>3.9715581201685862E-2</v>
          </cell>
          <cell r="K217">
            <v>756416</v>
          </cell>
          <cell r="L217">
            <v>0</v>
          </cell>
          <cell r="M217">
            <v>0</v>
          </cell>
          <cell r="N217">
            <v>1269014</v>
          </cell>
          <cell r="O217">
            <v>756416</v>
          </cell>
          <cell r="P217">
            <v>791036</v>
          </cell>
          <cell r="Q217">
            <v>-34620</v>
          </cell>
          <cell r="R217">
            <v>-4.376539120849114</v>
          </cell>
          <cell r="S217">
            <v>96</v>
          </cell>
          <cell r="T217">
            <v>0</v>
          </cell>
          <cell r="U217">
            <v>42</v>
          </cell>
          <cell r="V217">
            <v>810</v>
          </cell>
          <cell r="W217">
            <v>208</v>
          </cell>
          <cell r="X217">
            <v>86</v>
          </cell>
          <cell r="Y217">
            <v>1269014</v>
          </cell>
        </row>
        <row r="218">
          <cell r="A218">
            <v>209</v>
          </cell>
          <cell r="B218">
            <v>42</v>
          </cell>
          <cell r="D218">
            <v>998</v>
          </cell>
          <cell r="F218">
            <v>0</v>
          </cell>
          <cell r="G218">
            <v>0</v>
          </cell>
          <cell r="H218">
            <v>0</v>
          </cell>
          <cell r="I218">
            <v>0</v>
          </cell>
          <cell r="K218">
            <v>0</v>
          </cell>
          <cell r="L218">
            <v>0</v>
          </cell>
          <cell r="M218">
            <v>0</v>
          </cell>
          <cell r="N218">
            <v>0</v>
          </cell>
          <cell r="O218">
            <v>0</v>
          </cell>
          <cell r="P218">
            <v>0</v>
          </cell>
          <cell r="Q218">
            <v>0</v>
          </cell>
          <cell r="R218">
            <v>0</v>
          </cell>
          <cell r="S218">
            <v>0</v>
          </cell>
          <cell r="T218">
            <v>0</v>
          </cell>
          <cell r="U218">
            <v>42</v>
          </cell>
          <cell r="V218">
            <v>998</v>
          </cell>
          <cell r="W218">
            <v>209</v>
          </cell>
          <cell r="X218">
            <v>0</v>
          </cell>
          <cell r="Y218">
            <v>0</v>
          </cell>
        </row>
        <row r="219">
          <cell r="A219">
            <v>210</v>
          </cell>
          <cell r="B219">
            <v>42</v>
          </cell>
          <cell r="C219" t="str">
            <v xml:space="preserve">BRIDGEWATER                  </v>
          </cell>
          <cell r="D219">
            <v>999</v>
          </cell>
          <cell r="E219" t="str">
            <v>TOTAL</v>
          </cell>
          <cell r="F219">
            <v>31509196.280000001</v>
          </cell>
          <cell r="G219">
            <v>1</v>
          </cell>
          <cell r="H219">
            <v>31952547.629999999</v>
          </cell>
          <cell r="I219">
            <v>1</v>
          </cell>
          <cell r="J219">
            <v>19045814</v>
          </cell>
          <cell r="K219">
            <v>19045814</v>
          </cell>
          <cell r="L219">
            <v>0</v>
          </cell>
          <cell r="M219">
            <v>0</v>
          </cell>
          <cell r="N219">
            <v>31952547.629999999</v>
          </cell>
          <cell r="O219">
            <v>19045814</v>
          </cell>
          <cell r="P219">
            <v>18458823</v>
          </cell>
          <cell r="Q219">
            <v>586991</v>
          </cell>
          <cell r="R219">
            <v>3.1800023219248597</v>
          </cell>
          <cell r="S219">
            <v>3573</v>
          </cell>
          <cell r="T219">
            <v>0</v>
          </cell>
          <cell r="U219">
            <v>42</v>
          </cell>
          <cell r="V219">
            <v>999</v>
          </cell>
          <cell r="W219">
            <v>210</v>
          </cell>
          <cell r="X219">
            <v>3480</v>
          </cell>
          <cell r="Y219">
            <v>31952547.629999999</v>
          </cell>
        </row>
        <row r="220">
          <cell r="A220">
            <v>211</v>
          </cell>
          <cell r="B220">
            <v>43</v>
          </cell>
          <cell r="C220" t="str">
            <v xml:space="preserve">BRIMFIELD                    </v>
          </cell>
          <cell r="D220">
            <v>43</v>
          </cell>
          <cell r="E220" t="str">
            <v>BRIMFIELD</v>
          </cell>
          <cell r="F220">
            <v>2587336.7200000002</v>
          </cell>
          <cell r="G220">
            <v>0.46485565751256519</v>
          </cell>
          <cell r="H220">
            <v>2627653.7400000002</v>
          </cell>
          <cell r="I220">
            <v>0.47176181411968598</v>
          </cell>
          <cell r="K220">
            <v>1455020</v>
          </cell>
          <cell r="L220">
            <v>0</v>
          </cell>
          <cell r="M220">
            <v>0</v>
          </cell>
          <cell r="N220">
            <v>2627653.7400000002</v>
          </cell>
          <cell r="O220">
            <v>1455020</v>
          </cell>
          <cell r="P220">
            <v>1412114</v>
          </cell>
          <cell r="Q220">
            <v>42906</v>
          </cell>
          <cell r="R220">
            <v>3.0384232434491834</v>
          </cell>
          <cell r="S220">
            <v>308</v>
          </cell>
          <cell r="T220">
            <v>0</v>
          </cell>
          <cell r="U220">
            <v>43</v>
          </cell>
          <cell r="V220">
            <v>43</v>
          </cell>
          <cell r="W220">
            <v>211</v>
          </cell>
          <cell r="X220">
            <v>299</v>
          </cell>
          <cell r="Y220">
            <v>2627653.7400000002</v>
          </cell>
        </row>
        <row r="221">
          <cell r="A221">
            <v>212</v>
          </cell>
          <cell r="B221">
            <v>43</v>
          </cell>
          <cell r="C221" t="str">
            <v xml:space="preserve">BRIMFIELD                    </v>
          </cell>
          <cell r="D221">
            <v>770</v>
          </cell>
          <cell r="E221" t="str">
            <v>TANTASQUA</v>
          </cell>
          <cell r="F221">
            <v>2978556</v>
          </cell>
          <cell r="G221">
            <v>0.5351443424874347</v>
          </cell>
          <cell r="H221">
            <v>2942220</v>
          </cell>
          <cell r="I221">
            <v>0.52823818588031402</v>
          </cell>
          <cell r="K221">
            <v>1629206</v>
          </cell>
          <cell r="L221">
            <v>0</v>
          </cell>
          <cell r="M221">
            <v>0</v>
          </cell>
          <cell r="N221">
            <v>2942220</v>
          </cell>
          <cell r="O221">
            <v>1629206</v>
          </cell>
          <cell r="P221">
            <v>1625634</v>
          </cell>
          <cell r="Q221">
            <v>3572</v>
          </cell>
          <cell r="R221">
            <v>0.21972965624488661</v>
          </cell>
          <cell r="S221">
            <v>298</v>
          </cell>
          <cell r="T221">
            <v>0</v>
          </cell>
          <cell r="U221">
            <v>43</v>
          </cell>
          <cell r="V221">
            <v>770</v>
          </cell>
          <cell r="W221">
            <v>212</v>
          </cell>
          <cell r="X221">
            <v>293</v>
          </cell>
          <cell r="Y221">
            <v>2942220</v>
          </cell>
        </row>
        <row r="222">
          <cell r="A222">
            <v>213</v>
          </cell>
          <cell r="B222">
            <v>43</v>
          </cell>
          <cell r="D222">
            <v>998</v>
          </cell>
          <cell r="F222">
            <v>0</v>
          </cell>
          <cell r="G222">
            <v>0</v>
          </cell>
          <cell r="H222">
            <v>0</v>
          </cell>
          <cell r="I222">
            <v>0</v>
          </cell>
          <cell r="K222">
            <v>0</v>
          </cell>
          <cell r="L222">
            <v>0</v>
          </cell>
          <cell r="M222">
            <v>0</v>
          </cell>
          <cell r="N222">
            <v>0</v>
          </cell>
          <cell r="O222">
            <v>0</v>
          </cell>
          <cell r="P222">
            <v>0</v>
          </cell>
          <cell r="Q222">
            <v>0</v>
          </cell>
          <cell r="R222">
            <v>0</v>
          </cell>
          <cell r="S222">
            <v>0</v>
          </cell>
          <cell r="T222">
            <v>0</v>
          </cell>
          <cell r="U222">
            <v>43</v>
          </cell>
          <cell r="V222">
            <v>998</v>
          </cell>
          <cell r="W222">
            <v>213</v>
          </cell>
          <cell r="X222">
            <v>0</v>
          </cell>
          <cell r="Y222">
            <v>0</v>
          </cell>
        </row>
        <row r="223">
          <cell r="A223">
            <v>214</v>
          </cell>
          <cell r="B223">
            <v>43</v>
          </cell>
          <cell r="D223">
            <v>998</v>
          </cell>
          <cell r="F223">
            <v>0</v>
          </cell>
          <cell r="G223">
            <v>0</v>
          </cell>
          <cell r="H223">
            <v>0</v>
          </cell>
          <cell r="I223">
            <v>0</v>
          </cell>
          <cell r="K223">
            <v>0</v>
          </cell>
          <cell r="L223">
            <v>0</v>
          </cell>
          <cell r="M223">
            <v>0</v>
          </cell>
          <cell r="N223">
            <v>0</v>
          </cell>
          <cell r="O223">
            <v>0</v>
          </cell>
          <cell r="P223">
            <v>0</v>
          </cell>
          <cell r="Q223">
            <v>0</v>
          </cell>
          <cell r="R223">
            <v>0</v>
          </cell>
          <cell r="S223">
            <v>0</v>
          </cell>
          <cell r="T223">
            <v>0</v>
          </cell>
          <cell r="U223">
            <v>43</v>
          </cell>
          <cell r="V223">
            <v>998</v>
          </cell>
          <cell r="W223">
            <v>214</v>
          </cell>
          <cell r="X223">
            <v>0</v>
          </cell>
          <cell r="Y223">
            <v>0</v>
          </cell>
        </row>
        <row r="224">
          <cell r="A224">
            <v>215</v>
          </cell>
          <cell r="B224">
            <v>43</v>
          </cell>
          <cell r="C224" t="str">
            <v xml:space="preserve">BRIMFIELD                    </v>
          </cell>
          <cell r="D224">
            <v>999</v>
          </cell>
          <cell r="E224" t="str">
            <v>TOTAL</v>
          </cell>
          <cell r="F224">
            <v>5565892.7200000007</v>
          </cell>
          <cell r="G224">
            <v>1</v>
          </cell>
          <cell r="H224">
            <v>5569873.7400000002</v>
          </cell>
          <cell r="I224">
            <v>1</v>
          </cell>
          <cell r="J224">
            <v>3084226</v>
          </cell>
          <cell r="K224">
            <v>3084226</v>
          </cell>
          <cell r="L224">
            <v>0</v>
          </cell>
          <cell r="M224">
            <v>0</v>
          </cell>
          <cell r="N224">
            <v>5569873.7400000002</v>
          </cell>
          <cell r="O224">
            <v>3084226</v>
          </cell>
          <cell r="P224">
            <v>3037748</v>
          </cell>
          <cell r="Q224">
            <v>46478</v>
          </cell>
          <cell r="R224">
            <v>1.5300149979524305</v>
          </cell>
          <cell r="S224">
            <v>606</v>
          </cell>
          <cell r="T224">
            <v>0</v>
          </cell>
          <cell r="U224">
            <v>43</v>
          </cell>
          <cell r="V224">
            <v>999</v>
          </cell>
          <cell r="W224">
            <v>215</v>
          </cell>
          <cell r="X224">
            <v>592</v>
          </cell>
          <cell r="Y224">
            <v>5569873.7400000002</v>
          </cell>
        </row>
        <row r="225">
          <cell r="A225">
            <v>216</v>
          </cell>
          <cell r="B225">
            <v>44</v>
          </cell>
          <cell r="C225" t="str">
            <v xml:space="preserve">BROCKTON                     </v>
          </cell>
          <cell r="D225">
            <v>44</v>
          </cell>
          <cell r="E225" t="str">
            <v>BROCKTON</v>
          </cell>
          <cell r="F225">
            <v>173663222.44</v>
          </cell>
          <cell r="G225">
            <v>0.93561066507156776</v>
          </cell>
          <cell r="H225">
            <v>183057693.20000002</v>
          </cell>
          <cell r="I225">
            <v>0.93796114800988395</v>
          </cell>
          <cell r="K225">
            <v>34969107</v>
          </cell>
          <cell r="L225">
            <v>0</v>
          </cell>
          <cell r="M225">
            <v>0</v>
          </cell>
          <cell r="N225">
            <v>183057693.20000002</v>
          </cell>
          <cell r="O225">
            <v>34969107</v>
          </cell>
          <cell r="P225">
            <v>34080582</v>
          </cell>
          <cell r="Q225">
            <v>888525</v>
          </cell>
          <cell r="R225">
            <v>2.6071297726077565</v>
          </cell>
          <cell r="S225">
            <v>16257</v>
          </cell>
          <cell r="T225">
            <v>0</v>
          </cell>
          <cell r="U225">
            <v>44</v>
          </cell>
          <cell r="V225">
            <v>44</v>
          </cell>
          <cell r="W225">
            <v>216</v>
          </cell>
          <cell r="X225">
            <v>16585</v>
          </cell>
          <cell r="Y225">
            <v>183057693.20000002</v>
          </cell>
        </row>
        <row r="226">
          <cell r="A226">
            <v>217</v>
          </cell>
          <cell r="B226">
            <v>44</v>
          </cell>
          <cell r="C226" t="str">
            <v xml:space="preserve">BROCKTON                     </v>
          </cell>
          <cell r="D226">
            <v>872</v>
          </cell>
          <cell r="E226" t="str">
            <v>SOUTHEASTERN</v>
          </cell>
          <cell r="F226">
            <v>11951616</v>
          </cell>
          <cell r="G226">
            <v>6.438933492843224E-2</v>
          </cell>
          <cell r="H226">
            <v>12107846</v>
          </cell>
          <cell r="I226">
            <v>6.2038851990116085E-2</v>
          </cell>
          <cell r="K226">
            <v>2312935</v>
          </cell>
          <cell r="L226">
            <v>0</v>
          </cell>
          <cell r="M226">
            <v>0</v>
          </cell>
          <cell r="N226">
            <v>12107846</v>
          </cell>
          <cell r="O226">
            <v>2312935</v>
          </cell>
          <cell r="P226">
            <v>2345448</v>
          </cell>
          <cell r="Q226">
            <v>-32513</v>
          </cell>
          <cell r="R226">
            <v>-1.3862170468072623</v>
          </cell>
          <cell r="S226">
            <v>811</v>
          </cell>
          <cell r="T226">
            <v>0</v>
          </cell>
          <cell r="U226">
            <v>44</v>
          </cell>
          <cell r="V226">
            <v>872</v>
          </cell>
          <cell r="W226">
            <v>217</v>
          </cell>
          <cell r="X226">
            <v>793</v>
          </cell>
          <cell r="Y226">
            <v>12107846</v>
          </cell>
        </row>
        <row r="227">
          <cell r="A227">
            <v>218</v>
          </cell>
          <cell r="B227">
            <v>44</v>
          </cell>
          <cell r="D227">
            <v>998</v>
          </cell>
          <cell r="F227">
            <v>0</v>
          </cell>
          <cell r="G227">
            <v>0</v>
          </cell>
          <cell r="H227">
            <v>0</v>
          </cell>
          <cell r="I227">
            <v>0</v>
          </cell>
          <cell r="K227">
            <v>0</v>
          </cell>
          <cell r="L227">
            <v>0</v>
          </cell>
          <cell r="M227">
            <v>0</v>
          </cell>
          <cell r="N227">
            <v>0</v>
          </cell>
          <cell r="O227">
            <v>0</v>
          </cell>
          <cell r="P227">
            <v>0</v>
          </cell>
          <cell r="Q227">
            <v>0</v>
          </cell>
          <cell r="R227">
            <v>0</v>
          </cell>
          <cell r="S227">
            <v>0</v>
          </cell>
          <cell r="T227">
            <v>0</v>
          </cell>
          <cell r="U227">
            <v>44</v>
          </cell>
          <cell r="V227">
            <v>998</v>
          </cell>
          <cell r="W227">
            <v>218</v>
          </cell>
          <cell r="X227">
            <v>0</v>
          </cell>
          <cell r="Y227">
            <v>0</v>
          </cell>
        </row>
        <row r="228">
          <cell r="A228">
            <v>219</v>
          </cell>
          <cell r="B228">
            <v>44</v>
          </cell>
          <cell r="D228">
            <v>998</v>
          </cell>
          <cell r="F228">
            <v>0</v>
          </cell>
          <cell r="G228">
            <v>0</v>
          </cell>
          <cell r="H228">
            <v>0</v>
          </cell>
          <cell r="I228">
            <v>0</v>
          </cell>
          <cell r="K228">
            <v>0</v>
          </cell>
          <cell r="L228">
            <v>0</v>
          </cell>
          <cell r="M228">
            <v>0</v>
          </cell>
          <cell r="N228">
            <v>0</v>
          </cell>
          <cell r="O228">
            <v>0</v>
          </cell>
          <cell r="P228">
            <v>0</v>
          </cell>
          <cell r="Q228">
            <v>0</v>
          </cell>
          <cell r="R228">
            <v>0</v>
          </cell>
          <cell r="S228">
            <v>0</v>
          </cell>
          <cell r="T228">
            <v>0</v>
          </cell>
          <cell r="U228">
            <v>44</v>
          </cell>
          <cell r="V228">
            <v>998</v>
          </cell>
          <cell r="W228">
            <v>219</v>
          </cell>
          <cell r="X228">
            <v>0</v>
          </cell>
          <cell r="Y228">
            <v>0</v>
          </cell>
        </row>
        <row r="229">
          <cell r="A229">
            <v>220</v>
          </cell>
          <cell r="B229">
            <v>44</v>
          </cell>
          <cell r="C229" t="str">
            <v xml:space="preserve">BROCKTON                     </v>
          </cell>
          <cell r="D229">
            <v>999</v>
          </cell>
          <cell r="E229" t="str">
            <v>TOTAL</v>
          </cell>
          <cell r="F229">
            <v>185614838.44</v>
          </cell>
          <cell r="G229">
            <v>1</v>
          </cell>
          <cell r="H229">
            <v>195165539.20000002</v>
          </cell>
          <cell r="I229">
            <v>1</v>
          </cell>
          <cell r="J229">
            <v>37282042</v>
          </cell>
          <cell r="K229">
            <v>37282042</v>
          </cell>
          <cell r="L229">
            <v>0</v>
          </cell>
          <cell r="M229">
            <v>0</v>
          </cell>
          <cell r="N229">
            <v>195165539.20000002</v>
          </cell>
          <cell r="O229">
            <v>37282042</v>
          </cell>
          <cell r="P229">
            <v>36426030</v>
          </cell>
          <cell r="Q229">
            <v>856012</v>
          </cell>
          <cell r="R229">
            <v>2.350000809860421</v>
          </cell>
          <cell r="S229">
            <v>17068</v>
          </cell>
          <cell r="T229">
            <v>0</v>
          </cell>
          <cell r="U229">
            <v>44</v>
          </cell>
          <cell r="V229">
            <v>999</v>
          </cell>
          <cell r="W229">
            <v>220</v>
          </cell>
          <cell r="X229">
            <v>17378</v>
          </cell>
          <cell r="Y229">
            <v>195165539.20000002</v>
          </cell>
        </row>
        <row r="230">
          <cell r="A230">
            <v>221</v>
          </cell>
          <cell r="B230">
            <v>45</v>
          </cell>
          <cell r="C230" t="str">
            <v xml:space="preserve">BROOKFIELD                   </v>
          </cell>
          <cell r="D230">
            <v>45</v>
          </cell>
          <cell r="E230" t="str">
            <v>BROOKFIELD</v>
          </cell>
          <cell r="F230">
            <v>2344861.94</v>
          </cell>
          <cell r="G230">
            <v>0.47195913988435378</v>
          </cell>
          <cell r="H230">
            <v>2462784.77</v>
          </cell>
          <cell r="I230">
            <v>0.49351152669646658</v>
          </cell>
          <cell r="K230">
            <v>1122722</v>
          </cell>
          <cell r="L230">
            <v>0</v>
          </cell>
          <cell r="M230">
            <v>0</v>
          </cell>
          <cell r="N230">
            <v>2462784.77</v>
          </cell>
          <cell r="O230">
            <v>1122722</v>
          </cell>
          <cell r="P230">
            <v>1042415</v>
          </cell>
          <cell r="Q230">
            <v>80307</v>
          </cell>
          <cell r="R230">
            <v>7.7039374913062453</v>
          </cell>
          <cell r="S230">
            <v>264</v>
          </cell>
          <cell r="T230">
            <v>0</v>
          </cell>
          <cell r="U230">
            <v>45</v>
          </cell>
          <cell r="V230">
            <v>45</v>
          </cell>
          <cell r="W230">
            <v>221</v>
          </cell>
          <cell r="X230">
            <v>262</v>
          </cell>
          <cell r="Y230">
            <v>2462784.77</v>
          </cell>
        </row>
        <row r="231">
          <cell r="A231">
            <v>222</v>
          </cell>
          <cell r="B231">
            <v>45</v>
          </cell>
          <cell r="C231" t="str">
            <v xml:space="preserve">BROOKFIELD                   </v>
          </cell>
          <cell r="D231">
            <v>770</v>
          </cell>
          <cell r="E231" t="str">
            <v>TANTASQUA</v>
          </cell>
          <cell r="F231">
            <v>2623496</v>
          </cell>
          <cell r="G231">
            <v>0.5280408601156461</v>
          </cell>
          <cell r="H231">
            <v>2527544</v>
          </cell>
          <cell r="I231">
            <v>0.50648847330353353</v>
          </cell>
          <cell r="K231">
            <v>1152244</v>
          </cell>
          <cell r="L231">
            <v>0</v>
          </cell>
          <cell r="M231">
            <v>0</v>
          </cell>
          <cell r="N231">
            <v>2527544</v>
          </cell>
          <cell r="O231">
            <v>1152244</v>
          </cell>
          <cell r="P231">
            <v>1166282</v>
          </cell>
          <cell r="Q231">
            <v>-14038</v>
          </cell>
          <cell r="R231">
            <v>-1.2036540047775752</v>
          </cell>
          <cell r="S231">
            <v>262</v>
          </cell>
          <cell r="T231">
            <v>0</v>
          </cell>
          <cell r="U231">
            <v>45</v>
          </cell>
          <cell r="V231">
            <v>770</v>
          </cell>
          <cell r="W231">
            <v>222</v>
          </cell>
          <cell r="X231">
            <v>252</v>
          </cell>
          <cell r="Y231">
            <v>2527544</v>
          </cell>
        </row>
        <row r="232">
          <cell r="A232">
            <v>223</v>
          </cell>
          <cell r="B232">
            <v>45</v>
          </cell>
          <cell r="D232">
            <v>998</v>
          </cell>
          <cell r="F232">
            <v>0</v>
          </cell>
          <cell r="G232">
            <v>0</v>
          </cell>
          <cell r="H232">
            <v>0</v>
          </cell>
          <cell r="I232">
            <v>0</v>
          </cell>
          <cell r="K232">
            <v>0</v>
          </cell>
          <cell r="L232">
            <v>0</v>
          </cell>
          <cell r="M232">
            <v>0</v>
          </cell>
          <cell r="N232">
            <v>0</v>
          </cell>
          <cell r="O232">
            <v>0</v>
          </cell>
          <cell r="P232">
            <v>0</v>
          </cell>
          <cell r="Q232">
            <v>0</v>
          </cell>
          <cell r="R232">
            <v>0</v>
          </cell>
          <cell r="S232">
            <v>0</v>
          </cell>
          <cell r="T232">
            <v>0</v>
          </cell>
          <cell r="U232">
            <v>45</v>
          </cell>
          <cell r="V232">
            <v>998</v>
          </cell>
          <cell r="W232">
            <v>223</v>
          </cell>
          <cell r="X232">
            <v>0</v>
          </cell>
          <cell r="Y232">
            <v>0</v>
          </cell>
        </row>
        <row r="233">
          <cell r="A233">
            <v>224</v>
          </cell>
          <cell r="B233">
            <v>45</v>
          </cell>
          <cell r="D233">
            <v>998</v>
          </cell>
          <cell r="F233">
            <v>0</v>
          </cell>
          <cell r="G233">
            <v>0</v>
          </cell>
          <cell r="H233">
            <v>0</v>
          </cell>
          <cell r="I233">
            <v>0</v>
          </cell>
          <cell r="K233">
            <v>0</v>
          </cell>
          <cell r="L233">
            <v>0</v>
          </cell>
          <cell r="M233">
            <v>0</v>
          </cell>
          <cell r="N233">
            <v>0</v>
          </cell>
          <cell r="O233">
            <v>0</v>
          </cell>
          <cell r="P233">
            <v>0</v>
          </cell>
          <cell r="Q233">
            <v>0</v>
          </cell>
          <cell r="R233">
            <v>0</v>
          </cell>
          <cell r="S233">
            <v>0</v>
          </cell>
          <cell r="T233">
            <v>0</v>
          </cell>
          <cell r="U233">
            <v>45</v>
          </cell>
          <cell r="V233">
            <v>998</v>
          </cell>
          <cell r="W233">
            <v>224</v>
          </cell>
          <cell r="X233">
            <v>0</v>
          </cell>
          <cell r="Y233">
            <v>0</v>
          </cell>
        </row>
        <row r="234">
          <cell r="A234">
            <v>225</v>
          </cell>
          <cell r="B234">
            <v>45</v>
          </cell>
          <cell r="C234" t="str">
            <v xml:space="preserve">BROOKFIELD                   </v>
          </cell>
          <cell r="D234">
            <v>999</v>
          </cell>
          <cell r="E234" t="str">
            <v>TOTAL</v>
          </cell>
          <cell r="F234">
            <v>4968357.9400000004</v>
          </cell>
          <cell r="G234">
            <v>1</v>
          </cell>
          <cell r="H234">
            <v>4990328.7699999996</v>
          </cell>
          <cell r="I234">
            <v>1</v>
          </cell>
          <cell r="J234">
            <v>2274966</v>
          </cell>
          <cell r="K234">
            <v>2274966</v>
          </cell>
          <cell r="L234">
            <v>0</v>
          </cell>
          <cell r="M234">
            <v>0</v>
          </cell>
          <cell r="N234">
            <v>4990328.7699999996</v>
          </cell>
          <cell r="O234">
            <v>2274966</v>
          </cell>
          <cell r="P234">
            <v>2208697</v>
          </cell>
          <cell r="Q234">
            <v>66269</v>
          </cell>
          <cell r="R234">
            <v>3.0003662793040422</v>
          </cell>
          <cell r="S234">
            <v>526</v>
          </cell>
          <cell r="T234">
            <v>0</v>
          </cell>
          <cell r="U234">
            <v>45</v>
          </cell>
          <cell r="V234">
            <v>999</v>
          </cell>
          <cell r="W234">
            <v>225</v>
          </cell>
          <cell r="X234">
            <v>514</v>
          </cell>
          <cell r="Y234">
            <v>4990328.7699999996</v>
          </cell>
        </row>
        <row r="235">
          <cell r="A235">
            <v>226</v>
          </cell>
          <cell r="B235">
            <v>46</v>
          </cell>
          <cell r="C235" t="str">
            <v xml:space="preserve">BROOKLINE                    </v>
          </cell>
          <cell r="D235">
            <v>46</v>
          </cell>
          <cell r="E235" t="str">
            <v>BROOKLINE</v>
          </cell>
          <cell r="F235">
            <v>57861961.59826</v>
          </cell>
          <cell r="G235">
            <v>0.99975350846812228</v>
          </cell>
          <cell r="H235">
            <v>63110212.205569983</v>
          </cell>
          <cell r="I235">
            <v>0.99976389746433947</v>
          </cell>
          <cell r="K235">
            <v>54160831</v>
          </cell>
          <cell r="L235">
            <v>0</v>
          </cell>
          <cell r="M235">
            <v>0</v>
          </cell>
          <cell r="N235">
            <v>63110212.205569983</v>
          </cell>
          <cell r="O235">
            <v>54160831</v>
          </cell>
          <cell r="P235">
            <v>52548862</v>
          </cell>
          <cell r="Q235">
            <v>1611969</v>
          </cell>
          <cell r="R235">
            <v>3.0675621481584132</v>
          </cell>
          <cell r="S235">
            <v>6481</v>
          </cell>
          <cell r="T235">
            <v>0</v>
          </cell>
          <cell r="U235">
            <v>46</v>
          </cell>
          <cell r="V235">
            <v>46</v>
          </cell>
          <cell r="W235">
            <v>226</v>
          </cell>
          <cell r="X235">
            <v>6722</v>
          </cell>
          <cell r="Y235">
            <v>63110212.205569983</v>
          </cell>
        </row>
        <row r="236">
          <cell r="A236">
            <v>227</v>
          </cell>
          <cell r="B236">
            <v>46</v>
          </cell>
          <cell r="C236" t="str">
            <v xml:space="preserve">BROOKLINE                    </v>
          </cell>
          <cell r="D236">
            <v>915</v>
          </cell>
          <cell r="E236" t="str">
            <v>NORFOLK COUNTY</v>
          </cell>
          <cell r="F236">
            <v>14266</v>
          </cell>
          <cell r="G236">
            <v>2.4649153187774274E-4</v>
          </cell>
          <cell r="H236">
            <v>14904</v>
          </cell>
          <cell r="I236">
            <v>2.3610253566051911E-4</v>
          </cell>
          <cell r="K236">
            <v>12791</v>
          </cell>
          <cell r="L236">
            <v>0</v>
          </cell>
          <cell r="M236">
            <v>0</v>
          </cell>
          <cell r="N236">
            <v>14904</v>
          </cell>
          <cell r="O236">
            <v>12791</v>
          </cell>
          <cell r="P236">
            <v>12956</v>
          </cell>
          <cell r="Q236">
            <v>-165</v>
          </cell>
          <cell r="R236">
            <v>-1.2735412164248225</v>
          </cell>
          <cell r="S236">
            <v>1</v>
          </cell>
          <cell r="T236">
            <v>0</v>
          </cell>
          <cell r="U236">
            <v>46</v>
          </cell>
          <cell r="V236">
            <v>915</v>
          </cell>
          <cell r="W236">
            <v>227</v>
          </cell>
          <cell r="X236">
            <v>1</v>
          </cell>
          <cell r="Y236">
            <v>14904</v>
          </cell>
        </row>
        <row r="237">
          <cell r="A237">
            <v>228</v>
          </cell>
          <cell r="B237">
            <v>46</v>
          </cell>
          <cell r="D237">
            <v>998</v>
          </cell>
          <cell r="F237">
            <v>0</v>
          </cell>
          <cell r="G237">
            <v>0</v>
          </cell>
          <cell r="H237">
            <v>0</v>
          </cell>
          <cell r="I237">
            <v>0</v>
          </cell>
          <cell r="K237">
            <v>0</v>
          </cell>
          <cell r="L237">
            <v>0</v>
          </cell>
          <cell r="M237">
            <v>0</v>
          </cell>
          <cell r="N237">
            <v>0</v>
          </cell>
          <cell r="O237">
            <v>0</v>
          </cell>
          <cell r="P237">
            <v>0</v>
          </cell>
          <cell r="Q237">
            <v>0</v>
          </cell>
          <cell r="R237">
            <v>0</v>
          </cell>
          <cell r="S237">
            <v>0</v>
          </cell>
          <cell r="T237">
            <v>0</v>
          </cell>
          <cell r="U237">
            <v>46</v>
          </cell>
          <cell r="V237">
            <v>998</v>
          </cell>
          <cell r="W237">
            <v>228</v>
          </cell>
          <cell r="X237">
            <v>0</v>
          </cell>
          <cell r="Y237">
            <v>0</v>
          </cell>
        </row>
        <row r="238">
          <cell r="A238">
            <v>229</v>
          </cell>
          <cell r="B238">
            <v>46</v>
          </cell>
          <cell r="D238">
            <v>998</v>
          </cell>
          <cell r="F238">
            <v>0</v>
          </cell>
          <cell r="G238">
            <v>0</v>
          </cell>
          <cell r="H238">
            <v>0</v>
          </cell>
          <cell r="I238">
            <v>0</v>
          </cell>
          <cell r="K238">
            <v>0</v>
          </cell>
          <cell r="L238">
            <v>0</v>
          </cell>
          <cell r="M238">
            <v>0</v>
          </cell>
          <cell r="N238">
            <v>0</v>
          </cell>
          <cell r="O238">
            <v>0</v>
          </cell>
          <cell r="P238">
            <v>0</v>
          </cell>
          <cell r="Q238">
            <v>0</v>
          </cell>
          <cell r="R238">
            <v>0</v>
          </cell>
          <cell r="S238">
            <v>0</v>
          </cell>
          <cell r="T238">
            <v>0</v>
          </cell>
          <cell r="U238">
            <v>46</v>
          </cell>
          <cell r="V238">
            <v>998</v>
          </cell>
          <cell r="W238">
            <v>229</v>
          </cell>
          <cell r="X238">
            <v>0</v>
          </cell>
          <cell r="Y238">
            <v>0</v>
          </cell>
        </row>
        <row r="239">
          <cell r="A239">
            <v>230</v>
          </cell>
          <cell r="B239">
            <v>46</v>
          </cell>
          <cell r="C239" t="str">
            <v xml:space="preserve">BROOKLINE                    </v>
          </cell>
          <cell r="D239">
            <v>999</v>
          </cell>
          <cell r="E239" t="str">
            <v>TOTAL</v>
          </cell>
          <cell r="F239">
            <v>57876227.59826</v>
          </cell>
          <cell r="G239">
            <v>1</v>
          </cell>
          <cell r="H239">
            <v>63125116.205569983</v>
          </cell>
          <cell r="I239">
            <v>1</v>
          </cell>
          <cell r="J239">
            <v>54173622</v>
          </cell>
          <cell r="K239">
            <v>54173622</v>
          </cell>
          <cell r="L239">
            <v>0</v>
          </cell>
          <cell r="M239">
            <v>0</v>
          </cell>
          <cell r="N239">
            <v>63125116.205569983</v>
          </cell>
          <cell r="O239">
            <v>54173622</v>
          </cell>
          <cell r="P239">
            <v>52561818</v>
          </cell>
          <cell r="Q239">
            <v>1611804</v>
          </cell>
          <cell r="R239">
            <v>3.0664921064944899</v>
          </cell>
          <cell r="S239">
            <v>6482</v>
          </cell>
          <cell r="T239">
            <v>0</v>
          </cell>
          <cell r="U239">
            <v>46</v>
          </cell>
          <cell r="V239">
            <v>999</v>
          </cell>
          <cell r="W239">
            <v>230</v>
          </cell>
          <cell r="X239">
            <v>6723</v>
          </cell>
          <cell r="Y239">
            <v>63125116.205569983</v>
          </cell>
        </row>
        <row r="240">
          <cell r="A240">
            <v>231</v>
          </cell>
          <cell r="B240">
            <v>47</v>
          </cell>
          <cell r="C240" t="str">
            <v xml:space="preserve">BUCKLAND                     </v>
          </cell>
          <cell r="D240">
            <v>47</v>
          </cell>
          <cell r="E240" t="str">
            <v>BUCKLAND</v>
          </cell>
          <cell r="F240">
            <v>0</v>
          </cell>
          <cell r="G240">
            <v>0</v>
          </cell>
          <cell r="H240">
            <v>0</v>
          </cell>
          <cell r="I240">
            <v>0</v>
          </cell>
          <cell r="K240">
            <v>0</v>
          </cell>
          <cell r="L240">
            <v>0</v>
          </cell>
          <cell r="M240">
            <v>0</v>
          </cell>
          <cell r="N240">
            <v>0</v>
          </cell>
          <cell r="O240">
            <v>0</v>
          </cell>
          <cell r="P240">
            <v>0</v>
          </cell>
          <cell r="Q240">
            <v>0</v>
          </cell>
          <cell r="R240">
            <v>0</v>
          </cell>
          <cell r="S240">
            <v>0</v>
          </cell>
          <cell r="T240">
            <v>0</v>
          </cell>
          <cell r="U240">
            <v>47</v>
          </cell>
          <cell r="V240">
            <v>47</v>
          </cell>
          <cell r="W240">
            <v>231</v>
          </cell>
          <cell r="X240">
            <v>0</v>
          </cell>
          <cell r="Y240">
            <v>0</v>
          </cell>
        </row>
        <row r="241">
          <cell r="A241">
            <v>232</v>
          </cell>
          <cell r="B241">
            <v>47</v>
          </cell>
          <cell r="C241" t="str">
            <v xml:space="preserve">BUCKLAND                     </v>
          </cell>
          <cell r="D241">
            <v>717</v>
          </cell>
          <cell r="E241" t="str">
            <v>MOHAWK TRAIL</v>
          </cell>
          <cell r="F241">
            <v>2227183</v>
          </cell>
          <cell r="G241">
            <v>0.90508962373797719</v>
          </cell>
          <cell r="H241">
            <v>2128809</v>
          </cell>
          <cell r="I241">
            <v>0.89722765917631409</v>
          </cell>
          <cell r="K241">
            <v>1166558</v>
          </cell>
          <cell r="L241">
            <v>0</v>
          </cell>
          <cell r="M241">
            <v>0</v>
          </cell>
          <cell r="N241">
            <v>2128809</v>
          </cell>
          <cell r="O241">
            <v>1166558</v>
          </cell>
          <cell r="P241">
            <v>1149819</v>
          </cell>
          <cell r="Q241">
            <v>16739</v>
          </cell>
          <cell r="R241">
            <v>1.4557943467624035</v>
          </cell>
          <cell r="S241">
            <v>238</v>
          </cell>
          <cell r="T241">
            <v>0</v>
          </cell>
          <cell r="U241">
            <v>47</v>
          </cell>
          <cell r="V241">
            <v>717</v>
          </cell>
          <cell r="W241">
            <v>232</v>
          </cell>
          <cell r="X241">
            <v>220</v>
          </cell>
          <cell r="Y241">
            <v>2128809</v>
          </cell>
        </row>
        <row r="242">
          <cell r="A242">
            <v>233</v>
          </cell>
          <cell r="B242">
            <v>47</v>
          </cell>
          <cell r="C242" t="str">
            <v xml:space="preserve">BUCKLAND                     </v>
          </cell>
          <cell r="D242">
            <v>818</v>
          </cell>
          <cell r="E242" t="str">
            <v>FRANKLIN COUNTY</v>
          </cell>
          <cell r="F242">
            <v>233549</v>
          </cell>
          <cell r="G242">
            <v>9.4910376262022839E-2</v>
          </cell>
          <cell r="H242">
            <v>243843</v>
          </cell>
          <cell r="I242">
            <v>0.1027723408236859</v>
          </cell>
          <cell r="K242">
            <v>133623</v>
          </cell>
          <cell r="L242">
            <v>0</v>
          </cell>
          <cell r="M242">
            <v>0</v>
          </cell>
          <cell r="N242">
            <v>243843</v>
          </cell>
          <cell r="O242">
            <v>133623</v>
          </cell>
          <cell r="P242">
            <v>120573</v>
          </cell>
          <cell r="Q242">
            <v>13050</v>
          </cell>
          <cell r="R242">
            <v>10.823318653429872</v>
          </cell>
          <cell r="S242">
            <v>16</v>
          </cell>
          <cell r="T242">
            <v>0</v>
          </cell>
          <cell r="U242">
            <v>47</v>
          </cell>
          <cell r="V242">
            <v>818</v>
          </cell>
          <cell r="W242">
            <v>233</v>
          </cell>
          <cell r="X242">
            <v>16</v>
          </cell>
          <cell r="Y242">
            <v>243843</v>
          </cell>
        </row>
        <row r="243">
          <cell r="A243">
            <v>234</v>
          </cell>
          <cell r="B243">
            <v>47</v>
          </cell>
          <cell r="D243">
            <v>998</v>
          </cell>
          <cell r="F243">
            <v>0</v>
          </cell>
          <cell r="G243">
            <v>0</v>
          </cell>
          <cell r="H243">
            <v>0</v>
          </cell>
          <cell r="I243">
            <v>0</v>
          </cell>
          <cell r="K243">
            <v>0</v>
          </cell>
          <cell r="L243">
            <v>0</v>
          </cell>
          <cell r="M243">
            <v>0</v>
          </cell>
          <cell r="N243">
            <v>0</v>
          </cell>
          <cell r="O243">
            <v>0</v>
          </cell>
          <cell r="P243">
            <v>0</v>
          </cell>
          <cell r="Q243">
            <v>0</v>
          </cell>
          <cell r="R243">
            <v>0</v>
          </cell>
          <cell r="S243">
            <v>0</v>
          </cell>
          <cell r="T243">
            <v>0</v>
          </cell>
          <cell r="U243">
            <v>47</v>
          </cell>
          <cell r="V243">
            <v>998</v>
          </cell>
          <cell r="W243">
            <v>234</v>
          </cell>
          <cell r="X243">
            <v>0</v>
          </cell>
          <cell r="Y243">
            <v>0</v>
          </cell>
        </row>
        <row r="244">
          <cell r="A244">
            <v>235</v>
          </cell>
          <cell r="B244">
            <v>47</v>
          </cell>
          <cell r="C244" t="str">
            <v xml:space="preserve">BUCKLAND                     </v>
          </cell>
          <cell r="D244">
            <v>999</v>
          </cell>
          <cell r="E244" t="str">
            <v>TOTAL</v>
          </cell>
          <cell r="F244">
            <v>2460732</v>
          </cell>
          <cell r="G244">
            <v>1</v>
          </cell>
          <cell r="H244">
            <v>2372652</v>
          </cell>
          <cell r="I244">
            <v>1</v>
          </cell>
          <cell r="J244">
            <v>1300181</v>
          </cell>
          <cell r="K244">
            <v>1300181</v>
          </cell>
          <cell r="L244">
            <v>0</v>
          </cell>
          <cell r="M244">
            <v>0</v>
          </cell>
          <cell r="N244">
            <v>2372652</v>
          </cell>
          <cell r="O244">
            <v>1300181</v>
          </cell>
          <cell r="P244">
            <v>1270392</v>
          </cell>
          <cell r="Q244">
            <v>29789</v>
          </cell>
          <cell r="R244">
            <v>2.3448667812769601</v>
          </cell>
          <cell r="S244">
            <v>254</v>
          </cell>
          <cell r="T244">
            <v>0</v>
          </cell>
          <cell r="U244">
            <v>47</v>
          </cell>
          <cell r="V244">
            <v>999</v>
          </cell>
          <cell r="W244">
            <v>235</v>
          </cell>
          <cell r="X244">
            <v>236</v>
          </cell>
          <cell r="Y244">
            <v>2372652</v>
          </cell>
        </row>
        <row r="245">
          <cell r="A245">
            <v>236</v>
          </cell>
          <cell r="B245">
            <v>48</v>
          </cell>
          <cell r="C245" t="str">
            <v xml:space="preserve">BURLINGTON                   </v>
          </cell>
          <cell r="D245">
            <v>48</v>
          </cell>
          <cell r="E245" t="str">
            <v>BURLINGTON</v>
          </cell>
          <cell r="F245">
            <v>33128199.854009997</v>
          </cell>
          <cell r="G245">
            <v>0.96501644243431872</v>
          </cell>
          <cell r="H245">
            <v>33884514.180340007</v>
          </cell>
          <cell r="I245">
            <v>0.96547776965098808</v>
          </cell>
          <cell r="K245">
            <v>31423116</v>
          </cell>
          <cell r="L245">
            <v>0</v>
          </cell>
          <cell r="M245">
            <v>0</v>
          </cell>
          <cell r="N245">
            <v>33884514.180340007</v>
          </cell>
          <cell r="O245">
            <v>31423998</v>
          </cell>
          <cell r="P245">
            <v>30481205</v>
          </cell>
          <cell r="Q245">
            <v>942793</v>
          </cell>
          <cell r="R245">
            <v>3.0930306068936577</v>
          </cell>
          <cell r="S245">
            <v>3681</v>
          </cell>
          <cell r="T245">
            <v>0</v>
          </cell>
          <cell r="U245">
            <v>48</v>
          </cell>
          <cell r="V245">
            <v>48</v>
          </cell>
          <cell r="W245">
            <v>236</v>
          </cell>
          <cell r="X245">
            <v>3626</v>
          </cell>
          <cell r="Y245">
            <v>33884514.180340007</v>
          </cell>
        </row>
        <row r="246">
          <cell r="A246">
            <v>237</v>
          </cell>
          <cell r="B246">
            <v>48</v>
          </cell>
          <cell r="C246" t="str">
            <v xml:space="preserve">BURLINGTON                   </v>
          </cell>
          <cell r="D246">
            <v>871</v>
          </cell>
          <cell r="E246" t="str">
            <v>SHAWSHEEN VALLEY</v>
          </cell>
          <cell r="F246">
            <v>1186946</v>
          </cell>
          <cell r="G246">
            <v>3.4575449657069046E-2</v>
          </cell>
          <cell r="H246">
            <v>1197159</v>
          </cell>
          <cell r="I246">
            <v>3.4110874220773892E-2</v>
          </cell>
          <cell r="K246">
            <v>1110196</v>
          </cell>
          <cell r="L246">
            <v>0</v>
          </cell>
          <cell r="M246">
            <v>0</v>
          </cell>
          <cell r="N246">
            <v>1197159</v>
          </cell>
          <cell r="O246">
            <v>1110227</v>
          </cell>
          <cell r="P246">
            <v>1092107</v>
          </cell>
          <cell r="Q246">
            <v>18120</v>
          </cell>
          <cell r="R246">
            <v>1.6591780841987094</v>
          </cell>
          <cell r="S246">
            <v>85</v>
          </cell>
          <cell r="T246">
            <v>0</v>
          </cell>
          <cell r="U246">
            <v>48</v>
          </cell>
          <cell r="V246">
            <v>871</v>
          </cell>
          <cell r="W246">
            <v>237</v>
          </cell>
          <cell r="X246">
            <v>82</v>
          </cell>
          <cell r="Y246">
            <v>1197159</v>
          </cell>
        </row>
        <row r="247">
          <cell r="A247">
            <v>238</v>
          </cell>
          <cell r="B247">
            <v>48</v>
          </cell>
          <cell r="C247" t="str">
            <v xml:space="preserve">BURLINGTON                   </v>
          </cell>
          <cell r="D247">
            <v>913</v>
          </cell>
          <cell r="E247" t="str">
            <v>ESSEX AGRICULTURAL</v>
          </cell>
          <cell r="F247">
            <v>14010</v>
          </cell>
          <cell r="G247">
            <v>4.0810790861213345E-4</v>
          </cell>
          <cell r="H247">
            <v>14437</v>
          </cell>
          <cell r="I247">
            <v>4.1135612823803075E-4</v>
          </cell>
          <cell r="K247">
            <v>13388</v>
          </cell>
          <cell r="L247">
            <v>12475</v>
          </cell>
          <cell r="M247">
            <v>-913</v>
          </cell>
          <cell r="N247">
            <v>0</v>
          </cell>
          <cell r="O247">
            <v>12475</v>
          </cell>
          <cell r="P247">
            <v>12272</v>
          </cell>
          <cell r="Q247">
            <v>203</v>
          </cell>
          <cell r="R247">
            <v>1.6541720990873534</v>
          </cell>
          <cell r="S247">
            <v>1</v>
          </cell>
          <cell r="T247">
            <v>0</v>
          </cell>
          <cell r="U247">
            <v>48</v>
          </cell>
          <cell r="V247">
            <v>913</v>
          </cell>
          <cell r="W247">
            <v>238</v>
          </cell>
          <cell r="X247">
            <v>1</v>
          </cell>
          <cell r="Y247">
            <v>14437</v>
          </cell>
        </row>
        <row r="248">
          <cell r="A248">
            <v>239</v>
          </cell>
          <cell r="B248">
            <v>48</v>
          </cell>
          <cell r="D248">
            <v>998</v>
          </cell>
          <cell r="F248">
            <v>0</v>
          </cell>
          <cell r="G248">
            <v>0</v>
          </cell>
          <cell r="H248">
            <v>0</v>
          </cell>
          <cell r="I248">
            <v>0</v>
          </cell>
          <cell r="K248">
            <v>0</v>
          </cell>
          <cell r="L248">
            <v>0</v>
          </cell>
          <cell r="M248">
            <v>0</v>
          </cell>
          <cell r="N248">
            <v>0</v>
          </cell>
          <cell r="O248">
            <v>0</v>
          </cell>
          <cell r="P248">
            <v>0</v>
          </cell>
          <cell r="Q248">
            <v>0</v>
          </cell>
          <cell r="R248">
            <v>0</v>
          </cell>
          <cell r="S248">
            <v>0</v>
          </cell>
          <cell r="T248">
            <v>0</v>
          </cell>
          <cell r="U248">
            <v>48</v>
          </cell>
          <cell r="V248">
            <v>998</v>
          </cell>
          <cell r="W248">
            <v>239</v>
          </cell>
          <cell r="X248">
            <v>0</v>
          </cell>
          <cell r="Y248">
            <v>0</v>
          </cell>
        </row>
        <row r="249">
          <cell r="A249">
            <v>240</v>
          </cell>
          <cell r="B249">
            <v>48</v>
          </cell>
          <cell r="C249" t="str">
            <v xml:space="preserve">BURLINGTON                   </v>
          </cell>
          <cell r="D249">
            <v>999</v>
          </cell>
          <cell r="E249" t="str">
            <v>TOTAL</v>
          </cell>
          <cell r="F249">
            <v>34329155.854010001</v>
          </cell>
          <cell r="G249">
            <v>1</v>
          </cell>
          <cell r="H249">
            <v>35096110.180340007</v>
          </cell>
          <cell r="I249">
            <v>1</v>
          </cell>
          <cell r="J249">
            <v>32546701</v>
          </cell>
          <cell r="K249">
            <v>32546700</v>
          </cell>
          <cell r="L249">
            <v>12475</v>
          </cell>
          <cell r="M249">
            <v>-913</v>
          </cell>
          <cell r="N249">
            <v>35081673.180340007</v>
          </cell>
          <cell r="O249">
            <v>32546700</v>
          </cell>
          <cell r="P249">
            <v>31585584</v>
          </cell>
          <cell r="Q249">
            <v>961116</v>
          </cell>
          <cell r="R249">
            <v>3.0428945052907679</v>
          </cell>
          <cell r="S249">
            <v>3767</v>
          </cell>
          <cell r="T249">
            <v>0</v>
          </cell>
          <cell r="U249">
            <v>48</v>
          </cell>
          <cell r="V249">
            <v>999</v>
          </cell>
          <cell r="W249">
            <v>240</v>
          </cell>
          <cell r="X249">
            <v>3709</v>
          </cell>
          <cell r="Y249">
            <v>35096110.180340007</v>
          </cell>
        </row>
        <row r="250">
          <cell r="A250">
            <v>241</v>
          </cell>
          <cell r="B250">
            <v>49</v>
          </cell>
          <cell r="C250" t="str">
            <v xml:space="preserve">CAMBRIDGE                    </v>
          </cell>
          <cell r="D250">
            <v>49</v>
          </cell>
          <cell r="E250" t="str">
            <v>CAMBRIDGE</v>
          </cell>
          <cell r="F250">
            <v>65583156.403349996</v>
          </cell>
          <cell r="G250">
            <v>1</v>
          </cell>
          <cell r="H250">
            <v>68855555.119200006</v>
          </cell>
          <cell r="I250">
            <v>1</v>
          </cell>
          <cell r="K250">
            <v>68855555</v>
          </cell>
          <cell r="L250">
            <v>0</v>
          </cell>
          <cell r="M250">
            <v>0</v>
          </cell>
          <cell r="N250">
            <v>68855555.119200006</v>
          </cell>
          <cell r="O250">
            <v>68855555</v>
          </cell>
          <cell r="P250">
            <v>70070141</v>
          </cell>
          <cell r="Q250">
            <v>-1214586</v>
          </cell>
          <cell r="R250">
            <v>-1.7333859796286124</v>
          </cell>
          <cell r="S250">
            <v>6215</v>
          </cell>
          <cell r="T250">
            <v>0</v>
          </cell>
          <cell r="U250">
            <v>49</v>
          </cell>
          <cell r="V250">
            <v>49</v>
          </cell>
          <cell r="W250">
            <v>241</v>
          </cell>
          <cell r="X250">
            <v>6226</v>
          </cell>
          <cell r="Y250">
            <v>68855555.119200006</v>
          </cell>
        </row>
        <row r="251">
          <cell r="A251">
            <v>242</v>
          </cell>
          <cell r="B251">
            <v>49</v>
          </cell>
          <cell r="D251">
            <v>998</v>
          </cell>
          <cell r="F251">
            <v>0</v>
          </cell>
          <cell r="G251">
            <v>0</v>
          </cell>
          <cell r="H251">
            <v>0</v>
          </cell>
          <cell r="I251">
            <v>0</v>
          </cell>
          <cell r="K251">
            <v>0</v>
          </cell>
          <cell r="L251">
            <v>0</v>
          </cell>
          <cell r="M251">
            <v>0</v>
          </cell>
          <cell r="N251">
            <v>0</v>
          </cell>
          <cell r="O251">
            <v>0</v>
          </cell>
          <cell r="P251">
            <v>0</v>
          </cell>
          <cell r="Q251">
            <v>0</v>
          </cell>
          <cell r="R251">
            <v>0</v>
          </cell>
          <cell r="S251">
            <v>0</v>
          </cell>
          <cell r="T251">
            <v>0</v>
          </cell>
          <cell r="U251">
            <v>49</v>
          </cell>
          <cell r="V251">
            <v>998</v>
          </cell>
          <cell r="W251">
            <v>242</v>
          </cell>
          <cell r="X251">
            <v>0</v>
          </cell>
          <cell r="Y251">
            <v>0</v>
          </cell>
        </row>
        <row r="252">
          <cell r="A252">
            <v>243</v>
          </cell>
          <cell r="B252">
            <v>49</v>
          </cell>
          <cell r="D252">
            <v>998</v>
          </cell>
          <cell r="F252">
            <v>0</v>
          </cell>
          <cell r="G252">
            <v>0</v>
          </cell>
          <cell r="H252">
            <v>0</v>
          </cell>
          <cell r="I252">
            <v>0</v>
          </cell>
          <cell r="K252">
            <v>0</v>
          </cell>
          <cell r="L252">
            <v>0</v>
          </cell>
          <cell r="M252">
            <v>0</v>
          </cell>
          <cell r="N252">
            <v>0</v>
          </cell>
          <cell r="O252">
            <v>0</v>
          </cell>
          <cell r="P252">
            <v>0</v>
          </cell>
          <cell r="Q252">
            <v>0</v>
          </cell>
          <cell r="R252">
            <v>0</v>
          </cell>
          <cell r="S252">
            <v>0</v>
          </cell>
          <cell r="T252">
            <v>0</v>
          </cell>
          <cell r="U252">
            <v>49</v>
          </cell>
          <cell r="V252">
            <v>998</v>
          </cell>
          <cell r="W252">
            <v>243</v>
          </cell>
          <cell r="X252">
            <v>0</v>
          </cell>
          <cell r="Y252">
            <v>0</v>
          </cell>
        </row>
        <row r="253">
          <cell r="A253">
            <v>244</v>
          </cell>
          <cell r="B253">
            <v>49</v>
          </cell>
          <cell r="D253">
            <v>998</v>
          </cell>
          <cell r="F253">
            <v>0</v>
          </cell>
          <cell r="G253">
            <v>0</v>
          </cell>
          <cell r="H253">
            <v>0</v>
          </cell>
          <cell r="I253">
            <v>0</v>
          </cell>
          <cell r="K253">
            <v>0</v>
          </cell>
          <cell r="L253">
            <v>0</v>
          </cell>
          <cell r="M253">
            <v>0</v>
          </cell>
          <cell r="N253">
            <v>0</v>
          </cell>
          <cell r="O253">
            <v>0</v>
          </cell>
          <cell r="P253">
            <v>0</v>
          </cell>
          <cell r="Q253">
            <v>0</v>
          </cell>
          <cell r="R253">
            <v>0</v>
          </cell>
          <cell r="S253">
            <v>0</v>
          </cell>
          <cell r="T253">
            <v>0</v>
          </cell>
          <cell r="U253">
            <v>49</v>
          </cell>
          <cell r="V253">
            <v>998</v>
          </cell>
          <cell r="W253">
            <v>244</v>
          </cell>
          <cell r="X253">
            <v>0</v>
          </cell>
          <cell r="Y253">
            <v>0</v>
          </cell>
        </row>
        <row r="254">
          <cell r="A254">
            <v>245</v>
          </cell>
          <cell r="B254">
            <v>49</v>
          </cell>
          <cell r="C254" t="str">
            <v xml:space="preserve">CAMBRIDGE                    </v>
          </cell>
          <cell r="D254">
            <v>999</v>
          </cell>
          <cell r="E254" t="str">
            <v>TOTAL</v>
          </cell>
          <cell r="F254">
            <v>65583156.403349996</v>
          </cell>
          <cell r="G254">
            <v>1</v>
          </cell>
          <cell r="H254">
            <v>68855555.119200006</v>
          </cell>
          <cell r="I254">
            <v>1</v>
          </cell>
          <cell r="J254">
            <v>68855555.119200006</v>
          </cell>
          <cell r="K254">
            <v>68855555</v>
          </cell>
          <cell r="L254">
            <v>0</v>
          </cell>
          <cell r="M254">
            <v>0</v>
          </cell>
          <cell r="N254">
            <v>68855555.119200006</v>
          </cell>
          <cell r="O254">
            <v>68855555</v>
          </cell>
          <cell r="P254">
            <v>70070141</v>
          </cell>
          <cell r="Q254">
            <v>-1214586</v>
          </cell>
          <cell r="R254">
            <v>-1.7333859796286124</v>
          </cell>
          <cell r="S254">
            <v>6215</v>
          </cell>
          <cell r="T254">
            <v>0</v>
          </cell>
          <cell r="U254">
            <v>49</v>
          </cell>
          <cell r="V254">
            <v>999</v>
          </cell>
          <cell r="W254">
            <v>245</v>
          </cell>
          <cell r="X254">
            <v>6226</v>
          </cell>
          <cell r="Y254">
            <v>68855555.119200006</v>
          </cell>
        </row>
        <row r="255">
          <cell r="A255">
            <v>246</v>
          </cell>
          <cell r="B255">
            <v>50</v>
          </cell>
          <cell r="C255" t="str">
            <v xml:space="preserve">CANTON                       </v>
          </cell>
          <cell r="D255">
            <v>50</v>
          </cell>
          <cell r="E255" t="str">
            <v>CANTON</v>
          </cell>
          <cell r="F255">
            <v>27781523.257420003</v>
          </cell>
          <cell r="G255">
            <v>0.95706730866762735</v>
          </cell>
          <cell r="H255">
            <v>29173938.351570003</v>
          </cell>
          <cell r="I255">
            <v>0.96226085053392674</v>
          </cell>
          <cell r="K255">
            <v>24768223</v>
          </cell>
          <cell r="L255">
            <v>0</v>
          </cell>
          <cell r="M255">
            <v>0</v>
          </cell>
          <cell r="N255">
            <v>29173938.351570003</v>
          </cell>
          <cell r="O255">
            <v>24768223</v>
          </cell>
          <cell r="P255">
            <v>23943285</v>
          </cell>
          <cell r="Q255">
            <v>824938</v>
          </cell>
          <cell r="R255">
            <v>3.4453835386414187</v>
          </cell>
          <cell r="S255">
            <v>3118</v>
          </cell>
          <cell r="T255">
            <v>0</v>
          </cell>
          <cell r="U255">
            <v>50</v>
          </cell>
          <cell r="V255">
            <v>50</v>
          </cell>
          <cell r="W255">
            <v>246</v>
          </cell>
          <cell r="X255">
            <v>3144</v>
          </cell>
          <cell r="Y255">
            <v>29173938.351570003</v>
          </cell>
        </row>
        <row r="256">
          <cell r="A256">
            <v>247</v>
          </cell>
          <cell r="B256">
            <v>50</v>
          </cell>
          <cell r="C256" t="str">
            <v xml:space="preserve">CANTON                       </v>
          </cell>
          <cell r="D256">
            <v>806</v>
          </cell>
          <cell r="E256" t="str">
            <v>BLUE HILLS</v>
          </cell>
          <cell r="F256">
            <v>1160642</v>
          </cell>
          <cell r="G256">
            <v>3.9983859235289847E-2</v>
          </cell>
          <cell r="H256">
            <v>1069658</v>
          </cell>
          <cell r="I256">
            <v>3.5281147319111528E-2</v>
          </cell>
          <cell r="K256">
            <v>908123</v>
          </cell>
          <cell r="L256">
            <v>0</v>
          </cell>
          <cell r="M256">
            <v>0</v>
          </cell>
          <cell r="N256">
            <v>1069658</v>
          </cell>
          <cell r="O256">
            <v>908123</v>
          </cell>
          <cell r="P256">
            <v>1000290</v>
          </cell>
          <cell r="Q256">
            <v>-92167</v>
          </cell>
          <cell r="R256">
            <v>-9.2140279318997482</v>
          </cell>
          <cell r="S256">
            <v>79</v>
          </cell>
          <cell r="T256">
            <v>0</v>
          </cell>
          <cell r="U256">
            <v>50</v>
          </cell>
          <cell r="V256">
            <v>806</v>
          </cell>
          <cell r="W256">
            <v>247</v>
          </cell>
          <cell r="X256">
            <v>70</v>
          </cell>
          <cell r="Y256">
            <v>1069658</v>
          </cell>
        </row>
        <row r="257">
          <cell r="A257">
            <v>248</v>
          </cell>
          <cell r="B257">
            <v>50</v>
          </cell>
          <cell r="C257" t="str">
            <v xml:space="preserve">CANTON                       </v>
          </cell>
          <cell r="D257">
            <v>915</v>
          </cell>
          <cell r="E257" t="str">
            <v>NORFOLK COUNTY</v>
          </cell>
          <cell r="F257">
            <v>85598</v>
          </cell>
          <cell r="G257">
            <v>2.9488320970827695E-3</v>
          </cell>
          <cell r="H257">
            <v>74522</v>
          </cell>
          <cell r="I257">
            <v>2.4580021469617665E-3</v>
          </cell>
          <cell r="K257">
            <v>63268</v>
          </cell>
          <cell r="L257">
            <v>0</v>
          </cell>
          <cell r="M257">
            <v>0</v>
          </cell>
          <cell r="N257">
            <v>74522</v>
          </cell>
          <cell r="O257">
            <v>63268</v>
          </cell>
          <cell r="P257">
            <v>73772</v>
          </cell>
          <cell r="Q257">
            <v>-10504</v>
          </cell>
          <cell r="R257">
            <v>-14.238464458059969</v>
          </cell>
          <cell r="S257">
            <v>6</v>
          </cell>
          <cell r="T257">
            <v>0</v>
          </cell>
          <cell r="U257">
            <v>50</v>
          </cell>
          <cell r="V257">
            <v>915</v>
          </cell>
          <cell r="W257">
            <v>248</v>
          </cell>
          <cell r="X257">
            <v>5</v>
          </cell>
          <cell r="Y257">
            <v>74522</v>
          </cell>
        </row>
        <row r="258">
          <cell r="A258">
            <v>249</v>
          </cell>
          <cell r="B258">
            <v>50</v>
          </cell>
          <cell r="D258">
            <v>998</v>
          </cell>
          <cell r="F258">
            <v>0</v>
          </cell>
          <cell r="G258">
            <v>0</v>
          </cell>
          <cell r="H258">
            <v>0</v>
          </cell>
          <cell r="I258">
            <v>0</v>
          </cell>
          <cell r="K258">
            <v>0</v>
          </cell>
          <cell r="L258">
            <v>0</v>
          </cell>
          <cell r="M258">
            <v>0</v>
          </cell>
          <cell r="N258">
            <v>0</v>
          </cell>
          <cell r="O258">
            <v>0</v>
          </cell>
          <cell r="P258">
            <v>0</v>
          </cell>
          <cell r="Q258">
            <v>0</v>
          </cell>
          <cell r="R258">
            <v>0</v>
          </cell>
          <cell r="S258">
            <v>0</v>
          </cell>
          <cell r="T258">
            <v>0</v>
          </cell>
          <cell r="U258">
            <v>50</v>
          </cell>
          <cell r="V258">
            <v>998</v>
          </cell>
          <cell r="W258">
            <v>249</v>
          </cell>
          <cell r="X258">
            <v>0</v>
          </cell>
          <cell r="Y258">
            <v>0</v>
          </cell>
        </row>
        <row r="259">
          <cell r="A259">
            <v>250</v>
          </cell>
          <cell r="B259">
            <v>50</v>
          </cell>
          <cell r="C259" t="str">
            <v xml:space="preserve">CANTON                       </v>
          </cell>
          <cell r="D259">
            <v>999</v>
          </cell>
          <cell r="E259" t="str">
            <v>TOTAL</v>
          </cell>
          <cell r="F259">
            <v>29027763.257420003</v>
          </cell>
          <cell r="G259">
            <v>1</v>
          </cell>
          <cell r="H259">
            <v>30318118.351570003</v>
          </cell>
          <cell r="I259">
            <v>1</v>
          </cell>
          <cell r="J259">
            <v>25739614</v>
          </cell>
          <cell r="K259">
            <v>25739614</v>
          </cell>
          <cell r="L259">
            <v>0</v>
          </cell>
          <cell r="M259">
            <v>0</v>
          </cell>
          <cell r="N259">
            <v>30318118.351570003</v>
          </cell>
          <cell r="O259">
            <v>25739614</v>
          </cell>
          <cell r="P259">
            <v>25017347</v>
          </cell>
          <cell r="Q259">
            <v>722267</v>
          </cell>
          <cell r="R259">
            <v>2.8870647235296372</v>
          </cell>
          <cell r="S259">
            <v>3203</v>
          </cell>
          <cell r="T259">
            <v>0</v>
          </cell>
          <cell r="U259">
            <v>50</v>
          </cell>
          <cell r="V259">
            <v>999</v>
          </cell>
          <cell r="W259">
            <v>250</v>
          </cell>
          <cell r="X259">
            <v>3219</v>
          </cell>
          <cell r="Y259">
            <v>30318118.351570003</v>
          </cell>
        </row>
        <row r="260">
          <cell r="A260">
            <v>251</v>
          </cell>
          <cell r="B260">
            <v>51</v>
          </cell>
          <cell r="C260" t="str">
            <v xml:space="preserve">CARLISLE                     </v>
          </cell>
          <cell r="D260">
            <v>51</v>
          </cell>
          <cell r="E260" t="str">
            <v>CARLISLE</v>
          </cell>
          <cell r="F260">
            <v>5279778.722959999</v>
          </cell>
          <cell r="G260">
            <v>0.59105081220328304</v>
          </cell>
          <cell r="H260">
            <v>5237293.4315999998</v>
          </cell>
          <cell r="I260">
            <v>0.58756542180973748</v>
          </cell>
          <cell r="K260">
            <v>5073775</v>
          </cell>
          <cell r="L260">
            <v>0</v>
          </cell>
          <cell r="M260">
            <v>0</v>
          </cell>
          <cell r="N260">
            <v>5237293.4315999998</v>
          </cell>
          <cell r="O260">
            <v>5073775</v>
          </cell>
          <cell r="P260">
            <v>5047262</v>
          </cell>
          <cell r="Q260">
            <v>26513</v>
          </cell>
          <cell r="R260">
            <v>0.52529470433672754</v>
          </cell>
          <cell r="S260">
            <v>651</v>
          </cell>
          <cell r="T260">
            <v>0</v>
          </cell>
          <cell r="U260">
            <v>51</v>
          </cell>
          <cell r="V260">
            <v>51</v>
          </cell>
          <cell r="W260">
            <v>251</v>
          </cell>
          <cell r="X260">
            <v>627</v>
          </cell>
          <cell r="Y260">
            <v>5237293.4315999998</v>
          </cell>
        </row>
        <row r="261">
          <cell r="A261">
            <v>252</v>
          </cell>
          <cell r="B261">
            <v>51</v>
          </cell>
          <cell r="C261" t="str">
            <v xml:space="preserve">CARLISLE                     </v>
          </cell>
          <cell r="D261">
            <v>640</v>
          </cell>
          <cell r="E261" t="str">
            <v>CONCORD CARLISLE</v>
          </cell>
          <cell r="F261">
            <v>3577337</v>
          </cell>
          <cell r="G261">
            <v>0.40046904431431701</v>
          </cell>
          <cell r="H261">
            <v>3564771</v>
          </cell>
          <cell r="I261">
            <v>0.39992721500621287</v>
          </cell>
          <cell r="K261">
            <v>3453472</v>
          </cell>
          <cell r="L261">
            <v>0</v>
          </cell>
          <cell r="M261">
            <v>0</v>
          </cell>
          <cell r="N261">
            <v>3564771</v>
          </cell>
          <cell r="O261">
            <v>3453472</v>
          </cell>
          <cell r="P261">
            <v>3419795</v>
          </cell>
          <cell r="Q261">
            <v>33677</v>
          </cell>
          <cell r="R261">
            <v>0.98476663074833437</v>
          </cell>
          <cell r="S261">
            <v>371</v>
          </cell>
          <cell r="T261">
            <v>0</v>
          </cell>
          <cell r="U261">
            <v>51</v>
          </cell>
          <cell r="V261">
            <v>640</v>
          </cell>
          <cell r="W261">
            <v>252</v>
          </cell>
          <cell r="X261">
            <v>355</v>
          </cell>
          <cell r="Y261">
            <v>3564771</v>
          </cell>
        </row>
        <row r="262">
          <cell r="A262">
            <v>253</v>
          </cell>
          <cell r="B262">
            <v>51</v>
          </cell>
          <cell r="C262" t="str">
            <v xml:space="preserve">CARLISLE                     </v>
          </cell>
          <cell r="D262">
            <v>830</v>
          </cell>
          <cell r="E262" t="str">
            <v>MINUTEMAN</v>
          </cell>
          <cell r="F262">
            <v>75752</v>
          </cell>
          <cell r="G262">
            <v>8.4801434823999367E-3</v>
          </cell>
          <cell r="H262">
            <v>111485</v>
          </cell>
          <cell r="I262">
            <v>1.250736318404959E-2</v>
          </cell>
          <cell r="K262">
            <v>108004</v>
          </cell>
          <cell r="L262">
            <v>0</v>
          </cell>
          <cell r="M262">
            <v>0</v>
          </cell>
          <cell r="N262">
            <v>111485</v>
          </cell>
          <cell r="O262">
            <v>108004</v>
          </cell>
          <cell r="P262">
            <v>72416</v>
          </cell>
          <cell r="Q262">
            <v>35588</v>
          </cell>
          <cell r="R262">
            <v>49.143835616438359</v>
          </cell>
          <cell r="S262">
            <v>5</v>
          </cell>
          <cell r="T262">
            <v>0</v>
          </cell>
          <cell r="U262">
            <v>51</v>
          </cell>
          <cell r="V262">
            <v>830</v>
          </cell>
          <cell r="W262">
            <v>253</v>
          </cell>
          <cell r="X262">
            <v>7</v>
          </cell>
          <cell r="Y262">
            <v>111485</v>
          </cell>
        </row>
        <row r="263">
          <cell r="A263">
            <v>254</v>
          </cell>
          <cell r="B263">
            <v>51</v>
          </cell>
          <cell r="D263">
            <v>998</v>
          </cell>
          <cell r="F263">
            <v>0</v>
          </cell>
          <cell r="G263">
            <v>0</v>
          </cell>
          <cell r="H263">
            <v>0</v>
          </cell>
          <cell r="I263">
            <v>0</v>
          </cell>
          <cell r="K263">
            <v>0</v>
          </cell>
          <cell r="L263">
            <v>0</v>
          </cell>
          <cell r="M263">
            <v>0</v>
          </cell>
          <cell r="N263">
            <v>0</v>
          </cell>
          <cell r="O263">
            <v>0</v>
          </cell>
          <cell r="P263">
            <v>0</v>
          </cell>
          <cell r="Q263">
            <v>0</v>
          </cell>
          <cell r="R263">
            <v>0</v>
          </cell>
          <cell r="S263">
            <v>0</v>
          </cell>
          <cell r="T263">
            <v>0</v>
          </cell>
          <cell r="U263">
            <v>51</v>
          </cell>
          <cell r="V263">
            <v>998</v>
          </cell>
          <cell r="W263">
            <v>254</v>
          </cell>
          <cell r="X263">
            <v>0</v>
          </cell>
          <cell r="Y263">
            <v>0</v>
          </cell>
        </row>
        <row r="264">
          <cell r="A264">
            <v>255</v>
          </cell>
          <cell r="B264">
            <v>51</v>
          </cell>
          <cell r="C264" t="str">
            <v xml:space="preserve">CARLISLE                     </v>
          </cell>
          <cell r="D264">
            <v>999</v>
          </cell>
          <cell r="E264" t="str">
            <v>TOTAL</v>
          </cell>
          <cell r="F264">
            <v>8932867.722959999</v>
          </cell>
          <cell r="G264">
            <v>1</v>
          </cell>
          <cell r="H264">
            <v>8913549.4316000007</v>
          </cell>
          <cell r="I264">
            <v>0.99999999999999989</v>
          </cell>
          <cell r="J264">
            <v>8635251</v>
          </cell>
          <cell r="K264">
            <v>8635251</v>
          </cell>
          <cell r="L264">
            <v>0</v>
          </cell>
          <cell r="M264">
            <v>0</v>
          </cell>
          <cell r="N264">
            <v>8913549.4316000007</v>
          </cell>
          <cell r="O264">
            <v>8635251</v>
          </cell>
          <cell r="P264">
            <v>8539473</v>
          </cell>
          <cell r="Q264">
            <v>95778</v>
          </cell>
          <cell r="R264">
            <v>1.1215914612060955</v>
          </cell>
          <cell r="S264">
            <v>1027</v>
          </cell>
          <cell r="T264">
            <v>0</v>
          </cell>
          <cell r="U264">
            <v>51</v>
          </cell>
          <cell r="V264">
            <v>999</v>
          </cell>
          <cell r="W264">
            <v>255</v>
          </cell>
          <cell r="X264">
            <v>989</v>
          </cell>
          <cell r="Y264">
            <v>8913549.4316000007</v>
          </cell>
        </row>
        <row r="265">
          <cell r="A265">
            <v>256</v>
          </cell>
          <cell r="B265">
            <v>52</v>
          </cell>
          <cell r="C265" t="str">
            <v xml:space="preserve">CARVER                       </v>
          </cell>
          <cell r="D265">
            <v>52</v>
          </cell>
          <cell r="E265" t="str">
            <v>CARVER</v>
          </cell>
          <cell r="F265">
            <v>16233062.765200002</v>
          </cell>
          <cell r="G265">
            <v>0.93244324595243044</v>
          </cell>
          <cell r="H265">
            <v>16560679.89696</v>
          </cell>
          <cell r="I265">
            <v>0.92690708577201797</v>
          </cell>
          <cell r="K265">
            <v>8171863</v>
          </cell>
          <cell r="L265">
            <v>0</v>
          </cell>
          <cell r="M265">
            <v>0</v>
          </cell>
          <cell r="N265">
            <v>16560679.89696</v>
          </cell>
          <cell r="O265">
            <v>8171863</v>
          </cell>
          <cell r="P265">
            <v>8021055</v>
          </cell>
          <cell r="Q265">
            <v>150808</v>
          </cell>
          <cell r="R265">
            <v>1.8801516758082322</v>
          </cell>
          <cell r="S265">
            <v>1824</v>
          </cell>
          <cell r="T265">
            <v>0</v>
          </cell>
          <cell r="U265">
            <v>52</v>
          </cell>
          <cell r="V265">
            <v>52</v>
          </cell>
          <cell r="W265">
            <v>256</v>
          </cell>
          <cell r="X265">
            <v>1787</v>
          </cell>
          <cell r="Y265">
            <v>16560679.89696</v>
          </cell>
        </row>
        <row r="266">
          <cell r="A266">
            <v>257</v>
          </cell>
          <cell r="B266">
            <v>52</v>
          </cell>
          <cell r="C266" t="str">
            <v xml:space="preserve">CARVER                       </v>
          </cell>
          <cell r="D266">
            <v>855</v>
          </cell>
          <cell r="E266" t="str">
            <v>OLD COLONY</v>
          </cell>
          <cell r="F266">
            <v>1176107</v>
          </cell>
          <cell r="G266">
            <v>6.7556754047569501E-2</v>
          </cell>
          <cell r="H266">
            <v>1305922</v>
          </cell>
          <cell r="I266">
            <v>7.3092914227982128E-2</v>
          </cell>
          <cell r="K266">
            <v>644407</v>
          </cell>
          <cell r="L266">
            <v>0</v>
          </cell>
          <cell r="M266">
            <v>0</v>
          </cell>
          <cell r="N266">
            <v>1305922</v>
          </cell>
          <cell r="O266">
            <v>644407</v>
          </cell>
          <cell r="P266">
            <v>581136</v>
          </cell>
          <cell r="Q266">
            <v>63271</v>
          </cell>
          <cell r="R266">
            <v>10.887468682029679</v>
          </cell>
          <cell r="S266">
            <v>84</v>
          </cell>
          <cell r="T266">
            <v>0</v>
          </cell>
          <cell r="U266">
            <v>52</v>
          </cell>
          <cell r="V266">
            <v>855</v>
          </cell>
          <cell r="W266">
            <v>257</v>
          </cell>
          <cell r="X266">
            <v>90</v>
          </cell>
          <cell r="Y266">
            <v>1305922</v>
          </cell>
        </row>
        <row r="267">
          <cell r="A267">
            <v>258</v>
          </cell>
          <cell r="B267">
            <v>52</v>
          </cell>
          <cell r="D267">
            <v>998</v>
          </cell>
          <cell r="F267">
            <v>0</v>
          </cell>
          <cell r="G267">
            <v>0</v>
          </cell>
          <cell r="H267">
            <v>0</v>
          </cell>
          <cell r="I267">
            <v>0</v>
          </cell>
          <cell r="K267">
            <v>0</v>
          </cell>
          <cell r="L267">
            <v>0</v>
          </cell>
          <cell r="M267">
            <v>0</v>
          </cell>
          <cell r="N267">
            <v>0</v>
          </cell>
          <cell r="O267">
            <v>0</v>
          </cell>
          <cell r="P267">
            <v>0</v>
          </cell>
          <cell r="Q267">
            <v>0</v>
          </cell>
          <cell r="R267">
            <v>0</v>
          </cell>
          <cell r="S267">
            <v>0</v>
          </cell>
          <cell r="T267">
            <v>0</v>
          </cell>
          <cell r="U267">
            <v>52</v>
          </cell>
          <cell r="V267">
            <v>998</v>
          </cell>
          <cell r="W267">
            <v>258</v>
          </cell>
          <cell r="X267">
            <v>0</v>
          </cell>
          <cell r="Y267">
            <v>0</v>
          </cell>
        </row>
        <row r="268">
          <cell r="A268">
            <v>259</v>
          </cell>
          <cell r="B268">
            <v>52</v>
          </cell>
          <cell r="D268">
            <v>998</v>
          </cell>
          <cell r="F268">
            <v>0</v>
          </cell>
          <cell r="G268">
            <v>0</v>
          </cell>
          <cell r="H268">
            <v>0</v>
          </cell>
          <cell r="I268">
            <v>0</v>
          </cell>
          <cell r="K268">
            <v>0</v>
          </cell>
          <cell r="L268">
            <v>0</v>
          </cell>
          <cell r="M268">
            <v>0</v>
          </cell>
          <cell r="N268">
            <v>0</v>
          </cell>
          <cell r="O268">
            <v>0</v>
          </cell>
          <cell r="P268">
            <v>0</v>
          </cell>
          <cell r="Q268">
            <v>0</v>
          </cell>
          <cell r="R268">
            <v>0</v>
          </cell>
          <cell r="S268">
            <v>0</v>
          </cell>
          <cell r="T268">
            <v>0</v>
          </cell>
          <cell r="U268">
            <v>52</v>
          </cell>
          <cell r="V268">
            <v>998</v>
          </cell>
          <cell r="W268">
            <v>259</v>
          </cell>
          <cell r="X268">
            <v>0</v>
          </cell>
          <cell r="Y268">
            <v>0</v>
          </cell>
        </row>
        <row r="269">
          <cell r="A269">
            <v>260</v>
          </cell>
          <cell r="B269">
            <v>52</v>
          </cell>
          <cell r="C269" t="str">
            <v xml:space="preserve">CARVER                       </v>
          </cell>
          <cell r="D269">
            <v>999</v>
          </cell>
          <cell r="E269" t="str">
            <v>TOTAL</v>
          </cell>
          <cell r="F269">
            <v>17409169.765200004</v>
          </cell>
          <cell r="G269">
            <v>1</v>
          </cell>
          <cell r="H269">
            <v>17866601.896959998</v>
          </cell>
          <cell r="I269">
            <v>1</v>
          </cell>
          <cell r="J269">
            <v>8816270</v>
          </cell>
          <cell r="K269">
            <v>8816270</v>
          </cell>
          <cell r="L269">
            <v>0</v>
          </cell>
          <cell r="M269">
            <v>0</v>
          </cell>
          <cell r="N269">
            <v>17866601.896959998</v>
          </cell>
          <cell r="O269">
            <v>8816270</v>
          </cell>
          <cell r="P269">
            <v>8602191</v>
          </cell>
          <cell r="Q269">
            <v>214079</v>
          </cell>
          <cell r="R269">
            <v>2.4886566689811933</v>
          </cell>
          <cell r="S269">
            <v>1908</v>
          </cell>
          <cell r="T269">
            <v>0</v>
          </cell>
          <cell r="U269">
            <v>52</v>
          </cell>
          <cell r="V269">
            <v>999</v>
          </cell>
          <cell r="W269">
            <v>260</v>
          </cell>
          <cell r="X269">
            <v>1877</v>
          </cell>
          <cell r="Y269">
            <v>17866601.896959998</v>
          </cell>
        </row>
        <row r="270">
          <cell r="A270">
            <v>261</v>
          </cell>
          <cell r="B270">
            <v>53</v>
          </cell>
          <cell r="C270" t="str">
            <v xml:space="preserve">CHARLEMONT                   </v>
          </cell>
          <cell r="D270">
            <v>53</v>
          </cell>
          <cell r="E270" t="str">
            <v>CHARLEMONT</v>
          </cell>
          <cell r="F270">
            <v>61250.35</v>
          </cell>
          <cell r="G270">
            <v>3.6865036848124165E-2</v>
          </cell>
          <cell r="H270">
            <v>63486.05</v>
          </cell>
          <cell r="I270">
            <v>3.8778725812066747E-2</v>
          </cell>
          <cell r="K270">
            <v>33682</v>
          </cell>
          <cell r="L270">
            <v>0</v>
          </cell>
          <cell r="M270">
            <v>0</v>
          </cell>
          <cell r="N270">
            <v>63486.05</v>
          </cell>
          <cell r="O270">
            <v>33682</v>
          </cell>
          <cell r="P270">
            <v>31272</v>
          </cell>
          <cell r="Q270">
            <v>2410</v>
          </cell>
          <cell r="R270">
            <v>7.7065745715016627</v>
          </cell>
          <cell r="S270">
            <v>5</v>
          </cell>
          <cell r="T270">
            <v>0</v>
          </cell>
          <cell r="U270">
            <v>53</v>
          </cell>
          <cell r="V270">
            <v>53</v>
          </cell>
          <cell r="W270">
            <v>261</v>
          </cell>
          <cell r="X270">
            <v>5</v>
          </cell>
          <cell r="Y270">
            <v>63486.05</v>
          </cell>
        </row>
        <row r="271">
          <cell r="A271">
            <v>262</v>
          </cell>
          <cell r="B271">
            <v>53</v>
          </cell>
          <cell r="C271" t="str">
            <v xml:space="preserve">CHARLEMONT                   </v>
          </cell>
          <cell r="D271">
            <v>685</v>
          </cell>
          <cell r="E271" t="str">
            <v>HAWLEMONT</v>
          </cell>
          <cell r="F271">
            <v>735121</v>
          </cell>
          <cell r="G271">
            <v>0.4424507411440079</v>
          </cell>
          <cell r="H271">
            <v>710873</v>
          </cell>
          <cell r="I271">
            <v>0.43421742499653587</v>
          </cell>
          <cell r="K271">
            <v>377145</v>
          </cell>
          <cell r="L271">
            <v>0</v>
          </cell>
          <cell r="M271">
            <v>0</v>
          </cell>
          <cell r="N271">
            <v>710873</v>
          </cell>
          <cell r="O271">
            <v>377145</v>
          </cell>
          <cell r="P271">
            <v>375329</v>
          </cell>
          <cell r="Q271">
            <v>1816</v>
          </cell>
          <cell r="R271">
            <v>0.48384217579776678</v>
          </cell>
          <cell r="S271">
            <v>79</v>
          </cell>
          <cell r="T271">
            <v>0</v>
          </cell>
          <cell r="U271">
            <v>53</v>
          </cell>
          <cell r="V271">
            <v>685</v>
          </cell>
          <cell r="W271">
            <v>262</v>
          </cell>
          <cell r="X271">
            <v>73</v>
          </cell>
          <cell r="Y271">
            <v>710873</v>
          </cell>
        </row>
        <row r="272">
          <cell r="A272">
            <v>263</v>
          </cell>
          <cell r="B272">
            <v>53</v>
          </cell>
          <cell r="C272" t="str">
            <v xml:space="preserve">CHARLEMONT                   </v>
          </cell>
          <cell r="D272">
            <v>717</v>
          </cell>
          <cell r="E272" t="str">
            <v>MOHAWK TRAIL</v>
          </cell>
          <cell r="F272">
            <v>865104</v>
          </cell>
          <cell r="G272">
            <v>0.5206842220078679</v>
          </cell>
          <cell r="H272">
            <v>862777</v>
          </cell>
          <cell r="I272">
            <v>0.52700384919139731</v>
          </cell>
          <cell r="K272">
            <v>457736</v>
          </cell>
          <cell r="L272">
            <v>0</v>
          </cell>
          <cell r="M272">
            <v>0</v>
          </cell>
          <cell r="N272">
            <v>862777</v>
          </cell>
          <cell r="O272">
            <v>457736</v>
          </cell>
          <cell r="P272">
            <v>441694</v>
          </cell>
          <cell r="Q272">
            <v>16042</v>
          </cell>
          <cell r="R272">
            <v>3.6319261751348217</v>
          </cell>
          <cell r="S272">
            <v>93</v>
          </cell>
          <cell r="T272">
            <v>0</v>
          </cell>
          <cell r="U272">
            <v>53</v>
          </cell>
          <cell r="V272">
            <v>717</v>
          </cell>
          <cell r="W272">
            <v>263</v>
          </cell>
          <cell r="X272">
            <v>89</v>
          </cell>
          <cell r="Y272">
            <v>862777</v>
          </cell>
        </row>
        <row r="273">
          <cell r="A273">
            <v>264</v>
          </cell>
          <cell r="B273">
            <v>53</v>
          </cell>
          <cell r="D273">
            <v>998</v>
          </cell>
          <cell r="F273">
            <v>0</v>
          </cell>
          <cell r="G273">
            <v>0</v>
          </cell>
          <cell r="H273">
            <v>0</v>
          </cell>
          <cell r="I273">
            <v>0</v>
          </cell>
          <cell r="K273">
            <v>0</v>
          </cell>
          <cell r="L273">
            <v>0</v>
          </cell>
          <cell r="M273">
            <v>0</v>
          </cell>
          <cell r="N273">
            <v>0</v>
          </cell>
          <cell r="O273">
            <v>0</v>
          </cell>
          <cell r="P273">
            <v>0</v>
          </cell>
          <cell r="Q273">
            <v>0</v>
          </cell>
          <cell r="R273">
            <v>0</v>
          </cell>
          <cell r="S273">
            <v>0</v>
          </cell>
          <cell r="T273">
            <v>0</v>
          </cell>
          <cell r="U273">
            <v>53</v>
          </cell>
          <cell r="V273">
            <v>998</v>
          </cell>
          <cell r="W273">
            <v>264</v>
          </cell>
          <cell r="X273">
            <v>0</v>
          </cell>
          <cell r="Y273">
            <v>0</v>
          </cell>
        </row>
        <row r="274">
          <cell r="A274">
            <v>265</v>
          </cell>
          <cell r="B274">
            <v>53</v>
          </cell>
          <cell r="C274" t="str">
            <v xml:space="preserve">CHARLEMONT                   </v>
          </cell>
          <cell r="D274">
            <v>999</v>
          </cell>
          <cell r="E274" t="str">
            <v>TOTAL</v>
          </cell>
          <cell r="F274">
            <v>1661475.35</v>
          </cell>
          <cell r="G274">
            <v>1</v>
          </cell>
          <cell r="H274">
            <v>1637136.05</v>
          </cell>
          <cell r="I274">
            <v>1</v>
          </cell>
          <cell r="J274">
            <v>868563</v>
          </cell>
          <cell r="K274">
            <v>868563</v>
          </cell>
          <cell r="L274">
            <v>0</v>
          </cell>
          <cell r="M274">
            <v>0</v>
          </cell>
          <cell r="N274">
            <v>1637136.05</v>
          </cell>
          <cell r="O274">
            <v>868563</v>
          </cell>
          <cell r="P274">
            <v>848295</v>
          </cell>
          <cell r="Q274">
            <v>20268</v>
          </cell>
          <cell r="R274">
            <v>2.3892631690626494</v>
          </cell>
          <cell r="S274">
            <v>177</v>
          </cell>
          <cell r="T274">
            <v>0</v>
          </cell>
          <cell r="U274">
            <v>53</v>
          </cell>
          <cell r="V274">
            <v>999</v>
          </cell>
          <cell r="W274">
            <v>265</v>
          </cell>
          <cell r="X274">
            <v>167</v>
          </cell>
          <cell r="Y274">
            <v>1637136.05</v>
          </cell>
        </row>
        <row r="275">
          <cell r="A275">
            <v>266</v>
          </cell>
          <cell r="B275">
            <v>54</v>
          </cell>
          <cell r="C275" t="str">
            <v xml:space="preserve">CHARLTON                     </v>
          </cell>
          <cell r="D275">
            <v>54</v>
          </cell>
          <cell r="E275" t="str">
            <v>CHARLTON</v>
          </cell>
          <cell r="F275">
            <v>36750.21</v>
          </cell>
          <cell r="G275">
            <v>1.6919238991563853E-3</v>
          </cell>
          <cell r="H275">
            <v>38091.629999999997</v>
          </cell>
          <cell r="I275">
            <v>1.7143637066203683E-3</v>
          </cell>
          <cell r="K275">
            <v>16459</v>
          </cell>
          <cell r="L275">
            <v>0</v>
          </cell>
          <cell r="M275">
            <v>0</v>
          </cell>
          <cell r="N275">
            <v>38091.629999999997</v>
          </cell>
          <cell r="O275">
            <v>16459</v>
          </cell>
          <cell r="P275">
            <v>15574</v>
          </cell>
          <cell r="Q275">
            <v>885</v>
          </cell>
          <cell r="R275">
            <v>5.682547836137152</v>
          </cell>
          <cell r="S275">
            <v>3</v>
          </cell>
          <cell r="T275">
            <v>0</v>
          </cell>
          <cell r="U275">
            <v>54</v>
          </cell>
          <cell r="V275">
            <v>54</v>
          </cell>
          <cell r="W275">
            <v>266</v>
          </cell>
          <cell r="X275">
            <v>3</v>
          </cell>
          <cell r="Y275">
            <v>38091.629999999997</v>
          </cell>
        </row>
        <row r="276">
          <cell r="A276">
            <v>267</v>
          </cell>
          <cell r="B276">
            <v>54</v>
          </cell>
          <cell r="C276" t="str">
            <v xml:space="preserve">CHARLTON                     </v>
          </cell>
          <cell r="D276">
            <v>658</v>
          </cell>
          <cell r="E276" t="str">
            <v>DUDLEY CHARLTON</v>
          </cell>
          <cell r="F276">
            <v>19660615</v>
          </cell>
          <cell r="G276">
            <v>0.90514487918878606</v>
          </cell>
          <cell r="H276">
            <v>19839374</v>
          </cell>
          <cell r="I276">
            <v>0.89289701563487212</v>
          </cell>
          <cell r="K276">
            <v>8572609</v>
          </cell>
          <cell r="L276">
            <v>0</v>
          </cell>
          <cell r="M276">
            <v>0</v>
          </cell>
          <cell r="N276">
            <v>19839374</v>
          </cell>
          <cell r="O276">
            <v>8572609</v>
          </cell>
          <cell r="P276">
            <v>8331927</v>
          </cell>
          <cell r="Q276">
            <v>240682</v>
          </cell>
          <cell r="R276">
            <v>2.8886714922010239</v>
          </cell>
          <cell r="S276">
            <v>2270</v>
          </cell>
          <cell r="T276">
            <v>0</v>
          </cell>
          <cell r="U276">
            <v>54</v>
          </cell>
          <cell r="V276">
            <v>658</v>
          </cell>
          <cell r="W276">
            <v>267</v>
          </cell>
          <cell r="X276">
            <v>2192</v>
          </cell>
          <cell r="Y276">
            <v>19839374</v>
          </cell>
        </row>
        <row r="277">
          <cell r="A277">
            <v>268</v>
          </cell>
          <cell r="B277">
            <v>54</v>
          </cell>
          <cell r="C277" t="str">
            <v xml:space="preserve">CHARLTON                     </v>
          </cell>
          <cell r="D277">
            <v>876</v>
          </cell>
          <cell r="E277" t="str">
            <v>SOUTHERN WORCESTER</v>
          </cell>
          <cell r="F277">
            <v>2023594</v>
          </cell>
          <cell r="G277">
            <v>9.3163196912057544E-2</v>
          </cell>
          <cell r="H277">
            <v>2341641</v>
          </cell>
          <cell r="I277">
            <v>0.10538862065850756</v>
          </cell>
          <cell r="K277">
            <v>1011825</v>
          </cell>
          <cell r="L277">
            <v>0</v>
          </cell>
          <cell r="M277">
            <v>0</v>
          </cell>
          <cell r="N277">
            <v>2341641</v>
          </cell>
          <cell r="O277">
            <v>1011825</v>
          </cell>
          <cell r="P277">
            <v>857574</v>
          </cell>
          <cell r="Q277">
            <v>154251</v>
          </cell>
          <cell r="R277">
            <v>17.986902587998237</v>
          </cell>
          <cell r="S277">
            <v>142</v>
          </cell>
          <cell r="T277">
            <v>0</v>
          </cell>
          <cell r="U277">
            <v>54</v>
          </cell>
          <cell r="V277">
            <v>876</v>
          </cell>
          <cell r="W277">
            <v>268</v>
          </cell>
          <cell r="X277">
            <v>159</v>
          </cell>
          <cell r="Y277">
            <v>2341641</v>
          </cell>
        </row>
        <row r="278">
          <cell r="A278">
            <v>269</v>
          </cell>
          <cell r="B278">
            <v>54</v>
          </cell>
          <cell r="D278">
            <v>998</v>
          </cell>
          <cell r="F278">
            <v>0</v>
          </cell>
          <cell r="G278">
            <v>0</v>
          </cell>
          <cell r="H278">
            <v>0</v>
          </cell>
          <cell r="I278">
            <v>0</v>
          </cell>
          <cell r="K278">
            <v>0</v>
          </cell>
          <cell r="L278">
            <v>0</v>
          </cell>
          <cell r="M278">
            <v>0</v>
          </cell>
          <cell r="N278">
            <v>0</v>
          </cell>
          <cell r="O278">
            <v>0</v>
          </cell>
          <cell r="P278">
            <v>0</v>
          </cell>
          <cell r="Q278">
            <v>0</v>
          </cell>
          <cell r="R278">
            <v>0</v>
          </cell>
          <cell r="S278">
            <v>0</v>
          </cell>
          <cell r="T278">
            <v>0</v>
          </cell>
          <cell r="U278">
            <v>54</v>
          </cell>
          <cell r="V278">
            <v>998</v>
          </cell>
          <cell r="W278">
            <v>269</v>
          </cell>
          <cell r="X278">
            <v>0</v>
          </cell>
          <cell r="Y278">
            <v>0</v>
          </cell>
        </row>
        <row r="279">
          <cell r="A279">
            <v>270</v>
          </cell>
          <cell r="B279">
            <v>54</v>
          </cell>
          <cell r="C279" t="str">
            <v xml:space="preserve">CHARLTON                     </v>
          </cell>
          <cell r="D279">
            <v>999</v>
          </cell>
          <cell r="E279" t="str">
            <v>TOTAL</v>
          </cell>
          <cell r="F279">
            <v>21720959.210000001</v>
          </cell>
          <cell r="G279">
            <v>1</v>
          </cell>
          <cell r="H279">
            <v>22219106.629999999</v>
          </cell>
          <cell r="I279">
            <v>1</v>
          </cell>
          <cell r="J279">
            <v>9600893</v>
          </cell>
          <cell r="K279">
            <v>9600893</v>
          </cell>
          <cell r="L279">
            <v>0</v>
          </cell>
          <cell r="M279">
            <v>0</v>
          </cell>
          <cell r="N279">
            <v>22219106.629999999</v>
          </cell>
          <cell r="O279">
            <v>9600893</v>
          </cell>
          <cell r="P279">
            <v>9205075</v>
          </cell>
          <cell r="Q279">
            <v>395818</v>
          </cell>
          <cell r="R279">
            <v>4.2999975556961783</v>
          </cell>
          <cell r="S279">
            <v>2415</v>
          </cell>
          <cell r="T279">
            <v>0</v>
          </cell>
          <cell r="U279">
            <v>54</v>
          </cell>
          <cell r="V279">
            <v>999</v>
          </cell>
          <cell r="W279">
            <v>270</v>
          </cell>
          <cell r="X279">
            <v>2354</v>
          </cell>
          <cell r="Y279">
            <v>22219106.629999999</v>
          </cell>
        </row>
        <row r="280">
          <cell r="A280">
            <v>271</v>
          </cell>
          <cell r="B280">
            <v>55</v>
          </cell>
          <cell r="C280" t="str">
            <v xml:space="preserve">CHATHAM                      </v>
          </cell>
          <cell r="D280">
            <v>55</v>
          </cell>
          <cell r="E280" t="str">
            <v>CHATHAM</v>
          </cell>
          <cell r="F280">
            <v>4715147.72</v>
          </cell>
          <cell r="G280">
            <v>0.95089367814705772</v>
          </cell>
          <cell r="H280">
            <v>0</v>
          </cell>
          <cell r="I280">
            <v>0</v>
          </cell>
          <cell r="K280">
            <v>0</v>
          </cell>
          <cell r="L280">
            <v>0</v>
          </cell>
          <cell r="M280">
            <v>0</v>
          </cell>
          <cell r="N280">
            <v>0</v>
          </cell>
          <cell r="O280">
            <v>0</v>
          </cell>
          <cell r="P280">
            <v>4968026</v>
          </cell>
          <cell r="Q280">
            <v>-4968026</v>
          </cell>
          <cell r="R280">
            <v>-100</v>
          </cell>
          <cell r="S280">
            <v>528</v>
          </cell>
          <cell r="T280">
            <v>0</v>
          </cell>
          <cell r="U280">
            <v>55</v>
          </cell>
          <cell r="V280">
            <v>55</v>
          </cell>
          <cell r="W280">
            <v>271</v>
          </cell>
          <cell r="X280">
            <v>0</v>
          </cell>
          <cell r="Y280">
            <v>0</v>
          </cell>
        </row>
        <row r="281">
          <cell r="A281">
            <v>272</v>
          </cell>
          <cell r="B281">
            <v>55</v>
          </cell>
          <cell r="C281" t="str">
            <v xml:space="preserve">CHATHAM                      </v>
          </cell>
          <cell r="D281">
            <v>712</v>
          </cell>
          <cell r="E281" t="str">
            <v>MONOMOY</v>
          </cell>
          <cell r="F281">
            <v>0</v>
          </cell>
          <cell r="G281">
            <v>0</v>
          </cell>
          <cell r="H281">
            <v>4696121</v>
          </cell>
          <cell r="I281">
            <v>0.94568321636779207</v>
          </cell>
          <cell r="K281">
            <v>4696121</v>
          </cell>
          <cell r="L281">
            <v>0</v>
          </cell>
          <cell r="M281">
            <v>0</v>
          </cell>
          <cell r="N281">
            <v>4696121</v>
          </cell>
          <cell r="O281">
            <v>4696121</v>
          </cell>
          <cell r="P281">
            <v>0</v>
          </cell>
          <cell r="Q281">
            <v>4696121</v>
          </cell>
          <cell r="R281">
            <v>100</v>
          </cell>
          <cell r="S281">
            <v>0</v>
          </cell>
          <cell r="T281">
            <v>0</v>
          </cell>
          <cell r="U281">
            <v>55</v>
          </cell>
          <cell r="V281">
            <v>712</v>
          </cell>
          <cell r="W281">
            <v>272</v>
          </cell>
          <cell r="X281">
            <v>507</v>
          </cell>
          <cell r="Y281">
            <v>4696121</v>
          </cell>
        </row>
        <row r="282">
          <cell r="A282">
            <v>273</v>
          </cell>
          <cell r="B282">
            <v>55</v>
          </cell>
          <cell r="C282" t="str">
            <v xml:space="preserve">CHATHAM                      </v>
          </cell>
          <cell r="D282">
            <v>815</v>
          </cell>
          <cell r="E282" t="str">
            <v>CAPE COD</v>
          </cell>
          <cell r="F282">
            <v>243501</v>
          </cell>
          <cell r="G282">
            <v>4.9106321852942232E-2</v>
          </cell>
          <cell r="H282">
            <v>269729</v>
          </cell>
          <cell r="I282">
            <v>5.4316783632207981E-2</v>
          </cell>
          <cell r="K282">
            <v>269729</v>
          </cell>
          <cell r="L282">
            <v>0</v>
          </cell>
          <cell r="M282">
            <v>0</v>
          </cell>
          <cell r="N282">
            <v>269729</v>
          </cell>
          <cell r="O282">
            <v>269729</v>
          </cell>
          <cell r="P282">
            <v>256560</v>
          </cell>
          <cell r="Q282">
            <v>13169</v>
          </cell>
          <cell r="R282">
            <v>5.1329123791705644</v>
          </cell>
          <cell r="S282">
            <v>17</v>
          </cell>
          <cell r="T282">
            <v>0</v>
          </cell>
          <cell r="U282">
            <v>55</v>
          </cell>
          <cell r="V282">
            <v>815</v>
          </cell>
          <cell r="W282">
            <v>273</v>
          </cell>
          <cell r="X282">
            <v>18</v>
          </cell>
          <cell r="Y282">
            <v>269729</v>
          </cell>
        </row>
        <row r="283">
          <cell r="A283">
            <v>274</v>
          </cell>
          <cell r="B283">
            <v>55</v>
          </cell>
          <cell r="D283">
            <v>998</v>
          </cell>
          <cell r="F283">
            <v>0</v>
          </cell>
          <cell r="G283">
            <v>0</v>
          </cell>
          <cell r="H283">
            <v>0</v>
          </cell>
          <cell r="I283">
            <v>0</v>
          </cell>
          <cell r="K283">
            <v>0</v>
          </cell>
          <cell r="L283">
            <v>0</v>
          </cell>
          <cell r="M283">
            <v>0</v>
          </cell>
          <cell r="N283">
            <v>0</v>
          </cell>
          <cell r="O283">
            <v>0</v>
          </cell>
          <cell r="P283">
            <v>0</v>
          </cell>
          <cell r="Q283">
            <v>0</v>
          </cell>
          <cell r="R283">
            <v>0</v>
          </cell>
          <cell r="S283">
            <v>0</v>
          </cell>
          <cell r="T283">
            <v>0</v>
          </cell>
          <cell r="U283">
            <v>55</v>
          </cell>
          <cell r="V283">
            <v>998</v>
          </cell>
          <cell r="W283">
            <v>274</v>
          </cell>
          <cell r="X283">
            <v>0</v>
          </cell>
          <cell r="Y283">
            <v>0</v>
          </cell>
        </row>
        <row r="284">
          <cell r="A284">
            <v>275</v>
          </cell>
          <cell r="B284">
            <v>55</v>
          </cell>
          <cell r="C284" t="str">
            <v xml:space="preserve">CHATHAM                      </v>
          </cell>
          <cell r="D284">
            <v>999</v>
          </cell>
          <cell r="E284" t="str">
            <v>TOTAL</v>
          </cell>
          <cell r="F284">
            <v>4958648.72</v>
          </cell>
          <cell r="G284">
            <v>1</v>
          </cell>
          <cell r="H284">
            <v>4965850</v>
          </cell>
          <cell r="I284">
            <v>1</v>
          </cell>
          <cell r="J284">
            <v>4965850</v>
          </cell>
          <cell r="K284">
            <v>4965850</v>
          </cell>
          <cell r="L284">
            <v>0</v>
          </cell>
          <cell r="M284">
            <v>0</v>
          </cell>
          <cell r="N284">
            <v>4965850</v>
          </cell>
          <cell r="O284">
            <v>4965850</v>
          </cell>
          <cell r="P284">
            <v>5224586</v>
          </cell>
          <cell r="Q284">
            <v>-258736</v>
          </cell>
          <cell r="R284">
            <v>-4.9522775584515211</v>
          </cell>
          <cell r="S284">
            <v>545</v>
          </cell>
          <cell r="T284">
            <v>0</v>
          </cell>
          <cell r="U284">
            <v>55</v>
          </cell>
          <cell r="V284">
            <v>999</v>
          </cell>
          <cell r="W284">
            <v>275</v>
          </cell>
          <cell r="X284">
            <v>525</v>
          </cell>
          <cell r="Y284">
            <v>4965850</v>
          </cell>
        </row>
        <row r="285">
          <cell r="A285">
            <v>276</v>
          </cell>
          <cell r="B285">
            <v>56</v>
          </cell>
          <cell r="C285" t="str">
            <v xml:space="preserve">CHELMSFORD                   </v>
          </cell>
          <cell r="D285">
            <v>56</v>
          </cell>
          <cell r="E285" t="str">
            <v>CHELMSFORD</v>
          </cell>
          <cell r="F285">
            <v>45835667</v>
          </cell>
          <cell r="G285">
            <v>0.95939289220741586</v>
          </cell>
          <cell r="H285">
            <v>47211208.199219994</v>
          </cell>
          <cell r="I285">
            <v>0.95578744877315891</v>
          </cell>
          <cell r="K285">
            <v>38901400</v>
          </cell>
          <cell r="L285">
            <v>0</v>
          </cell>
          <cell r="M285">
            <v>0</v>
          </cell>
          <cell r="N285">
            <v>47211208.199219994</v>
          </cell>
          <cell r="O285">
            <v>38901400</v>
          </cell>
          <cell r="P285">
            <v>38188765</v>
          </cell>
          <cell r="Q285">
            <v>712635</v>
          </cell>
          <cell r="R285">
            <v>1.8660854835185166</v>
          </cell>
          <cell r="S285">
            <v>5321</v>
          </cell>
          <cell r="T285">
            <v>0</v>
          </cell>
          <cell r="U285">
            <v>56</v>
          </cell>
          <cell r="V285">
            <v>56</v>
          </cell>
          <cell r="W285">
            <v>276</v>
          </cell>
          <cell r="X285">
            <v>5226</v>
          </cell>
          <cell r="Y285">
            <v>47211208.199219994</v>
          </cell>
        </row>
        <row r="286">
          <cell r="A286">
            <v>277</v>
          </cell>
          <cell r="B286">
            <v>56</v>
          </cell>
          <cell r="C286" t="str">
            <v xml:space="preserve">CHELMSFORD                   </v>
          </cell>
          <cell r="D286">
            <v>852</v>
          </cell>
          <cell r="E286" t="str">
            <v>NASHOBA VALLEY</v>
          </cell>
          <cell r="F286">
            <v>1925430</v>
          </cell>
          <cell r="G286">
            <v>4.0313772819512518E-2</v>
          </cell>
          <cell r="H286">
            <v>2183883</v>
          </cell>
          <cell r="I286">
            <v>4.4212551226841063E-2</v>
          </cell>
          <cell r="K286">
            <v>1799490</v>
          </cell>
          <cell r="L286">
            <v>0</v>
          </cell>
          <cell r="M286">
            <v>0</v>
          </cell>
          <cell r="N286">
            <v>2183883</v>
          </cell>
          <cell r="O286">
            <v>1799490</v>
          </cell>
          <cell r="P286">
            <v>1604695</v>
          </cell>
          <cell r="Q286">
            <v>194795</v>
          </cell>
          <cell r="R286">
            <v>12.139066925490514</v>
          </cell>
          <cell r="S286">
            <v>133</v>
          </cell>
          <cell r="T286">
            <v>0</v>
          </cell>
          <cell r="U286">
            <v>56</v>
          </cell>
          <cell r="V286">
            <v>852</v>
          </cell>
          <cell r="W286">
            <v>277</v>
          </cell>
          <cell r="X286">
            <v>144</v>
          </cell>
          <cell r="Y286">
            <v>2183883</v>
          </cell>
        </row>
        <row r="287">
          <cell r="A287">
            <v>278</v>
          </cell>
          <cell r="B287">
            <v>56</v>
          </cell>
          <cell r="D287">
            <v>998</v>
          </cell>
          <cell r="F287">
            <v>0</v>
          </cell>
          <cell r="G287">
            <v>2.9333497307166211E-4</v>
          </cell>
          <cell r="H287">
            <v>0</v>
          </cell>
          <cell r="I287">
            <v>0</v>
          </cell>
          <cell r="K287">
            <v>0</v>
          </cell>
          <cell r="L287">
            <v>0</v>
          </cell>
          <cell r="M287">
            <v>0</v>
          </cell>
          <cell r="N287">
            <v>0</v>
          </cell>
          <cell r="O287">
            <v>0</v>
          </cell>
          <cell r="P287">
            <v>12272</v>
          </cell>
          <cell r="Q287">
            <v>-12272</v>
          </cell>
          <cell r="R287">
            <v>-100</v>
          </cell>
          <cell r="S287">
            <v>1</v>
          </cell>
          <cell r="T287">
            <v>0</v>
          </cell>
          <cell r="U287">
            <v>56</v>
          </cell>
          <cell r="V287">
            <v>998</v>
          </cell>
          <cell r="W287">
            <v>278</v>
          </cell>
          <cell r="X287">
            <v>0</v>
          </cell>
          <cell r="Y287">
            <v>0</v>
          </cell>
        </row>
        <row r="288">
          <cell r="A288">
            <v>279</v>
          </cell>
          <cell r="B288">
            <v>56</v>
          </cell>
          <cell r="D288">
            <v>998</v>
          </cell>
          <cell r="F288">
            <v>0</v>
          </cell>
          <cell r="G288">
            <v>0</v>
          </cell>
          <cell r="H288">
            <v>0</v>
          </cell>
          <cell r="I288">
            <v>0</v>
          </cell>
          <cell r="K288">
            <v>0</v>
          </cell>
          <cell r="L288">
            <v>0</v>
          </cell>
          <cell r="M288">
            <v>0</v>
          </cell>
          <cell r="N288">
            <v>0</v>
          </cell>
          <cell r="O288">
            <v>0</v>
          </cell>
          <cell r="P288">
            <v>0</v>
          </cell>
          <cell r="Q288">
            <v>0</v>
          </cell>
          <cell r="R288">
            <v>0</v>
          </cell>
          <cell r="S288">
            <v>0</v>
          </cell>
          <cell r="T288">
            <v>0</v>
          </cell>
          <cell r="U288">
            <v>56</v>
          </cell>
          <cell r="V288">
            <v>998</v>
          </cell>
          <cell r="W288">
            <v>279</v>
          </cell>
          <cell r="X288">
            <v>0</v>
          </cell>
          <cell r="Y288">
            <v>0</v>
          </cell>
        </row>
        <row r="289">
          <cell r="A289">
            <v>280</v>
          </cell>
          <cell r="B289">
            <v>56</v>
          </cell>
          <cell r="C289" t="str">
            <v xml:space="preserve">CHELMSFORD                   </v>
          </cell>
          <cell r="D289">
            <v>999</v>
          </cell>
          <cell r="E289" t="str">
            <v>TOTAL</v>
          </cell>
          <cell r="F289">
            <v>47761096.65101999</v>
          </cell>
          <cell r="G289">
            <v>1</v>
          </cell>
          <cell r="H289">
            <v>49395091.199219994</v>
          </cell>
          <cell r="I289">
            <v>1</v>
          </cell>
          <cell r="J289">
            <v>40700890</v>
          </cell>
          <cell r="K289">
            <v>40700890</v>
          </cell>
          <cell r="L289">
            <v>0</v>
          </cell>
          <cell r="M289">
            <v>0</v>
          </cell>
          <cell r="N289">
            <v>49395091.199219994</v>
          </cell>
          <cell r="O289">
            <v>40700890</v>
          </cell>
          <cell r="P289">
            <v>39805732</v>
          </cell>
          <cell r="Q289">
            <v>895158</v>
          </cell>
          <cell r="R289">
            <v>2.2488168286919081</v>
          </cell>
          <cell r="S289">
            <v>5455</v>
          </cell>
          <cell r="T289">
            <v>0</v>
          </cell>
          <cell r="U289">
            <v>56</v>
          </cell>
          <cell r="V289">
            <v>999</v>
          </cell>
          <cell r="W289">
            <v>280</v>
          </cell>
          <cell r="X289">
            <v>5370</v>
          </cell>
          <cell r="Y289">
            <v>49395091.199219994</v>
          </cell>
        </row>
        <row r="290">
          <cell r="A290">
            <v>281</v>
          </cell>
          <cell r="B290">
            <v>57</v>
          </cell>
          <cell r="C290" t="str">
            <v xml:space="preserve">CHELSEA                      </v>
          </cell>
          <cell r="D290">
            <v>57</v>
          </cell>
          <cell r="E290" t="str">
            <v>CHELSEA</v>
          </cell>
          <cell r="F290">
            <v>64097834.562419996</v>
          </cell>
          <cell r="G290">
            <v>0.95543455265407073</v>
          </cell>
          <cell r="H290">
            <v>67565083.708039984</v>
          </cell>
          <cell r="I290">
            <v>0.95527358486735525</v>
          </cell>
          <cell r="K290">
            <v>11534004</v>
          </cell>
          <cell r="L290">
            <v>0</v>
          </cell>
          <cell r="M290">
            <v>0</v>
          </cell>
          <cell r="N290">
            <v>67565083.708039984</v>
          </cell>
          <cell r="O290">
            <v>11524440</v>
          </cell>
          <cell r="P290">
            <v>11332640</v>
          </cell>
          <cell r="Q290">
            <v>191800</v>
          </cell>
          <cell r="R290">
            <v>1.6924564796905222</v>
          </cell>
          <cell r="S290">
            <v>5789</v>
          </cell>
          <cell r="T290">
            <v>0</v>
          </cell>
          <cell r="U290">
            <v>57</v>
          </cell>
          <cell r="V290">
            <v>57</v>
          </cell>
          <cell r="W290">
            <v>281</v>
          </cell>
          <cell r="X290">
            <v>5943</v>
          </cell>
          <cell r="Y290">
            <v>67565083.708039984</v>
          </cell>
        </row>
        <row r="291">
          <cell r="A291">
            <v>282</v>
          </cell>
          <cell r="B291">
            <v>57</v>
          </cell>
          <cell r="C291" t="str">
            <v xml:space="preserve">CHELSEA                      </v>
          </cell>
          <cell r="D291">
            <v>853</v>
          </cell>
          <cell r="E291" t="str">
            <v>NORTHEAST METROPOLITAN</v>
          </cell>
          <cell r="F291">
            <v>2975780</v>
          </cell>
          <cell r="G291">
            <v>4.4356615984088993E-2</v>
          </cell>
          <cell r="H291">
            <v>3148996</v>
          </cell>
          <cell r="I291">
            <v>4.4522296614797258E-2</v>
          </cell>
          <cell r="K291">
            <v>537564</v>
          </cell>
          <cell r="L291">
            <v>0</v>
          </cell>
          <cell r="M291">
            <v>0</v>
          </cell>
          <cell r="N291">
            <v>3148996</v>
          </cell>
          <cell r="O291">
            <v>537118</v>
          </cell>
          <cell r="P291">
            <v>526125</v>
          </cell>
          <cell r="Q291">
            <v>10993</v>
          </cell>
          <cell r="R291">
            <v>2.0894274174388214</v>
          </cell>
          <cell r="S291">
            <v>195</v>
          </cell>
          <cell r="T291">
            <v>0</v>
          </cell>
          <cell r="U291">
            <v>57</v>
          </cell>
          <cell r="V291">
            <v>853</v>
          </cell>
          <cell r="W291">
            <v>282</v>
          </cell>
          <cell r="X291">
            <v>199</v>
          </cell>
          <cell r="Y291">
            <v>3148996</v>
          </cell>
        </row>
        <row r="292">
          <cell r="A292">
            <v>283</v>
          </cell>
          <cell r="B292">
            <v>57</v>
          </cell>
          <cell r="C292" t="str">
            <v xml:space="preserve">CHELSEA                      </v>
          </cell>
          <cell r="D292">
            <v>913</v>
          </cell>
          <cell r="E292" t="str">
            <v>ESSEX AGRICULTURAL</v>
          </cell>
          <cell r="F292">
            <v>14010</v>
          </cell>
          <cell r="G292">
            <v>2.0883136184028617E-4</v>
          </cell>
          <cell r="H292">
            <v>14437</v>
          </cell>
          <cell r="I292">
            <v>2.0411851784753871E-4</v>
          </cell>
          <cell r="K292">
            <v>2465</v>
          </cell>
          <cell r="L292">
            <v>12475</v>
          </cell>
          <cell r="M292">
            <v>10010</v>
          </cell>
          <cell r="N292">
            <v>0</v>
          </cell>
          <cell r="O292">
            <v>12475</v>
          </cell>
          <cell r="P292">
            <v>12272</v>
          </cell>
          <cell r="Q292">
            <v>203</v>
          </cell>
          <cell r="R292">
            <v>1.6541720990873534</v>
          </cell>
          <cell r="S292">
            <v>1</v>
          </cell>
          <cell r="T292">
            <v>0</v>
          </cell>
          <cell r="U292">
            <v>57</v>
          </cell>
          <cell r="V292">
            <v>913</v>
          </cell>
          <cell r="W292">
            <v>283</v>
          </cell>
          <cell r="X292">
            <v>1</v>
          </cell>
          <cell r="Y292">
            <v>14437</v>
          </cell>
        </row>
        <row r="293">
          <cell r="A293">
            <v>284</v>
          </cell>
          <cell r="B293">
            <v>57</v>
          </cell>
          <cell r="D293">
            <v>998</v>
          </cell>
          <cell r="F293">
            <v>0</v>
          </cell>
          <cell r="G293">
            <v>0</v>
          </cell>
          <cell r="H293">
            <v>0</v>
          </cell>
          <cell r="I293">
            <v>0</v>
          </cell>
          <cell r="K293">
            <v>0</v>
          </cell>
          <cell r="L293">
            <v>0</v>
          </cell>
          <cell r="M293">
            <v>0</v>
          </cell>
          <cell r="N293">
            <v>0</v>
          </cell>
          <cell r="O293">
            <v>0</v>
          </cell>
          <cell r="P293">
            <v>0</v>
          </cell>
          <cell r="Q293">
            <v>0</v>
          </cell>
          <cell r="R293">
            <v>0</v>
          </cell>
          <cell r="S293">
            <v>0</v>
          </cell>
          <cell r="T293">
            <v>0</v>
          </cell>
          <cell r="U293">
            <v>57</v>
          </cell>
          <cell r="V293">
            <v>998</v>
          </cell>
          <cell r="W293">
            <v>284</v>
          </cell>
          <cell r="X293">
            <v>0</v>
          </cell>
          <cell r="Y293">
            <v>0</v>
          </cell>
        </row>
        <row r="294">
          <cell r="A294">
            <v>285</v>
          </cell>
          <cell r="B294">
            <v>57</v>
          </cell>
          <cell r="C294" t="str">
            <v xml:space="preserve">CHELSEA                      </v>
          </cell>
          <cell r="D294">
            <v>999</v>
          </cell>
          <cell r="E294" t="str">
            <v>TOTAL</v>
          </cell>
          <cell r="F294">
            <v>67087624.562419996</v>
          </cell>
          <cell r="G294">
            <v>1</v>
          </cell>
          <cell r="H294">
            <v>70728516.708039984</v>
          </cell>
          <cell r="I294">
            <v>1</v>
          </cell>
          <cell r="J294">
            <v>12074032</v>
          </cell>
          <cell r="K294">
            <v>12074033</v>
          </cell>
          <cell r="L294">
            <v>12475</v>
          </cell>
          <cell r="M294">
            <v>10010</v>
          </cell>
          <cell r="N294">
            <v>70714079.708039984</v>
          </cell>
          <cell r="O294">
            <v>12074033</v>
          </cell>
          <cell r="P294">
            <v>11871037</v>
          </cell>
          <cell r="Q294">
            <v>202996</v>
          </cell>
          <cell r="R294">
            <v>1.7100106755627162</v>
          </cell>
          <cell r="S294">
            <v>5985</v>
          </cell>
          <cell r="T294">
            <v>0</v>
          </cell>
          <cell r="U294">
            <v>57</v>
          </cell>
          <cell r="V294">
            <v>999</v>
          </cell>
          <cell r="W294">
            <v>285</v>
          </cell>
          <cell r="X294">
            <v>6143</v>
          </cell>
          <cell r="Y294">
            <v>70728516.708039984</v>
          </cell>
        </row>
        <row r="295">
          <cell r="A295">
            <v>286</v>
          </cell>
          <cell r="B295">
            <v>58</v>
          </cell>
          <cell r="C295" t="str">
            <v xml:space="preserve">CHESHIRE                     </v>
          </cell>
          <cell r="D295">
            <v>58</v>
          </cell>
          <cell r="E295" t="str">
            <v>CHESHIRE</v>
          </cell>
          <cell r="F295">
            <v>488021.36</v>
          </cell>
          <cell r="G295">
            <v>0.10557553393744008</v>
          </cell>
          <cell r="H295">
            <v>556623.43999999994</v>
          </cell>
          <cell r="I295">
            <v>0.12130811699931907</v>
          </cell>
          <cell r="K295">
            <v>238032</v>
          </cell>
          <cell r="L295">
            <v>0</v>
          </cell>
          <cell r="M295">
            <v>0</v>
          </cell>
          <cell r="N295">
            <v>556623.43999999994</v>
          </cell>
          <cell r="O295">
            <v>238032</v>
          </cell>
          <cell r="P295">
            <v>199213</v>
          </cell>
          <cell r="Q295">
            <v>38819</v>
          </cell>
          <cell r="R295">
            <v>19.486178110866259</v>
          </cell>
          <cell r="S295">
            <v>36</v>
          </cell>
          <cell r="T295">
            <v>0</v>
          </cell>
          <cell r="U295">
            <v>58</v>
          </cell>
          <cell r="V295">
            <v>58</v>
          </cell>
          <cell r="W295">
            <v>286</v>
          </cell>
          <cell r="X295">
            <v>40</v>
          </cell>
          <cell r="Y295">
            <v>556623.43999999994</v>
          </cell>
        </row>
        <row r="296">
          <cell r="A296">
            <v>287</v>
          </cell>
          <cell r="B296">
            <v>58</v>
          </cell>
          <cell r="C296" t="str">
            <v xml:space="preserve">CHESHIRE                     </v>
          </cell>
          <cell r="D296">
            <v>603</v>
          </cell>
          <cell r="E296" t="str">
            <v>ADAMS CHESHIRE</v>
          </cell>
          <cell r="F296">
            <v>4134464</v>
          </cell>
          <cell r="G296">
            <v>0.89442446606255988</v>
          </cell>
          <cell r="H296">
            <v>4031886</v>
          </cell>
          <cell r="I296">
            <v>0.87869188300068102</v>
          </cell>
          <cell r="K296">
            <v>1724181</v>
          </cell>
          <cell r="L296">
            <v>0</v>
          </cell>
          <cell r="M296">
            <v>0</v>
          </cell>
          <cell r="N296">
            <v>4031886</v>
          </cell>
          <cell r="O296">
            <v>1724181</v>
          </cell>
          <cell r="P296">
            <v>1687712</v>
          </cell>
          <cell r="Q296">
            <v>36469</v>
          </cell>
          <cell r="R296">
            <v>2.1608544585806109</v>
          </cell>
          <cell r="S296">
            <v>431</v>
          </cell>
          <cell r="T296">
            <v>0</v>
          </cell>
          <cell r="U296">
            <v>58</v>
          </cell>
          <cell r="V296">
            <v>603</v>
          </cell>
          <cell r="W296">
            <v>287</v>
          </cell>
          <cell r="X296">
            <v>405</v>
          </cell>
          <cell r="Y296">
            <v>4031886</v>
          </cell>
        </row>
        <row r="297">
          <cell r="A297">
            <v>288</v>
          </cell>
          <cell r="B297">
            <v>58</v>
          </cell>
          <cell r="D297">
            <v>998</v>
          </cell>
          <cell r="F297">
            <v>0</v>
          </cell>
          <cell r="G297">
            <v>0</v>
          </cell>
          <cell r="H297">
            <v>0</v>
          </cell>
          <cell r="I297">
            <v>0</v>
          </cell>
          <cell r="K297">
            <v>0</v>
          </cell>
          <cell r="L297">
            <v>0</v>
          </cell>
          <cell r="M297">
            <v>0</v>
          </cell>
          <cell r="N297">
            <v>0</v>
          </cell>
          <cell r="O297">
            <v>0</v>
          </cell>
          <cell r="P297">
            <v>0</v>
          </cell>
          <cell r="Q297">
            <v>0</v>
          </cell>
          <cell r="R297">
            <v>0</v>
          </cell>
          <cell r="S297">
            <v>0</v>
          </cell>
          <cell r="T297">
            <v>0</v>
          </cell>
          <cell r="U297">
            <v>58</v>
          </cell>
          <cell r="V297">
            <v>998</v>
          </cell>
          <cell r="W297">
            <v>288</v>
          </cell>
          <cell r="X297">
            <v>0</v>
          </cell>
          <cell r="Y297">
            <v>0</v>
          </cell>
        </row>
        <row r="298">
          <cell r="A298">
            <v>289</v>
          </cell>
          <cell r="B298">
            <v>58</v>
          </cell>
          <cell r="D298">
            <v>998</v>
          </cell>
          <cell r="F298">
            <v>0</v>
          </cell>
          <cell r="G298">
            <v>0</v>
          </cell>
          <cell r="H298">
            <v>0</v>
          </cell>
          <cell r="I298">
            <v>0</v>
          </cell>
          <cell r="K298">
            <v>0</v>
          </cell>
          <cell r="L298">
            <v>0</v>
          </cell>
          <cell r="M298">
            <v>0</v>
          </cell>
          <cell r="N298">
            <v>0</v>
          </cell>
          <cell r="O298">
            <v>0</v>
          </cell>
          <cell r="P298">
            <v>0</v>
          </cell>
          <cell r="Q298">
            <v>0</v>
          </cell>
          <cell r="R298">
            <v>0</v>
          </cell>
          <cell r="S298">
            <v>0</v>
          </cell>
          <cell r="T298">
            <v>0</v>
          </cell>
          <cell r="U298">
            <v>58</v>
          </cell>
          <cell r="V298">
            <v>998</v>
          </cell>
          <cell r="W298">
            <v>289</v>
          </cell>
          <cell r="X298">
            <v>0</v>
          </cell>
          <cell r="Y298">
            <v>0</v>
          </cell>
        </row>
        <row r="299">
          <cell r="A299">
            <v>290</v>
          </cell>
          <cell r="B299">
            <v>58</v>
          </cell>
          <cell r="C299" t="str">
            <v xml:space="preserve">CHESHIRE                     </v>
          </cell>
          <cell r="D299">
            <v>999</v>
          </cell>
          <cell r="E299" t="str">
            <v>TOTAL</v>
          </cell>
          <cell r="F299">
            <v>4622485.3600000003</v>
          </cell>
          <cell r="G299">
            <v>1</v>
          </cell>
          <cell r="H299">
            <v>4588509.4399999995</v>
          </cell>
          <cell r="I299">
            <v>1</v>
          </cell>
          <cell r="J299">
            <v>1962213</v>
          </cell>
          <cell r="K299">
            <v>1962213</v>
          </cell>
          <cell r="L299">
            <v>0</v>
          </cell>
          <cell r="M299">
            <v>0</v>
          </cell>
          <cell r="N299">
            <v>4588509.4399999995</v>
          </cell>
          <cell r="O299">
            <v>1962213</v>
          </cell>
          <cell r="P299">
            <v>1886925</v>
          </cell>
          <cell r="Q299">
            <v>75288</v>
          </cell>
          <cell r="R299">
            <v>3.9899837036448189</v>
          </cell>
          <cell r="S299">
            <v>467</v>
          </cell>
          <cell r="T299">
            <v>0</v>
          </cell>
          <cell r="U299">
            <v>58</v>
          </cell>
          <cell r="V299">
            <v>999</v>
          </cell>
          <cell r="W299">
            <v>290</v>
          </cell>
          <cell r="X299">
            <v>445</v>
          </cell>
          <cell r="Y299">
            <v>4588509.4400000004</v>
          </cell>
        </row>
        <row r="300">
          <cell r="A300">
            <v>291</v>
          </cell>
          <cell r="B300">
            <v>59</v>
          </cell>
          <cell r="C300" t="str">
            <v xml:space="preserve">CHESTER                      </v>
          </cell>
          <cell r="D300">
            <v>59</v>
          </cell>
          <cell r="E300" t="str">
            <v>CHESTER</v>
          </cell>
          <cell r="F300">
            <v>170510.26</v>
          </cell>
          <cell r="G300">
            <v>8.9039753131694779E-2</v>
          </cell>
          <cell r="H300">
            <v>214825.67</v>
          </cell>
          <cell r="I300">
            <v>0.10563288549243582</v>
          </cell>
          <cell r="K300">
            <v>97804</v>
          </cell>
          <cell r="L300">
            <v>0</v>
          </cell>
          <cell r="M300">
            <v>0</v>
          </cell>
          <cell r="N300">
            <v>214825.67</v>
          </cell>
          <cell r="O300">
            <v>97804</v>
          </cell>
          <cell r="P300">
            <v>80804</v>
          </cell>
          <cell r="Q300">
            <v>17000</v>
          </cell>
          <cell r="R300">
            <v>21.038562447403592</v>
          </cell>
          <cell r="S300">
            <v>12</v>
          </cell>
          <cell r="T300">
            <v>0</v>
          </cell>
          <cell r="U300">
            <v>59</v>
          </cell>
          <cell r="V300">
            <v>59</v>
          </cell>
          <cell r="W300">
            <v>291</v>
          </cell>
          <cell r="X300">
            <v>15</v>
          </cell>
          <cell r="Y300">
            <v>214825.67</v>
          </cell>
        </row>
        <row r="301">
          <cell r="A301">
            <v>292</v>
          </cell>
          <cell r="B301">
            <v>59</v>
          </cell>
          <cell r="C301" t="str">
            <v xml:space="preserve">CHESTER                      </v>
          </cell>
          <cell r="D301">
            <v>672</v>
          </cell>
          <cell r="E301" t="str">
            <v>GATEWAY</v>
          </cell>
          <cell r="F301">
            <v>1744480</v>
          </cell>
          <cell r="G301">
            <v>0.91096024686830523</v>
          </cell>
          <cell r="H301">
            <v>1818875</v>
          </cell>
          <cell r="I301">
            <v>0.89436711450756423</v>
          </cell>
          <cell r="K301">
            <v>828080</v>
          </cell>
          <cell r="L301">
            <v>0</v>
          </cell>
          <cell r="M301">
            <v>0</v>
          </cell>
          <cell r="N301">
            <v>1818875</v>
          </cell>
          <cell r="O301">
            <v>828080</v>
          </cell>
          <cell r="P301">
            <v>826700</v>
          </cell>
          <cell r="Q301">
            <v>1380</v>
          </cell>
          <cell r="R301">
            <v>0.16692875287286804</v>
          </cell>
          <cell r="S301">
            <v>189</v>
          </cell>
          <cell r="T301">
            <v>0</v>
          </cell>
          <cell r="U301">
            <v>59</v>
          </cell>
          <cell r="V301">
            <v>672</v>
          </cell>
          <cell r="W301">
            <v>292</v>
          </cell>
          <cell r="X301">
            <v>189</v>
          </cell>
          <cell r="Y301">
            <v>1818875</v>
          </cell>
        </row>
        <row r="302">
          <cell r="A302">
            <v>293</v>
          </cell>
          <cell r="B302">
            <v>59</v>
          </cell>
          <cell r="D302">
            <v>998</v>
          </cell>
          <cell r="F302">
            <v>0</v>
          </cell>
          <cell r="G302">
            <v>0</v>
          </cell>
          <cell r="H302">
            <v>0</v>
          </cell>
          <cell r="I302">
            <v>0</v>
          </cell>
          <cell r="K302">
            <v>0</v>
          </cell>
          <cell r="L302">
            <v>0</v>
          </cell>
          <cell r="M302">
            <v>0</v>
          </cell>
          <cell r="N302">
            <v>0</v>
          </cell>
          <cell r="O302">
            <v>0</v>
          </cell>
          <cell r="P302">
            <v>0</v>
          </cell>
          <cell r="Q302">
            <v>0</v>
          </cell>
          <cell r="R302">
            <v>0</v>
          </cell>
          <cell r="S302">
            <v>0</v>
          </cell>
          <cell r="T302">
            <v>0</v>
          </cell>
          <cell r="U302">
            <v>59</v>
          </cell>
          <cell r="V302">
            <v>998</v>
          </cell>
          <cell r="W302">
            <v>293</v>
          </cell>
          <cell r="X302">
            <v>0</v>
          </cell>
          <cell r="Y302">
            <v>0</v>
          </cell>
        </row>
        <row r="303">
          <cell r="A303">
            <v>294</v>
          </cell>
          <cell r="B303">
            <v>59</v>
          </cell>
          <cell r="D303">
            <v>998</v>
          </cell>
          <cell r="F303">
            <v>0</v>
          </cell>
          <cell r="G303">
            <v>0</v>
          </cell>
          <cell r="H303">
            <v>0</v>
          </cell>
          <cell r="I303">
            <v>0</v>
          </cell>
          <cell r="K303">
            <v>0</v>
          </cell>
          <cell r="L303">
            <v>0</v>
          </cell>
          <cell r="M303">
            <v>0</v>
          </cell>
          <cell r="N303">
            <v>0</v>
          </cell>
          <cell r="O303">
            <v>0</v>
          </cell>
          <cell r="P303">
            <v>0</v>
          </cell>
          <cell r="Q303">
            <v>0</v>
          </cell>
          <cell r="R303">
            <v>0</v>
          </cell>
          <cell r="S303">
            <v>0</v>
          </cell>
          <cell r="T303">
            <v>0</v>
          </cell>
          <cell r="U303">
            <v>59</v>
          </cell>
          <cell r="V303">
            <v>998</v>
          </cell>
          <cell r="W303">
            <v>294</v>
          </cell>
          <cell r="X303">
            <v>0</v>
          </cell>
          <cell r="Y303">
            <v>0</v>
          </cell>
        </row>
        <row r="304">
          <cell r="A304">
            <v>295</v>
          </cell>
          <cell r="B304">
            <v>59</v>
          </cell>
          <cell r="C304" t="str">
            <v xml:space="preserve">CHESTER                      </v>
          </cell>
          <cell r="D304">
            <v>999</v>
          </cell>
          <cell r="E304" t="str">
            <v>TOTAL</v>
          </cell>
          <cell r="F304">
            <v>1914990.26</v>
          </cell>
          <cell r="G304">
            <v>1</v>
          </cell>
          <cell r="H304">
            <v>2033700.67</v>
          </cell>
          <cell r="I304">
            <v>1</v>
          </cell>
          <cell r="J304">
            <v>925884</v>
          </cell>
          <cell r="K304">
            <v>925884</v>
          </cell>
          <cell r="L304">
            <v>0</v>
          </cell>
          <cell r="M304">
            <v>0</v>
          </cell>
          <cell r="N304">
            <v>2033700.67</v>
          </cell>
          <cell r="O304">
            <v>925884</v>
          </cell>
          <cell r="P304">
            <v>907504</v>
          </cell>
          <cell r="Q304">
            <v>18380</v>
          </cell>
          <cell r="R304">
            <v>2.0253354255187856</v>
          </cell>
          <cell r="S304">
            <v>201</v>
          </cell>
          <cell r="T304">
            <v>0</v>
          </cell>
          <cell r="U304">
            <v>59</v>
          </cell>
          <cell r="V304">
            <v>999</v>
          </cell>
          <cell r="W304">
            <v>295</v>
          </cell>
          <cell r="X304">
            <v>204</v>
          </cell>
          <cell r="Y304">
            <v>2033700.67</v>
          </cell>
        </row>
        <row r="305">
          <cell r="A305">
            <v>296</v>
          </cell>
          <cell r="B305">
            <v>60</v>
          </cell>
          <cell r="C305" t="str">
            <v xml:space="preserve">CHESTERFIELD                 </v>
          </cell>
          <cell r="D305">
            <v>60</v>
          </cell>
          <cell r="E305" t="str">
            <v>CHESTERFIELD</v>
          </cell>
          <cell r="F305">
            <v>170510.26</v>
          </cell>
          <cell r="G305">
            <v>0.10820433582508165</v>
          </cell>
          <cell r="H305">
            <v>303706.14</v>
          </cell>
          <cell r="I305">
            <v>0.18830902497120641</v>
          </cell>
          <cell r="K305">
            <v>170592</v>
          </cell>
          <cell r="L305">
            <v>0</v>
          </cell>
          <cell r="M305">
            <v>0</v>
          </cell>
          <cell r="N305">
            <v>303706.14</v>
          </cell>
          <cell r="O305">
            <v>170592</v>
          </cell>
          <cell r="P305">
            <v>94294</v>
          </cell>
          <cell r="Q305">
            <v>76298</v>
          </cell>
          <cell r="R305">
            <v>80.915010499077354</v>
          </cell>
          <cell r="S305">
            <v>12</v>
          </cell>
          <cell r="T305">
            <v>0</v>
          </cell>
          <cell r="U305">
            <v>60</v>
          </cell>
          <cell r="V305">
            <v>60</v>
          </cell>
          <cell r="W305">
            <v>296</v>
          </cell>
          <cell r="X305">
            <v>22</v>
          </cell>
          <cell r="Y305">
            <v>303706.14</v>
          </cell>
        </row>
        <row r="306">
          <cell r="A306">
            <v>297</v>
          </cell>
          <cell r="B306">
            <v>60</v>
          </cell>
          <cell r="C306" t="str">
            <v xml:space="preserve">CHESTERFIELD                 </v>
          </cell>
          <cell r="D306">
            <v>632</v>
          </cell>
          <cell r="E306" t="str">
            <v>CHESTERFIELD GOSHEN</v>
          </cell>
          <cell r="F306">
            <v>752196</v>
          </cell>
          <cell r="G306">
            <v>0.47733707397011249</v>
          </cell>
          <cell r="H306">
            <v>710960</v>
          </cell>
          <cell r="I306">
            <v>0.44082146114506904</v>
          </cell>
          <cell r="K306">
            <v>399348</v>
          </cell>
          <cell r="L306">
            <v>0</v>
          </cell>
          <cell r="M306">
            <v>0</v>
          </cell>
          <cell r="N306">
            <v>710960</v>
          </cell>
          <cell r="O306">
            <v>399348</v>
          </cell>
          <cell r="P306">
            <v>415974</v>
          </cell>
          <cell r="Q306">
            <v>-16626</v>
          </cell>
          <cell r="R306">
            <v>-3.9968844206609067</v>
          </cell>
          <cell r="S306">
            <v>87</v>
          </cell>
          <cell r="T306">
            <v>0</v>
          </cell>
          <cell r="U306">
            <v>60</v>
          </cell>
          <cell r="V306">
            <v>632</v>
          </cell>
          <cell r="W306">
            <v>297</v>
          </cell>
          <cell r="X306">
            <v>80</v>
          </cell>
          <cell r="Y306">
            <v>710960</v>
          </cell>
        </row>
        <row r="307">
          <cell r="A307">
            <v>298</v>
          </cell>
          <cell r="B307">
            <v>60</v>
          </cell>
          <cell r="C307" t="str">
            <v xml:space="preserve">CHESTERFIELD                 </v>
          </cell>
          <cell r="D307">
            <v>683</v>
          </cell>
          <cell r="E307" t="str">
            <v>HAMPSHIRE</v>
          </cell>
          <cell r="F307">
            <v>653111</v>
          </cell>
          <cell r="G307">
            <v>0.41445859020480585</v>
          </cell>
          <cell r="H307">
            <v>598141</v>
          </cell>
          <cell r="I307">
            <v>0.37086951388372447</v>
          </cell>
          <cell r="K307">
            <v>335977</v>
          </cell>
          <cell r="L307">
            <v>0</v>
          </cell>
          <cell r="M307">
            <v>0</v>
          </cell>
          <cell r="N307">
            <v>598141</v>
          </cell>
          <cell r="O307">
            <v>335977</v>
          </cell>
          <cell r="P307">
            <v>361179</v>
          </cell>
          <cell r="Q307">
            <v>-25202</v>
          </cell>
          <cell r="R307">
            <v>-6.977703576343032</v>
          </cell>
          <cell r="S307">
            <v>73</v>
          </cell>
          <cell r="T307">
            <v>0</v>
          </cell>
          <cell r="U307">
            <v>60</v>
          </cell>
          <cell r="V307">
            <v>683</v>
          </cell>
          <cell r="W307">
            <v>298</v>
          </cell>
          <cell r="X307">
            <v>65</v>
          </cell>
          <cell r="Y307">
            <v>598141</v>
          </cell>
        </row>
        <row r="308">
          <cell r="A308">
            <v>299</v>
          </cell>
          <cell r="B308">
            <v>60</v>
          </cell>
          <cell r="D308">
            <v>998</v>
          </cell>
          <cell r="F308">
            <v>0</v>
          </cell>
          <cell r="G308">
            <v>0</v>
          </cell>
          <cell r="H308">
            <v>0</v>
          </cell>
          <cell r="I308">
            <v>0</v>
          </cell>
          <cell r="K308">
            <v>0</v>
          </cell>
          <cell r="L308">
            <v>0</v>
          </cell>
          <cell r="M308">
            <v>0</v>
          </cell>
          <cell r="N308">
            <v>0</v>
          </cell>
          <cell r="O308">
            <v>0</v>
          </cell>
          <cell r="P308">
            <v>0</v>
          </cell>
          <cell r="Q308">
            <v>0</v>
          </cell>
          <cell r="R308">
            <v>0</v>
          </cell>
          <cell r="S308">
            <v>0</v>
          </cell>
          <cell r="T308">
            <v>0</v>
          </cell>
          <cell r="U308">
            <v>60</v>
          </cell>
          <cell r="V308">
            <v>998</v>
          </cell>
          <cell r="W308">
            <v>299</v>
          </cell>
          <cell r="X308">
            <v>0</v>
          </cell>
          <cell r="Y308">
            <v>0</v>
          </cell>
        </row>
        <row r="309">
          <cell r="A309">
            <v>300</v>
          </cell>
          <cell r="B309">
            <v>60</v>
          </cell>
          <cell r="C309" t="str">
            <v xml:space="preserve">CHESTERFIELD                 </v>
          </cell>
          <cell r="D309">
            <v>999</v>
          </cell>
          <cell r="E309" t="str">
            <v>TOTAL</v>
          </cell>
          <cell r="F309">
            <v>1575817.26</v>
          </cell>
          <cell r="G309">
            <v>1</v>
          </cell>
          <cell r="H309">
            <v>1612807.1400000001</v>
          </cell>
          <cell r="I309">
            <v>0.99999999999999989</v>
          </cell>
          <cell r="J309">
            <v>905917</v>
          </cell>
          <cell r="K309">
            <v>905917</v>
          </cell>
          <cell r="L309">
            <v>0</v>
          </cell>
          <cell r="M309">
            <v>0</v>
          </cell>
          <cell r="N309">
            <v>1612807.1400000001</v>
          </cell>
          <cell r="O309">
            <v>905917</v>
          </cell>
          <cell r="P309">
            <v>871447</v>
          </cell>
          <cell r="Q309">
            <v>34470</v>
          </cell>
          <cell r="R309">
            <v>3.9554901216023466</v>
          </cell>
          <cell r="S309">
            <v>172</v>
          </cell>
          <cell r="T309">
            <v>0</v>
          </cell>
          <cell r="U309">
            <v>60</v>
          </cell>
          <cell r="V309">
            <v>999</v>
          </cell>
          <cell r="W309">
            <v>300</v>
          </cell>
          <cell r="X309">
            <v>167</v>
          </cell>
          <cell r="Y309">
            <v>1612807.14</v>
          </cell>
        </row>
        <row r="310">
          <cell r="A310">
            <v>301</v>
          </cell>
          <cell r="B310">
            <v>61</v>
          </cell>
          <cell r="C310" t="str">
            <v xml:space="preserve">CHICOPEE                     </v>
          </cell>
          <cell r="D310">
            <v>61</v>
          </cell>
          <cell r="E310" t="str">
            <v>CHICOPEE</v>
          </cell>
          <cell r="F310">
            <v>80257160.099999994</v>
          </cell>
          <cell r="G310">
            <v>1</v>
          </cell>
          <cell r="H310">
            <v>83403437.559999987</v>
          </cell>
          <cell r="I310">
            <v>1</v>
          </cell>
          <cell r="K310">
            <v>27382282</v>
          </cell>
          <cell r="L310">
            <v>0</v>
          </cell>
          <cell r="M310">
            <v>0</v>
          </cell>
          <cell r="N310">
            <v>83403437.559999987</v>
          </cell>
          <cell r="O310">
            <v>27382282</v>
          </cell>
          <cell r="P310">
            <v>26628690</v>
          </cell>
          <cell r="Q310">
            <v>753592</v>
          </cell>
          <cell r="R310">
            <v>2.83000027414041</v>
          </cell>
          <cell r="S310">
            <v>7727</v>
          </cell>
          <cell r="T310">
            <v>0</v>
          </cell>
          <cell r="U310">
            <v>61</v>
          </cell>
          <cell r="V310">
            <v>61</v>
          </cell>
          <cell r="W310">
            <v>301</v>
          </cell>
          <cell r="X310">
            <v>7750</v>
          </cell>
          <cell r="Y310">
            <v>83403437.559999987</v>
          </cell>
        </row>
        <row r="311">
          <cell r="A311">
            <v>302</v>
          </cell>
          <cell r="B311">
            <v>61</v>
          </cell>
          <cell r="D311">
            <v>998</v>
          </cell>
          <cell r="F311">
            <v>0</v>
          </cell>
          <cell r="G311">
            <v>0</v>
          </cell>
          <cell r="H311">
            <v>0</v>
          </cell>
          <cell r="I311">
            <v>0</v>
          </cell>
          <cell r="K311">
            <v>0</v>
          </cell>
          <cell r="L311">
            <v>0</v>
          </cell>
          <cell r="M311">
            <v>0</v>
          </cell>
          <cell r="N311">
            <v>0</v>
          </cell>
          <cell r="O311">
            <v>0</v>
          </cell>
          <cell r="P311">
            <v>0</v>
          </cell>
          <cell r="Q311">
            <v>0</v>
          </cell>
          <cell r="R311">
            <v>0</v>
          </cell>
          <cell r="S311">
            <v>0</v>
          </cell>
          <cell r="T311">
            <v>0</v>
          </cell>
          <cell r="U311">
            <v>61</v>
          </cell>
          <cell r="V311">
            <v>998</v>
          </cell>
          <cell r="W311">
            <v>302</v>
          </cell>
          <cell r="X311">
            <v>0</v>
          </cell>
          <cell r="Y311">
            <v>0</v>
          </cell>
        </row>
        <row r="312">
          <cell r="A312">
            <v>303</v>
          </cell>
          <cell r="B312">
            <v>61</v>
          </cell>
          <cell r="D312">
            <v>998</v>
          </cell>
          <cell r="F312">
            <v>0</v>
          </cell>
          <cell r="G312">
            <v>0</v>
          </cell>
          <cell r="H312">
            <v>0</v>
          </cell>
          <cell r="I312">
            <v>0</v>
          </cell>
          <cell r="K312">
            <v>0</v>
          </cell>
          <cell r="L312">
            <v>0</v>
          </cell>
          <cell r="M312">
            <v>0</v>
          </cell>
          <cell r="N312">
            <v>0</v>
          </cell>
          <cell r="O312">
            <v>0</v>
          </cell>
          <cell r="P312">
            <v>0</v>
          </cell>
          <cell r="Q312">
            <v>0</v>
          </cell>
          <cell r="R312">
            <v>0</v>
          </cell>
          <cell r="S312">
            <v>0</v>
          </cell>
          <cell r="T312">
            <v>0</v>
          </cell>
          <cell r="U312">
            <v>61</v>
          </cell>
          <cell r="V312">
            <v>998</v>
          </cell>
          <cell r="W312">
            <v>303</v>
          </cell>
          <cell r="X312">
            <v>0</v>
          </cell>
          <cell r="Y312">
            <v>0</v>
          </cell>
        </row>
        <row r="313">
          <cell r="A313">
            <v>304</v>
          </cell>
          <cell r="B313">
            <v>61</v>
          </cell>
          <cell r="D313">
            <v>998</v>
          </cell>
          <cell r="F313">
            <v>0</v>
          </cell>
          <cell r="G313">
            <v>0</v>
          </cell>
          <cell r="H313">
            <v>0</v>
          </cell>
          <cell r="I313">
            <v>0</v>
          </cell>
          <cell r="K313">
            <v>0</v>
          </cell>
          <cell r="L313">
            <v>0</v>
          </cell>
          <cell r="M313">
            <v>0</v>
          </cell>
          <cell r="N313">
            <v>0</v>
          </cell>
          <cell r="O313">
            <v>0</v>
          </cell>
          <cell r="P313">
            <v>0</v>
          </cell>
          <cell r="Q313">
            <v>0</v>
          </cell>
          <cell r="R313">
            <v>0</v>
          </cell>
          <cell r="S313">
            <v>0</v>
          </cell>
          <cell r="T313">
            <v>0</v>
          </cell>
          <cell r="U313">
            <v>61</v>
          </cell>
          <cell r="V313">
            <v>998</v>
          </cell>
          <cell r="W313">
            <v>304</v>
          </cell>
          <cell r="X313">
            <v>0</v>
          </cell>
          <cell r="Y313">
            <v>0</v>
          </cell>
        </row>
        <row r="314">
          <cell r="A314">
            <v>305</v>
          </cell>
          <cell r="B314">
            <v>61</v>
          </cell>
          <cell r="C314" t="str">
            <v xml:space="preserve">CHICOPEE                     </v>
          </cell>
          <cell r="D314">
            <v>999</v>
          </cell>
          <cell r="E314" t="str">
            <v>TOTAL</v>
          </cell>
          <cell r="F314">
            <v>80257160.099999994</v>
          </cell>
          <cell r="G314">
            <v>1</v>
          </cell>
          <cell r="H314">
            <v>83403437.559999987</v>
          </cell>
          <cell r="I314">
            <v>1</v>
          </cell>
          <cell r="J314">
            <v>27382282</v>
          </cell>
          <cell r="K314">
            <v>27382282</v>
          </cell>
          <cell r="L314">
            <v>0</v>
          </cell>
          <cell r="M314">
            <v>0</v>
          </cell>
          <cell r="N314">
            <v>83403437.559999987</v>
          </cell>
          <cell r="O314">
            <v>27382282</v>
          </cell>
          <cell r="P314">
            <v>26628690</v>
          </cell>
          <cell r="Q314">
            <v>753592</v>
          </cell>
          <cell r="R314">
            <v>2.83000027414041</v>
          </cell>
          <cell r="S314">
            <v>7727</v>
          </cell>
          <cell r="T314">
            <v>0</v>
          </cell>
          <cell r="U314">
            <v>61</v>
          </cell>
          <cell r="V314">
            <v>999</v>
          </cell>
          <cell r="W314">
            <v>305</v>
          </cell>
          <cell r="X314">
            <v>7750</v>
          </cell>
          <cell r="Y314">
            <v>83403437.559999987</v>
          </cell>
        </row>
        <row r="315">
          <cell r="A315">
            <v>306</v>
          </cell>
          <cell r="B315">
            <v>62</v>
          </cell>
          <cell r="C315" t="str">
            <v xml:space="preserve">CHILMARK                     </v>
          </cell>
          <cell r="D315">
            <v>62</v>
          </cell>
          <cell r="E315" t="str">
            <v>CHILMARK</v>
          </cell>
          <cell r="F315">
            <v>0</v>
          </cell>
          <cell r="G315">
            <v>0</v>
          </cell>
          <cell r="H315">
            <v>0</v>
          </cell>
          <cell r="I315">
            <v>0</v>
          </cell>
          <cell r="K315">
            <v>0</v>
          </cell>
          <cell r="L315">
            <v>0</v>
          </cell>
          <cell r="M315">
            <v>0</v>
          </cell>
          <cell r="N315">
            <v>0</v>
          </cell>
          <cell r="O315">
            <v>0</v>
          </cell>
          <cell r="P315">
            <v>0</v>
          </cell>
          <cell r="Q315">
            <v>0</v>
          </cell>
          <cell r="R315">
            <v>0</v>
          </cell>
          <cell r="S315">
            <v>0</v>
          </cell>
          <cell r="T315">
            <v>0</v>
          </cell>
          <cell r="U315">
            <v>62</v>
          </cell>
          <cell r="V315">
            <v>62</v>
          </cell>
          <cell r="W315">
            <v>306</v>
          </cell>
          <cell r="X315">
            <v>0</v>
          </cell>
          <cell r="Y315">
            <v>0</v>
          </cell>
        </row>
        <row r="316">
          <cell r="A316">
            <v>307</v>
          </cell>
          <cell r="B316">
            <v>62</v>
          </cell>
          <cell r="C316" t="str">
            <v xml:space="preserve">CHILMARK                     </v>
          </cell>
          <cell r="D316">
            <v>700</v>
          </cell>
          <cell r="E316" t="str">
            <v>MARTHAS VINEYARD</v>
          </cell>
          <cell r="F316">
            <v>288102</v>
          </cell>
          <cell r="G316">
            <v>0.31327829706536064</v>
          </cell>
          <cell r="H316">
            <v>426058</v>
          </cell>
          <cell r="I316">
            <v>0.41683796113759747</v>
          </cell>
          <cell r="K316">
            <v>372628</v>
          </cell>
          <cell r="L316">
            <v>0</v>
          </cell>
          <cell r="M316">
            <v>0</v>
          </cell>
          <cell r="N316">
            <v>426058</v>
          </cell>
          <cell r="O316">
            <v>372628</v>
          </cell>
          <cell r="P316">
            <v>273263</v>
          </cell>
          <cell r="Q316">
            <v>99365</v>
          </cell>
          <cell r="R316">
            <v>36.362405448231193</v>
          </cell>
          <cell r="S316">
            <v>28</v>
          </cell>
          <cell r="T316">
            <v>0</v>
          </cell>
          <cell r="U316">
            <v>62</v>
          </cell>
          <cell r="V316">
            <v>700</v>
          </cell>
          <cell r="W316">
            <v>307</v>
          </cell>
          <cell r="X316">
            <v>39</v>
          </cell>
          <cell r="Y316">
            <v>426058</v>
          </cell>
        </row>
        <row r="317">
          <cell r="A317">
            <v>308</v>
          </cell>
          <cell r="B317">
            <v>62</v>
          </cell>
          <cell r="C317" t="str">
            <v xml:space="preserve">CHILMARK                     </v>
          </cell>
          <cell r="D317">
            <v>774</v>
          </cell>
          <cell r="E317" t="str">
            <v>UPISLAND</v>
          </cell>
          <cell r="F317">
            <v>631534</v>
          </cell>
          <cell r="G317">
            <v>0.68672170293463941</v>
          </cell>
          <cell r="H317">
            <v>596061</v>
          </cell>
          <cell r="I317">
            <v>0.58316203886240248</v>
          </cell>
          <cell r="K317">
            <v>521312</v>
          </cell>
          <cell r="L317">
            <v>0</v>
          </cell>
          <cell r="M317">
            <v>0</v>
          </cell>
          <cell r="N317">
            <v>596061</v>
          </cell>
          <cell r="O317">
            <v>521312</v>
          </cell>
          <cell r="P317">
            <v>599006</v>
          </cell>
          <cell r="Q317">
            <v>-77694</v>
          </cell>
          <cell r="R317">
            <v>-12.970487774746831</v>
          </cell>
          <cell r="S317">
            <v>78</v>
          </cell>
          <cell r="T317">
            <v>0</v>
          </cell>
          <cell r="U317">
            <v>62</v>
          </cell>
          <cell r="V317">
            <v>774</v>
          </cell>
          <cell r="W317">
            <v>308</v>
          </cell>
          <cell r="X317">
            <v>71</v>
          </cell>
          <cell r="Y317">
            <v>596061</v>
          </cell>
        </row>
        <row r="318">
          <cell r="A318">
            <v>309</v>
          </cell>
          <cell r="B318">
            <v>62</v>
          </cell>
          <cell r="D318">
            <v>998</v>
          </cell>
          <cell r="F318">
            <v>0</v>
          </cell>
          <cell r="G318">
            <v>0</v>
          </cell>
          <cell r="H318">
            <v>0</v>
          </cell>
          <cell r="I318">
            <v>0</v>
          </cell>
          <cell r="K318">
            <v>0</v>
          </cell>
          <cell r="L318">
            <v>0</v>
          </cell>
          <cell r="M318">
            <v>0</v>
          </cell>
          <cell r="N318">
            <v>0</v>
          </cell>
          <cell r="O318">
            <v>0</v>
          </cell>
          <cell r="P318">
            <v>0</v>
          </cell>
          <cell r="Q318">
            <v>0</v>
          </cell>
          <cell r="R318">
            <v>0</v>
          </cell>
          <cell r="S318">
            <v>0</v>
          </cell>
          <cell r="T318">
            <v>0</v>
          </cell>
          <cell r="U318">
            <v>62</v>
          </cell>
          <cell r="V318">
            <v>998</v>
          </cell>
          <cell r="W318">
            <v>309</v>
          </cell>
          <cell r="X318">
            <v>0</v>
          </cell>
          <cell r="Y318">
            <v>0</v>
          </cell>
        </row>
        <row r="319">
          <cell r="A319">
            <v>310</v>
          </cell>
          <cell r="B319">
            <v>62</v>
          </cell>
          <cell r="C319" t="str">
            <v xml:space="preserve">CHILMARK                     </v>
          </cell>
          <cell r="D319">
            <v>999</v>
          </cell>
          <cell r="E319" t="str">
            <v>TOTAL</v>
          </cell>
          <cell r="F319">
            <v>919636</v>
          </cell>
          <cell r="G319">
            <v>1</v>
          </cell>
          <cell r="H319">
            <v>1022119</v>
          </cell>
          <cell r="I319">
            <v>1</v>
          </cell>
          <cell r="J319">
            <v>893940</v>
          </cell>
          <cell r="K319">
            <v>893940</v>
          </cell>
          <cell r="L319">
            <v>0</v>
          </cell>
          <cell r="M319">
            <v>0</v>
          </cell>
          <cell r="N319">
            <v>1022119</v>
          </cell>
          <cell r="O319">
            <v>893940</v>
          </cell>
          <cell r="P319">
            <v>872269</v>
          </cell>
          <cell r="Q319">
            <v>21671</v>
          </cell>
          <cell r="R319">
            <v>2.4844400064658951</v>
          </cell>
          <cell r="S319">
            <v>106</v>
          </cell>
          <cell r="T319">
            <v>0</v>
          </cell>
          <cell r="U319">
            <v>62</v>
          </cell>
          <cell r="V319">
            <v>999</v>
          </cell>
          <cell r="W319">
            <v>310</v>
          </cell>
          <cell r="X319">
            <v>110</v>
          </cell>
          <cell r="Y319">
            <v>1022119</v>
          </cell>
        </row>
        <row r="320">
          <cell r="A320">
            <v>311</v>
          </cell>
          <cell r="B320">
            <v>63</v>
          </cell>
          <cell r="C320" t="str">
            <v xml:space="preserve">CLARKSBURG                   </v>
          </cell>
          <cell r="D320">
            <v>63</v>
          </cell>
          <cell r="E320" t="str">
            <v>CLARKSBURG</v>
          </cell>
          <cell r="F320">
            <v>2136484.0499999998</v>
          </cell>
          <cell r="G320">
            <v>0.7781573834966502</v>
          </cell>
          <cell r="H320">
            <v>2103294.87</v>
          </cell>
          <cell r="I320">
            <v>0.76795830963131495</v>
          </cell>
          <cell r="K320">
            <v>569562</v>
          </cell>
          <cell r="L320">
            <v>0</v>
          </cell>
          <cell r="M320">
            <v>0</v>
          </cell>
          <cell r="N320">
            <v>2103294.87</v>
          </cell>
          <cell r="O320">
            <v>569562</v>
          </cell>
          <cell r="P320">
            <v>549697</v>
          </cell>
          <cell r="Q320">
            <v>19865</v>
          </cell>
          <cell r="R320">
            <v>3.613809062083293</v>
          </cell>
          <cell r="S320">
            <v>242</v>
          </cell>
          <cell r="T320">
            <v>0</v>
          </cell>
          <cell r="U320">
            <v>63</v>
          </cell>
          <cell r="V320">
            <v>63</v>
          </cell>
          <cell r="W320">
            <v>311</v>
          </cell>
          <cell r="X320">
            <v>226</v>
          </cell>
          <cell r="Y320">
            <v>2103294.87</v>
          </cell>
        </row>
        <row r="321">
          <cell r="A321">
            <v>312</v>
          </cell>
          <cell r="B321">
            <v>63</v>
          </cell>
          <cell r="C321" t="str">
            <v xml:space="preserve">CLARKSBURG                   </v>
          </cell>
          <cell r="D321">
            <v>851</v>
          </cell>
          <cell r="E321" t="str">
            <v>NORTHERN BERKSHIRE</v>
          </cell>
          <cell r="F321">
            <v>609084</v>
          </cell>
          <cell r="G321">
            <v>0.22184261650334985</v>
          </cell>
          <cell r="H321">
            <v>635519</v>
          </cell>
          <cell r="I321">
            <v>0.23204169036868502</v>
          </cell>
          <cell r="K321">
            <v>172096</v>
          </cell>
          <cell r="L321">
            <v>0</v>
          </cell>
          <cell r="M321">
            <v>0</v>
          </cell>
          <cell r="N321">
            <v>635519</v>
          </cell>
          <cell r="O321">
            <v>172096</v>
          </cell>
          <cell r="P321">
            <v>156711</v>
          </cell>
          <cell r="Q321">
            <v>15385</v>
          </cell>
          <cell r="R321">
            <v>9.8174346408356783</v>
          </cell>
          <cell r="S321">
            <v>42</v>
          </cell>
          <cell r="T321">
            <v>0</v>
          </cell>
          <cell r="U321">
            <v>63</v>
          </cell>
          <cell r="V321">
            <v>851</v>
          </cell>
          <cell r="W321">
            <v>312</v>
          </cell>
          <cell r="X321">
            <v>42</v>
          </cell>
          <cell r="Y321">
            <v>635519</v>
          </cell>
        </row>
        <row r="322">
          <cell r="A322">
            <v>313</v>
          </cell>
          <cell r="B322">
            <v>63</v>
          </cell>
          <cell r="D322">
            <v>998</v>
          </cell>
          <cell r="F322">
            <v>0</v>
          </cell>
          <cell r="G322">
            <v>0</v>
          </cell>
          <cell r="H322">
            <v>0</v>
          </cell>
          <cell r="I322">
            <v>0</v>
          </cell>
          <cell r="K322">
            <v>0</v>
          </cell>
          <cell r="L322">
            <v>0</v>
          </cell>
          <cell r="M322">
            <v>0</v>
          </cell>
          <cell r="N322">
            <v>0</v>
          </cell>
          <cell r="O322">
            <v>0</v>
          </cell>
          <cell r="P322">
            <v>0</v>
          </cell>
          <cell r="Q322">
            <v>0</v>
          </cell>
          <cell r="R322">
            <v>0</v>
          </cell>
          <cell r="S322">
            <v>0</v>
          </cell>
          <cell r="T322">
            <v>0</v>
          </cell>
          <cell r="U322">
            <v>63</v>
          </cell>
          <cell r="V322">
            <v>998</v>
          </cell>
          <cell r="W322">
            <v>313</v>
          </cell>
          <cell r="X322">
            <v>0</v>
          </cell>
          <cell r="Y322">
            <v>0</v>
          </cell>
        </row>
        <row r="323">
          <cell r="A323">
            <v>314</v>
          </cell>
          <cell r="B323">
            <v>63</v>
          </cell>
          <cell r="D323">
            <v>998</v>
          </cell>
          <cell r="F323">
            <v>0</v>
          </cell>
          <cell r="G323">
            <v>0</v>
          </cell>
          <cell r="H323">
            <v>0</v>
          </cell>
          <cell r="I323">
            <v>0</v>
          </cell>
          <cell r="K323">
            <v>0</v>
          </cell>
          <cell r="L323">
            <v>0</v>
          </cell>
          <cell r="M323">
            <v>0</v>
          </cell>
          <cell r="N323">
            <v>0</v>
          </cell>
          <cell r="O323">
            <v>0</v>
          </cell>
          <cell r="P323">
            <v>0</v>
          </cell>
          <cell r="Q323">
            <v>0</v>
          </cell>
          <cell r="R323">
            <v>0</v>
          </cell>
          <cell r="S323">
            <v>0</v>
          </cell>
          <cell r="T323">
            <v>0</v>
          </cell>
          <cell r="U323">
            <v>63</v>
          </cell>
          <cell r="V323">
            <v>998</v>
          </cell>
          <cell r="W323">
            <v>314</v>
          </cell>
          <cell r="X323">
            <v>0</v>
          </cell>
          <cell r="Y323">
            <v>0</v>
          </cell>
        </row>
        <row r="324">
          <cell r="A324">
            <v>315</v>
          </cell>
          <cell r="B324">
            <v>63</v>
          </cell>
          <cell r="C324" t="str">
            <v xml:space="preserve">CLARKSBURG                   </v>
          </cell>
          <cell r="D324">
            <v>999</v>
          </cell>
          <cell r="E324" t="str">
            <v>TOTAL</v>
          </cell>
          <cell r="F324">
            <v>2745568.05</v>
          </cell>
          <cell r="G324">
            <v>1</v>
          </cell>
          <cell r="H324">
            <v>2738813.87</v>
          </cell>
          <cell r="I324">
            <v>1</v>
          </cell>
          <cell r="J324">
            <v>741658</v>
          </cell>
          <cell r="K324">
            <v>741658</v>
          </cell>
          <cell r="L324">
            <v>0</v>
          </cell>
          <cell r="M324">
            <v>0</v>
          </cell>
          <cell r="N324">
            <v>2738813.87</v>
          </cell>
          <cell r="O324">
            <v>741658</v>
          </cell>
          <cell r="P324">
            <v>706408</v>
          </cell>
          <cell r="Q324">
            <v>35250</v>
          </cell>
          <cell r="R324">
            <v>4.9900340879491738</v>
          </cell>
          <cell r="S324">
            <v>284</v>
          </cell>
          <cell r="T324">
            <v>0</v>
          </cell>
          <cell r="U324">
            <v>63</v>
          </cell>
          <cell r="V324">
            <v>999</v>
          </cell>
          <cell r="W324">
            <v>315</v>
          </cell>
          <cell r="X324">
            <v>268</v>
          </cell>
          <cell r="Y324">
            <v>2738813.87</v>
          </cell>
        </row>
        <row r="325">
          <cell r="A325">
            <v>316</v>
          </cell>
          <cell r="B325">
            <v>64</v>
          </cell>
          <cell r="C325" t="str">
            <v xml:space="preserve">CLINTON                      </v>
          </cell>
          <cell r="D325">
            <v>64</v>
          </cell>
          <cell r="E325" t="str">
            <v>CLINTON</v>
          </cell>
          <cell r="F325">
            <v>19545739.000000004</v>
          </cell>
          <cell r="G325">
            <v>1</v>
          </cell>
          <cell r="H325">
            <v>20163527.150000002</v>
          </cell>
          <cell r="I325">
            <v>1</v>
          </cell>
          <cell r="K325">
            <v>9343931</v>
          </cell>
          <cell r="L325">
            <v>0</v>
          </cell>
          <cell r="M325">
            <v>0</v>
          </cell>
          <cell r="N325">
            <v>20163527.150000002</v>
          </cell>
          <cell r="O325">
            <v>9343931</v>
          </cell>
          <cell r="P325">
            <v>9048453</v>
          </cell>
          <cell r="Q325">
            <v>295478</v>
          </cell>
          <cell r="R325">
            <v>3.2655084797368126</v>
          </cell>
          <cell r="S325">
            <v>1982</v>
          </cell>
          <cell r="T325">
            <v>0</v>
          </cell>
          <cell r="U325">
            <v>64</v>
          </cell>
          <cell r="V325">
            <v>64</v>
          </cell>
          <cell r="W325">
            <v>316</v>
          </cell>
          <cell r="X325">
            <v>1976</v>
          </cell>
          <cell r="Y325">
            <v>20163527.150000002</v>
          </cell>
        </row>
        <row r="326">
          <cell r="A326">
            <v>317</v>
          </cell>
          <cell r="B326">
            <v>64</v>
          </cell>
          <cell r="D326">
            <v>998</v>
          </cell>
          <cell r="F326">
            <v>0</v>
          </cell>
          <cell r="G326">
            <v>0</v>
          </cell>
          <cell r="H326">
            <v>0</v>
          </cell>
          <cell r="I326">
            <v>0</v>
          </cell>
          <cell r="K326">
            <v>0</v>
          </cell>
          <cell r="L326">
            <v>0</v>
          </cell>
          <cell r="M326">
            <v>0</v>
          </cell>
          <cell r="N326">
            <v>0</v>
          </cell>
          <cell r="O326">
            <v>0</v>
          </cell>
          <cell r="P326">
            <v>0</v>
          </cell>
          <cell r="Q326">
            <v>0</v>
          </cell>
          <cell r="R326">
            <v>0</v>
          </cell>
          <cell r="S326">
            <v>0</v>
          </cell>
          <cell r="T326">
            <v>0</v>
          </cell>
          <cell r="U326">
            <v>64</v>
          </cell>
          <cell r="V326">
            <v>998</v>
          </cell>
          <cell r="W326">
            <v>317</v>
          </cell>
          <cell r="X326">
            <v>0</v>
          </cell>
          <cell r="Y326">
            <v>0</v>
          </cell>
        </row>
        <row r="327">
          <cell r="A327">
            <v>318</v>
          </cell>
          <cell r="B327">
            <v>64</v>
          </cell>
          <cell r="D327">
            <v>998</v>
          </cell>
          <cell r="F327">
            <v>0</v>
          </cell>
          <cell r="G327">
            <v>0</v>
          </cell>
          <cell r="H327">
            <v>0</v>
          </cell>
          <cell r="I327">
            <v>0</v>
          </cell>
          <cell r="K327">
            <v>0</v>
          </cell>
          <cell r="L327">
            <v>0</v>
          </cell>
          <cell r="M327">
            <v>0</v>
          </cell>
          <cell r="N327">
            <v>0</v>
          </cell>
          <cell r="O327">
            <v>0</v>
          </cell>
          <cell r="P327">
            <v>0</v>
          </cell>
          <cell r="Q327">
            <v>0</v>
          </cell>
          <cell r="R327">
            <v>0</v>
          </cell>
          <cell r="S327">
            <v>0</v>
          </cell>
          <cell r="T327">
            <v>0</v>
          </cell>
          <cell r="U327">
            <v>64</v>
          </cell>
          <cell r="V327">
            <v>998</v>
          </cell>
          <cell r="W327">
            <v>318</v>
          </cell>
          <cell r="X327">
            <v>0</v>
          </cell>
          <cell r="Y327">
            <v>0</v>
          </cell>
        </row>
        <row r="328">
          <cell r="A328">
            <v>319</v>
          </cell>
          <cell r="B328">
            <v>64</v>
          </cell>
          <cell r="D328">
            <v>998</v>
          </cell>
          <cell r="F328">
            <v>0</v>
          </cell>
          <cell r="G328">
            <v>0</v>
          </cell>
          <cell r="H328">
            <v>0</v>
          </cell>
          <cell r="I328">
            <v>0</v>
          </cell>
          <cell r="K328">
            <v>0</v>
          </cell>
          <cell r="L328">
            <v>0</v>
          </cell>
          <cell r="M328">
            <v>0</v>
          </cell>
          <cell r="N328">
            <v>0</v>
          </cell>
          <cell r="O328">
            <v>0</v>
          </cell>
          <cell r="P328">
            <v>0</v>
          </cell>
          <cell r="Q328">
            <v>0</v>
          </cell>
          <cell r="R328">
            <v>0</v>
          </cell>
          <cell r="S328">
            <v>0</v>
          </cell>
          <cell r="T328">
            <v>0</v>
          </cell>
          <cell r="U328">
            <v>64</v>
          </cell>
          <cell r="V328">
            <v>998</v>
          </cell>
          <cell r="W328">
            <v>319</v>
          </cell>
          <cell r="X328">
            <v>0</v>
          </cell>
          <cell r="Y328">
            <v>0</v>
          </cell>
        </row>
        <row r="329">
          <cell r="A329">
            <v>320</v>
          </cell>
          <cell r="B329">
            <v>64</v>
          </cell>
          <cell r="C329" t="str">
            <v xml:space="preserve">CLINTON                      </v>
          </cell>
          <cell r="D329">
            <v>999</v>
          </cell>
          <cell r="E329" t="str">
            <v>TOTAL</v>
          </cell>
          <cell r="F329">
            <v>19545739.000000004</v>
          </cell>
          <cell r="G329">
            <v>1</v>
          </cell>
          <cell r="H329">
            <v>20163527.150000002</v>
          </cell>
          <cell r="I329">
            <v>1</v>
          </cell>
          <cell r="J329">
            <v>9343931</v>
          </cell>
          <cell r="K329">
            <v>9343931</v>
          </cell>
          <cell r="L329">
            <v>0</v>
          </cell>
          <cell r="M329">
            <v>0</v>
          </cell>
          <cell r="N329">
            <v>20163527.150000002</v>
          </cell>
          <cell r="O329">
            <v>9343931</v>
          </cell>
          <cell r="P329">
            <v>9048453</v>
          </cell>
          <cell r="Q329">
            <v>295478</v>
          </cell>
          <cell r="R329">
            <v>3.2655084797368126</v>
          </cell>
          <cell r="S329">
            <v>1982</v>
          </cell>
          <cell r="T329">
            <v>0</v>
          </cell>
          <cell r="U329">
            <v>64</v>
          </cell>
          <cell r="V329">
            <v>999</v>
          </cell>
          <cell r="W329">
            <v>320</v>
          </cell>
          <cell r="X329">
            <v>1976</v>
          </cell>
          <cell r="Y329">
            <v>20163527.150000002</v>
          </cell>
        </row>
        <row r="330">
          <cell r="A330">
            <v>321</v>
          </cell>
          <cell r="B330">
            <v>65</v>
          </cell>
          <cell r="C330" t="str">
            <v xml:space="preserve">COHASSET                     </v>
          </cell>
          <cell r="D330">
            <v>65</v>
          </cell>
          <cell r="E330" t="str">
            <v>COHASSET</v>
          </cell>
          <cell r="F330">
            <v>12238484.622929998</v>
          </cell>
          <cell r="G330">
            <v>0.99534650424179127</v>
          </cell>
          <cell r="H330">
            <v>12695055.016299998</v>
          </cell>
          <cell r="I330">
            <v>0.98841223067353989</v>
          </cell>
          <cell r="K330">
            <v>10974758</v>
          </cell>
          <cell r="L330">
            <v>0</v>
          </cell>
          <cell r="M330">
            <v>0</v>
          </cell>
          <cell r="N330">
            <v>12695055.016299998</v>
          </cell>
          <cell r="O330">
            <v>10974758</v>
          </cell>
          <cell r="P330">
            <v>10714412</v>
          </cell>
          <cell r="Q330">
            <v>260346</v>
          </cell>
          <cell r="R330">
            <v>2.4298673599633838</v>
          </cell>
          <cell r="S330">
            <v>1466</v>
          </cell>
          <cell r="T330">
            <v>0</v>
          </cell>
          <cell r="U330">
            <v>65</v>
          </cell>
          <cell r="V330">
            <v>65</v>
          </cell>
          <cell r="W330">
            <v>321</v>
          </cell>
          <cell r="X330">
            <v>1466</v>
          </cell>
          <cell r="Y330">
            <v>12695055.016299998</v>
          </cell>
        </row>
        <row r="331">
          <cell r="A331">
            <v>322</v>
          </cell>
          <cell r="B331">
            <v>65</v>
          </cell>
          <cell r="C331" t="str">
            <v xml:space="preserve">COHASSET                     </v>
          </cell>
          <cell r="D331">
            <v>873</v>
          </cell>
          <cell r="E331" t="str">
            <v>SOUTH SHORE</v>
          </cell>
          <cell r="F331">
            <v>42952</v>
          </cell>
          <cell r="G331">
            <v>3.4932529939281157E-3</v>
          </cell>
          <cell r="H331">
            <v>133928</v>
          </cell>
          <cell r="I331">
            <v>1.0427372946370039E-2</v>
          </cell>
          <cell r="K331">
            <v>115780</v>
          </cell>
          <cell r="L331">
            <v>0</v>
          </cell>
          <cell r="M331">
            <v>0</v>
          </cell>
          <cell r="N331">
            <v>133928</v>
          </cell>
          <cell r="O331">
            <v>115780</v>
          </cell>
          <cell r="P331">
            <v>37603</v>
          </cell>
          <cell r="Q331">
            <v>78177</v>
          </cell>
          <cell r="R331">
            <v>207.90096534850943</v>
          </cell>
          <cell r="S331">
            <v>3</v>
          </cell>
          <cell r="T331">
            <v>0</v>
          </cell>
          <cell r="U331">
            <v>65</v>
          </cell>
          <cell r="V331">
            <v>873</v>
          </cell>
          <cell r="W331">
            <v>322</v>
          </cell>
          <cell r="X331">
            <v>9</v>
          </cell>
          <cell r="Y331">
            <v>133928</v>
          </cell>
        </row>
        <row r="332">
          <cell r="A332">
            <v>323</v>
          </cell>
          <cell r="B332">
            <v>65</v>
          </cell>
          <cell r="C332" t="str">
            <v xml:space="preserve">COHASSET                     </v>
          </cell>
          <cell r="D332">
            <v>915</v>
          </cell>
          <cell r="E332" t="str">
            <v>NORFOLK COUNTY</v>
          </cell>
          <cell r="F332">
            <v>14266</v>
          </cell>
          <cell r="G332">
            <v>1.1602427642805574E-3</v>
          </cell>
          <cell r="H332">
            <v>14904</v>
          </cell>
          <cell r="I332">
            <v>1.1603963800900414E-3</v>
          </cell>
          <cell r="K332">
            <v>12884</v>
          </cell>
          <cell r="L332">
            <v>0</v>
          </cell>
          <cell r="M332">
            <v>0</v>
          </cell>
          <cell r="N332">
            <v>14904</v>
          </cell>
          <cell r="O332">
            <v>12884</v>
          </cell>
          <cell r="P332">
            <v>12489</v>
          </cell>
          <cell r="Q332">
            <v>395</v>
          </cell>
          <cell r="R332">
            <v>3.1627832492593484</v>
          </cell>
          <cell r="S332">
            <v>1</v>
          </cell>
          <cell r="T332">
            <v>0</v>
          </cell>
          <cell r="U332">
            <v>65</v>
          </cell>
          <cell r="V332">
            <v>915</v>
          </cell>
          <cell r="W332">
            <v>323</v>
          </cell>
          <cell r="X332">
            <v>1</v>
          </cell>
          <cell r="Y332">
            <v>14904</v>
          </cell>
        </row>
        <row r="333">
          <cell r="A333">
            <v>324</v>
          </cell>
          <cell r="B333">
            <v>65</v>
          </cell>
          <cell r="D333">
            <v>998</v>
          </cell>
          <cell r="F333">
            <v>0</v>
          </cell>
          <cell r="G333">
            <v>0</v>
          </cell>
          <cell r="H333">
            <v>0</v>
          </cell>
          <cell r="I333">
            <v>0</v>
          </cell>
          <cell r="K333">
            <v>0</v>
          </cell>
          <cell r="L333">
            <v>0</v>
          </cell>
          <cell r="M333">
            <v>0</v>
          </cell>
          <cell r="N333">
            <v>0</v>
          </cell>
          <cell r="O333">
            <v>0</v>
          </cell>
          <cell r="P333">
            <v>0</v>
          </cell>
          <cell r="Q333">
            <v>0</v>
          </cell>
          <cell r="R333">
            <v>0</v>
          </cell>
          <cell r="S333">
            <v>0</v>
          </cell>
          <cell r="T333">
            <v>0</v>
          </cell>
          <cell r="U333">
            <v>65</v>
          </cell>
          <cell r="V333">
            <v>998</v>
          </cell>
          <cell r="W333">
            <v>324</v>
          </cell>
          <cell r="X333">
            <v>0</v>
          </cell>
          <cell r="Y333">
            <v>0</v>
          </cell>
        </row>
        <row r="334">
          <cell r="A334">
            <v>325</v>
          </cell>
          <cell r="B334">
            <v>65</v>
          </cell>
          <cell r="C334" t="str">
            <v xml:space="preserve">COHASSET                     </v>
          </cell>
          <cell r="D334">
            <v>999</v>
          </cell>
          <cell r="E334" t="str">
            <v>TOTAL</v>
          </cell>
          <cell r="F334">
            <v>12295702.622929998</v>
          </cell>
          <cell r="G334">
            <v>1</v>
          </cell>
          <cell r="H334">
            <v>12843887.016299998</v>
          </cell>
          <cell r="I334">
            <v>1</v>
          </cell>
          <cell r="J334">
            <v>11103422</v>
          </cell>
          <cell r="K334">
            <v>11103422</v>
          </cell>
          <cell r="L334">
            <v>0</v>
          </cell>
          <cell r="M334">
            <v>0</v>
          </cell>
          <cell r="N334">
            <v>12843887.016299998</v>
          </cell>
          <cell r="O334">
            <v>11103422</v>
          </cell>
          <cell r="P334">
            <v>10764504</v>
          </cell>
          <cell r="Q334">
            <v>338918</v>
          </cell>
          <cell r="R334">
            <v>3.1484776260940586</v>
          </cell>
          <cell r="S334">
            <v>1470</v>
          </cell>
          <cell r="T334">
            <v>0</v>
          </cell>
          <cell r="U334">
            <v>65</v>
          </cell>
          <cell r="V334">
            <v>999</v>
          </cell>
          <cell r="W334">
            <v>325</v>
          </cell>
          <cell r="X334">
            <v>1476</v>
          </cell>
          <cell r="Y334">
            <v>12843887.016299998</v>
          </cell>
        </row>
        <row r="335">
          <cell r="A335">
            <v>326</v>
          </cell>
          <cell r="B335">
            <v>66</v>
          </cell>
          <cell r="C335" t="str">
            <v xml:space="preserve">COLRAIN                      </v>
          </cell>
          <cell r="D335">
            <v>66</v>
          </cell>
          <cell r="E335" t="str">
            <v>COLRAIN</v>
          </cell>
          <cell r="F335">
            <v>0</v>
          </cell>
          <cell r="G335">
            <v>0</v>
          </cell>
          <cell r="H335">
            <v>0</v>
          </cell>
          <cell r="I335">
            <v>0</v>
          </cell>
          <cell r="K335">
            <v>0</v>
          </cell>
          <cell r="L335">
            <v>0</v>
          </cell>
          <cell r="M335">
            <v>0</v>
          </cell>
          <cell r="N335">
            <v>0</v>
          </cell>
          <cell r="O335">
            <v>0</v>
          </cell>
          <cell r="P335">
            <v>0</v>
          </cell>
          <cell r="Q335">
            <v>0</v>
          </cell>
          <cell r="R335">
            <v>0</v>
          </cell>
          <cell r="S335">
            <v>0</v>
          </cell>
          <cell r="T335">
            <v>0</v>
          </cell>
          <cell r="U335">
            <v>66</v>
          </cell>
          <cell r="V335">
            <v>66</v>
          </cell>
          <cell r="W335">
            <v>326</v>
          </cell>
          <cell r="X335">
            <v>0</v>
          </cell>
          <cell r="Y335">
            <v>0</v>
          </cell>
        </row>
        <row r="336">
          <cell r="A336">
            <v>327</v>
          </cell>
          <cell r="B336">
            <v>66</v>
          </cell>
          <cell r="C336" t="str">
            <v xml:space="preserve">COLRAIN                      </v>
          </cell>
          <cell r="D336">
            <v>717</v>
          </cell>
          <cell r="E336" t="str">
            <v>MOHAWK TRAIL</v>
          </cell>
          <cell r="F336">
            <v>1803834</v>
          </cell>
          <cell r="G336">
            <v>0.86673909377067648</v>
          </cell>
          <cell r="H336">
            <v>1725555</v>
          </cell>
          <cell r="I336">
            <v>0.85630426788690894</v>
          </cell>
          <cell r="K336">
            <v>1034635</v>
          </cell>
          <cell r="L336">
            <v>0</v>
          </cell>
          <cell r="M336">
            <v>0</v>
          </cell>
          <cell r="N336">
            <v>1725555</v>
          </cell>
          <cell r="O336">
            <v>1034635</v>
          </cell>
          <cell r="P336">
            <v>1012136</v>
          </cell>
          <cell r="Q336">
            <v>22499</v>
          </cell>
          <cell r="R336">
            <v>2.2229226111905911</v>
          </cell>
          <cell r="S336">
            <v>193</v>
          </cell>
          <cell r="T336">
            <v>0</v>
          </cell>
          <cell r="U336">
            <v>66</v>
          </cell>
          <cell r="V336">
            <v>717</v>
          </cell>
          <cell r="W336">
            <v>327</v>
          </cell>
          <cell r="X336">
            <v>178</v>
          </cell>
          <cell r="Y336">
            <v>1725555</v>
          </cell>
        </row>
        <row r="337">
          <cell r="A337">
            <v>328</v>
          </cell>
          <cell r="B337">
            <v>66</v>
          </cell>
          <cell r="C337" t="str">
            <v xml:space="preserve">COLRAIN                      </v>
          </cell>
          <cell r="D337">
            <v>818</v>
          </cell>
          <cell r="E337" t="str">
            <v>FRANKLIN COUNTY</v>
          </cell>
          <cell r="F337">
            <v>277339</v>
          </cell>
          <cell r="G337">
            <v>0.13326090622932357</v>
          </cell>
          <cell r="H337">
            <v>289564</v>
          </cell>
          <cell r="I337">
            <v>0.14369573211309108</v>
          </cell>
          <cell r="K337">
            <v>173621</v>
          </cell>
          <cell r="L337">
            <v>0</v>
          </cell>
          <cell r="M337">
            <v>0</v>
          </cell>
          <cell r="N337">
            <v>289564</v>
          </cell>
          <cell r="O337">
            <v>173621</v>
          </cell>
          <cell r="P337">
            <v>155616</v>
          </cell>
          <cell r="Q337">
            <v>18005</v>
          </cell>
          <cell r="R337">
            <v>11.570147028583179</v>
          </cell>
          <cell r="S337">
            <v>19</v>
          </cell>
          <cell r="T337">
            <v>0</v>
          </cell>
          <cell r="U337">
            <v>66</v>
          </cell>
          <cell r="V337">
            <v>818</v>
          </cell>
          <cell r="W337">
            <v>328</v>
          </cell>
          <cell r="X337">
            <v>19</v>
          </cell>
          <cell r="Y337">
            <v>289564</v>
          </cell>
        </row>
        <row r="338">
          <cell r="A338">
            <v>329</v>
          </cell>
          <cell r="B338">
            <v>66</v>
          </cell>
          <cell r="D338">
            <v>998</v>
          </cell>
          <cell r="F338">
            <v>0</v>
          </cell>
          <cell r="G338">
            <v>0</v>
          </cell>
          <cell r="H338">
            <v>0</v>
          </cell>
          <cell r="I338">
            <v>0</v>
          </cell>
          <cell r="K338">
            <v>0</v>
          </cell>
          <cell r="L338">
            <v>0</v>
          </cell>
          <cell r="M338">
            <v>0</v>
          </cell>
          <cell r="N338">
            <v>0</v>
          </cell>
          <cell r="O338">
            <v>0</v>
          </cell>
          <cell r="P338">
            <v>0</v>
          </cell>
          <cell r="Q338">
            <v>0</v>
          </cell>
          <cell r="R338">
            <v>0</v>
          </cell>
          <cell r="S338">
            <v>0</v>
          </cell>
          <cell r="T338">
            <v>0</v>
          </cell>
          <cell r="U338">
            <v>66</v>
          </cell>
          <cell r="V338">
            <v>998</v>
          </cell>
          <cell r="W338">
            <v>329</v>
          </cell>
          <cell r="X338">
            <v>0</v>
          </cell>
          <cell r="Y338">
            <v>0</v>
          </cell>
        </row>
        <row r="339">
          <cell r="A339">
            <v>330</v>
          </cell>
          <cell r="B339">
            <v>66</v>
          </cell>
          <cell r="C339" t="str">
            <v xml:space="preserve">COLRAIN                      </v>
          </cell>
          <cell r="D339">
            <v>999</v>
          </cell>
          <cell r="E339" t="str">
            <v>TOTAL</v>
          </cell>
          <cell r="F339">
            <v>2081173</v>
          </cell>
          <cell r="G339">
            <v>1</v>
          </cell>
          <cell r="H339">
            <v>2015119</v>
          </cell>
          <cell r="I339">
            <v>1</v>
          </cell>
          <cell r="J339">
            <v>1208256</v>
          </cell>
          <cell r="K339">
            <v>1208256</v>
          </cell>
          <cell r="L339">
            <v>0</v>
          </cell>
          <cell r="M339">
            <v>0</v>
          </cell>
          <cell r="N339">
            <v>2015119</v>
          </cell>
          <cell r="O339">
            <v>1208256</v>
          </cell>
          <cell r="P339">
            <v>1167752</v>
          </cell>
          <cell r="Q339">
            <v>40504</v>
          </cell>
          <cell r="R339">
            <v>3.4685446909960334</v>
          </cell>
          <cell r="S339">
            <v>212</v>
          </cell>
          <cell r="T339">
            <v>0</v>
          </cell>
          <cell r="U339">
            <v>66</v>
          </cell>
          <cell r="V339">
            <v>999</v>
          </cell>
          <cell r="W339">
            <v>330</v>
          </cell>
          <cell r="X339">
            <v>197</v>
          </cell>
          <cell r="Y339">
            <v>2015119</v>
          </cell>
        </row>
        <row r="340">
          <cell r="A340">
            <v>331</v>
          </cell>
          <cell r="B340">
            <v>67</v>
          </cell>
          <cell r="C340" t="str">
            <v xml:space="preserve">CONCORD                      </v>
          </cell>
          <cell r="D340">
            <v>67</v>
          </cell>
          <cell r="E340" t="str">
            <v>CONCORD</v>
          </cell>
          <cell r="F340">
            <v>15431249.350580001</v>
          </cell>
          <cell r="G340">
            <v>0.63653336135932947</v>
          </cell>
          <cell r="H340">
            <v>16485820.2147</v>
          </cell>
          <cell r="I340">
            <v>0.63918852636187973</v>
          </cell>
          <cell r="K340">
            <v>15013137</v>
          </cell>
          <cell r="L340">
            <v>0</v>
          </cell>
          <cell r="M340">
            <v>0</v>
          </cell>
          <cell r="N340">
            <v>16485820.2147</v>
          </cell>
          <cell r="O340">
            <v>15013137</v>
          </cell>
          <cell r="P340">
            <v>14620020</v>
          </cell>
          <cell r="Q340">
            <v>393117</v>
          </cell>
          <cell r="R340">
            <v>2.6888950904307927</v>
          </cell>
          <cell r="S340">
            <v>1850</v>
          </cell>
          <cell r="T340">
            <v>0</v>
          </cell>
          <cell r="U340">
            <v>67</v>
          </cell>
          <cell r="V340">
            <v>67</v>
          </cell>
          <cell r="W340">
            <v>331</v>
          </cell>
          <cell r="X340">
            <v>1905</v>
          </cell>
          <cell r="Y340">
            <v>16485820.2147</v>
          </cell>
        </row>
        <row r="341">
          <cell r="A341">
            <v>332</v>
          </cell>
          <cell r="B341">
            <v>67</v>
          </cell>
          <cell r="C341" t="str">
            <v xml:space="preserve">CONCORD                      </v>
          </cell>
          <cell r="D341">
            <v>640</v>
          </cell>
          <cell r="E341" t="str">
            <v>CONCORD CARLISLE</v>
          </cell>
          <cell r="F341">
            <v>8478081</v>
          </cell>
          <cell r="G341">
            <v>0.34971772370484239</v>
          </cell>
          <cell r="H341">
            <v>9019301</v>
          </cell>
          <cell r="I341">
            <v>0.34969650523446139</v>
          </cell>
          <cell r="K341">
            <v>8213604</v>
          </cell>
          <cell r="L341">
            <v>0</v>
          </cell>
          <cell r="M341">
            <v>0</v>
          </cell>
          <cell r="N341">
            <v>9019301</v>
          </cell>
          <cell r="O341">
            <v>8213604</v>
          </cell>
          <cell r="P341">
            <v>8032384</v>
          </cell>
          <cell r="Q341">
            <v>181220</v>
          </cell>
          <cell r="R341">
            <v>2.2561172374229121</v>
          </cell>
          <cell r="S341">
            <v>878</v>
          </cell>
          <cell r="T341">
            <v>0</v>
          </cell>
          <cell r="U341">
            <v>67</v>
          </cell>
          <cell r="V341">
            <v>640</v>
          </cell>
          <cell r="W341">
            <v>332</v>
          </cell>
          <cell r="X341">
            <v>897</v>
          </cell>
          <cell r="Y341">
            <v>9019301</v>
          </cell>
        </row>
        <row r="342">
          <cell r="A342">
            <v>333</v>
          </cell>
          <cell r="B342">
            <v>67</v>
          </cell>
          <cell r="C342" t="str">
            <v xml:space="preserve">CONCORD                      </v>
          </cell>
          <cell r="D342">
            <v>830</v>
          </cell>
          <cell r="E342" t="str">
            <v>MINUTEMAN</v>
          </cell>
          <cell r="F342">
            <v>333310</v>
          </cell>
          <cell r="G342">
            <v>1.3748914935828169E-2</v>
          </cell>
          <cell r="H342">
            <v>286675</v>
          </cell>
          <cell r="I342">
            <v>1.1114968403658911E-2</v>
          </cell>
          <cell r="K342">
            <v>261066</v>
          </cell>
          <cell r="L342">
            <v>0</v>
          </cell>
          <cell r="M342">
            <v>0</v>
          </cell>
          <cell r="N342">
            <v>286675</v>
          </cell>
          <cell r="O342">
            <v>261066</v>
          </cell>
          <cell r="P342">
            <v>315788</v>
          </cell>
          <cell r="Q342">
            <v>-54722</v>
          </cell>
          <cell r="R342">
            <v>-17.328714200666269</v>
          </cell>
          <cell r="S342">
            <v>22</v>
          </cell>
          <cell r="T342">
            <v>0</v>
          </cell>
          <cell r="U342">
            <v>67</v>
          </cell>
          <cell r="V342">
            <v>830</v>
          </cell>
          <cell r="W342">
            <v>333</v>
          </cell>
          <cell r="X342">
            <v>18</v>
          </cell>
          <cell r="Y342">
            <v>286675</v>
          </cell>
        </row>
        <row r="343">
          <cell r="A343">
            <v>334</v>
          </cell>
          <cell r="B343">
            <v>67</v>
          </cell>
          <cell r="D343">
            <v>998</v>
          </cell>
          <cell r="F343">
            <v>0</v>
          </cell>
          <cell r="G343">
            <v>0</v>
          </cell>
          <cell r="H343">
            <v>0</v>
          </cell>
          <cell r="I343">
            <v>0</v>
          </cell>
          <cell r="K343">
            <v>0</v>
          </cell>
          <cell r="L343">
            <v>0</v>
          </cell>
          <cell r="M343">
            <v>0</v>
          </cell>
          <cell r="N343">
            <v>0</v>
          </cell>
          <cell r="O343">
            <v>0</v>
          </cell>
          <cell r="P343">
            <v>0</v>
          </cell>
          <cell r="Q343">
            <v>0</v>
          </cell>
          <cell r="R343">
            <v>0</v>
          </cell>
          <cell r="S343">
            <v>0</v>
          </cell>
          <cell r="T343">
            <v>0</v>
          </cell>
          <cell r="U343">
            <v>67</v>
          </cell>
          <cell r="V343">
            <v>998</v>
          </cell>
          <cell r="W343">
            <v>334</v>
          </cell>
          <cell r="X343">
            <v>0</v>
          </cell>
          <cell r="Y343">
            <v>0</v>
          </cell>
        </row>
        <row r="344">
          <cell r="A344">
            <v>335</v>
          </cell>
          <cell r="B344">
            <v>67</v>
          </cell>
          <cell r="C344" t="str">
            <v xml:space="preserve">CONCORD                      </v>
          </cell>
          <cell r="D344">
            <v>999</v>
          </cell>
          <cell r="E344" t="str">
            <v>TOTAL</v>
          </cell>
          <cell r="F344">
            <v>24242640.350579999</v>
          </cell>
          <cell r="G344">
            <v>1</v>
          </cell>
          <cell r="H344">
            <v>25791796.214699998</v>
          </cell>
          <cell r="I344">
            <v>1</v>
          </cell>
          <cell r="J344">
            <v>23487807</v>
          </cell>
          <cell r="K344">
            <v>23487807</v>
          </cell>
          <cell r="L344">
            <v>0</v>
          </cell>
          <cell r="M344">
            <v>0</v>
          </cell>
          <cell r="N344">
            <v>25791796.214699998</v>
          </cell>
          <cell r="O344">
            <v>23487807</v>
          </cell>
          <cell r="P344">
            <v>22968192</v>
          </cell>
          <cell r="Q344">
            <v>519615</v>
          </cell>
          <cell r="R344">
            <v>2.2623243483858024</v>
          </cell>
          <cell r="S344">
            <v>2750</v>
          </cell>
          <cell r="T344">
            <v>0</v>
          </cell>
          <cell r="U344">
            <v>67</v>
          </cell>
          <cell r="V344">
            <v>999</v>
          </cell>
          <cell r="W344">
            <v>335</v>
          </cell>
          <cell r="X344">
            <v>2820</v>
          </cell>
          <cell r="Y344">
            <v>25791796.214699998</v>
          </cell>
        </row>
        <row r="345">
          <cell r="A345">
            <v>336</v>
          </cell>
          <cell r="B345">
            <v>68</v>
          </cell>
          <cell r="C345" t="str">
            <v xml:space="preserve">CONWAY                       </v>
          </cell>
          <cell r="D345">
            <v>68</v>
          </cell>
          <cell r="E345" t="str">
            <v>CONWAY</v>
          </cell>
          <cell r="F345">
            <v>1252208.6499999999</v>
          </cell>
          <cell r="G345">
            <v>0.53585836764641159</v>
          </cell>
          <cell r="H345">
            <v>1423805.89</v>
          </cell>
          <cell r="I345">
            <v>0.59141318626382389</v>
          </cell>
          <cell r="K345">
            <v>1108375</v>
          </cell>
          <cell r="L345">
            <v>0</v>
          </cell>
          <cell r="M345">
            <v>0</v>
          </cell>
          <cell r="N345">
            <v>1423805.89</v>
          </cell>
          <cell r="O345">
            <v>1108375</v>
          </cell>
          <cell r="P345">
            <v>987728</v>
          </cell>
          <cell r="Q345">
            <v>120647</v>
          </cell>
          <cell r="R345">
            <v>12.214597541023439</v>
          </cell>
          <cell r="S345">
            <v>146</v>
          </cell>
          <cell r="T345">
            <v>0</v>
          </cell>
          <cell r="U345">
            <v>68</v>
          </cell>
          <cell r="V345">
            <v>68</v>
          </cell>
          <cell r="W345">
            <v>336</v>
          </cell>
          <cell r="X345">
            <v>160</v>
          </cell>
          <cell r="Y345">
            <v>1423805.89</v>
          </cell>
        </row>
        <row r="346">
          <cell r="A346">
            <v>337</v>
          </cell>
          <cell r="B346">
            <v>68</v>
          </cell>
          <cell r="C346" t="str">
            <v xml:space="preserve">CONWAY                       </v>
          </cell>
          <cell r="D346">
            <v>670</v>
          </cell>
          <cell r="E346" t="str">
            <v>FRONTIER</v>
          </cell>
          <cell r="F346">
            <v>894861</v>
          </cell>
          <cell r="G346">
            <v>0.38293838229789862</v>
          </cell>
          <cell r="H346">
            <v>861736</v>
          </cell>
          <cell r="I346">
            <v>0.35794347885317612</v>
          </cell>
          <cell r="K346">
            <v>670827</v>
          </cell>
          <cell r="L346">
            <v>0</v>
          </cell>
          <cell r="M346">
            <v>0</v>
          </cell>
          <cell r="N346">
            <v>861736</v>
          </cell>
          <cell r="O346">
            <v>670827</v>
          </cell>
          <cell r="P346">
            <v>705857</v>
          </cell>
          <cell r="Q346">
            <v>-35030</v>
          </cell>
          <cell r="R346">
            <v>-4.9627615791867195</v>
          </cell>
          <cell r="S346">
            <v>97</v>
          </cell>
          <cell r="T346">
            <v>0</v>
          </cell>
          <cell r="U346">
            <v>68</v>
          </cell>
          <cell r="V346">
            <v>670</v>
          </cell>
          <cell r="W346">
            <v>337</v>
          </cell>
          <cell r="X346">
            <v>91</v>
          </cell>
          <cell r="Y346">
            <v>861736</v>
          </cell>
        </row>
        <row r="347">
          <cell r="A347">
            <v>338</v>
          </cell>
          <cell r="B347">
            <v>68</v>
          </cell>
          <cell r="C347" t="str">
            <v xml:space="preserve">CONWAY                       </v>
          </cell>
          <cell r="D347">
            <v>818</v>
          </cell>
          <cell r="E347" t="str">
            <v>FRANKLIN COUNTY</v>
          </cell>
          <cell r="F347">
            <v>189758</v>
          </cell>
          <cell r="G347">
            <v>8.1203250055689818E-2</v>
          </cell>
          <cell r="H347">
            <v>121922</v>
          </cell>
          <cell r="I347">
            <v>5.064333488300006E-2</v>
          </cell>
          <cell r="K347">
            <v>94911</v>
          </cell>
          <cell r="L347">
            <v>0</v>
          </cell>
          <cell r="M347">
            <v>0</v>
          </cell>
          <cell r="N347">
            <v>121922</v>
          </cell>
          <cell r="O347">
            <v>94911</v>
          </cell>
          <cell r="P347">
            <v>149679</v>
          </cell>
          <cell r="Q347">
            <v>-54768</v>
          </cell>
          <cell r="R347">
            <v>-36.590303248952758</v>
          </cell>
          <cell r="S347">
            <v>13</v>
          </cell>
          <cell r="T347">
            <v>0</v>
          </cell>
          <cell r="U347">
            <v>68</v>
          </cell>
          <cell r="V347">
            <v>818</v>
          </cell>
          <cell r="W347">
            <v>338</v>
          </cell>
          <cell r="X347">
            <v>8</v>
          </cell>
          <cell r="Y347">
            <v>121922</v>
          </cell>
        </row>
        <row r="348">
          <cell r="A348">
            <v>339</v>
          </cell>
          <cell r="B348">
            <v>68</v>
          </cell>
          <cell r="D348">
            <v>998</v>
          </cell>
          <cell r="F348">
            <v>0</v>
          </cell>
          <cell r="G348">
            <v>0</v>
          </cell>
          <cell r="H348">
            <v>0</v>
          </cell>
          <cell r="I348">
            <v>0</v>
          </cell>
          <cell r="K348">
            <v>0</v>
          </cell>
          <cell r="L348">
            <v>0</v>
          </cell>
          <cell r="M348">
            <v>0</v>
          </cell>
          <cell r="N348">
            <v>0</v>
          </cell>
          <cell r="O348">
            <v>0</v>
          </cell>
          <cell r="P348">
            <v>0</v>
          </cell>
          <cell r="Q348">
            <v>0</v>
          </cell>
          <cell r="R348">
            <v>0</v>
          </cell>
          <cell r="S348">
            <v>0</v>
          </cell>
          <cell r="T348">
            <v>0</v>
          </cell>
          <cell r="U348">
            <v>68</v>
          </cell>
          <cell r="V348">
            <v>998</v>
          </cell>
          <cell r="W348">
            <v>339</v>
          </cell>
          <cell r="X348">
            <v>0</v>
          </cell>
          <cell r="Y348">
            <v>0</v>
          </cell>
        </row>
        <row r="349">
          <cell r="A349">
            <v>340</v>
          </cell>
          <cell r="B349">
            <v>68</v>
          </cell>
          <cell r="C349" t="str">
            <v xml:space="preserve">CONWAY                       </v>
          </cell>
          <cell r="D349">
            <v>999</v>
          </cell>
          <cell r="E349" t="str">
            <v>TOTAL</v>
          </cell>
          <cell r="F349">
            <v>2336827.65</v>
          </cell>
          <cell r="G349">
            <v>1</v>
          </cell>
          <cell r="H349">
            <v>2407463.8899999997</v>
          </cell>
          <cell r="I349">
            <v>1</v>
          </cell>
          <cell r="J349">
            <v>1874113</v>
          </cell>
          <cell r="K349">
            <v>1874113</v>
          </cell>
          <cell r="L349">
            <v>0</v>
          </cell>
          <cell r="M349">
            <v>0</v>
          </cell>
          <cell r="N349">
            <v>2407463.8899999997</v>
          </cell>
          <cell r="O349">
            <v>1874113</v>
          </cell>
          <cell r="P349">
            <v>1843264</v>
          </cell>
          <cell r="Q349">
            <v>30849</v>
          </cell>
          <cell r="R349">
            <v>1.6736072532203743</v>
          </cell>
          <cell r="S349">
            <v>256</v>
          </cell>
          <cell r="T349">
            <v>0</v>
          </cell>
          <cell r="U349">
            <v>68</v>
          </cell>
          <cell r="V349">
            <v>999</v>
          </cell>
          <cell r="W349">
            <v>340</v>
          </cell>
          <cell r="X349">
            <v>259</v>
          </cell>
          <cell r="Y349">
            <v>2407463.89</v>
          </cell>
        </row>
        <row r="350">
          <cell r="A350">
            <v>341</v>
          </cell>
          <cell r="B350">
            <v>69</v>
          </cell>
          <cell r="C350" t="str">
            <v xml:space="preserve">CUMMINGTON                   </v>
          </cell>
          <cell r="D350">
            <v>69</v>
          </cell>
          <cell r="E350" t="str">
            <v>CUMMINGTON</v>
          </cell>
          <cell r="F350">
            <v>268510.82</v>
          </cell>
          <cell r="G350">
            <v>0.24580240871527306</v>
          </cell>
          <cell r="H350">
            <v>164036.82999999999</v>
          </cell>
          <cell r="I350">
            <v>0.1678308425581119</v>
          </cell>
          <cell r="K350">
            <v>133703</v>
          </cell>
          <cell r="L350">
            <v>0</v>
          </cell>
          <cell r="M350">
            <v>0</v>
          </cell>
          <cell r="N350">
            <v>164036.82999999999</v>
          </cell>
          <cell r="O350">
            <v>133703</v>
          </cell>
          <cell r="P350">
            <v>194827</v>
          </cell>
          <cell r="Q350">
            <v>-61124</v>
          </cell>
          <cell r="R350">
            <v>-31.37347492903961</v>
          </cell>
          <cell r="S350">
            <v>20</v>
          </cell>
          <cell r="T350">
            <v>0</v>
          </cell>
          <cell r="U350">
            <v>69</v>
          </cell>
          <cell r="V350">
            <v>69</v>
          </cell>
          <cell r="W350">
            <v>341</v>
          </cell>
          <cell r="X350">
            <v>11</v>
          </cell>
          <cell r="Y350">
            <v>164036.82999999999</v>
          </cell>
        </row>
        <row r="351">
          <cell r="A351">
            <v>342</v>
          </cell>
          <cell r="B351">
            <v>69</v>
          </cell>
          <cell r="C351" t="str">
            <v xml:space="preserve">CUMMINGTON                   </v>
          </cell>
          <cell r="D351">
            <v>635</v>
          </cell>
          <cell r="E351" t="str">
            <v>CENTRAL BERKSHIRE</v>
          </cell>
          <cell r="F351">
            <v>823874</v>
          </cell>
          <cell r="G351">
            <v>0.75419759128472685</v>
          </cell>
          <cell r="H351">
            <v>813357</v>
          </cell>
          <cell r="I351">
            <v>0.83216915744188813</v>
          </cell>
          <cell r="K351">
            <v>662953</v>
          </cell>
          <cell r="L351">
            <v>0</v>
          </cell>
          <cell r="M351">
            <v>0</v>
          </cell>
          <cell r="N351">
            <v>813357</v>
          </cell>
          <cell r="O351">
            <v>662953</v>
          </cell>
          <cell r="P351">
            <v>597789</v>
          </cell>
          <cell r="Q351">
            <v>65164</v>
          </cell>
          <cell r="R351">
            <v>10.900836248241436</v>
          </cell>
          <cell r="S351">
            <v>90</v>
          </cell>
          <cell r="T351">
            <v>0</v>
          </cell>
          <cell r="U351">
            <v>69</v>
          </cell>
          <cell r="V351">
            <v>635</v>
          </cell>
          <cell r="W351">
            <v>342</v>
          </cell>
          <cell r="X351">
            <v>86</v>
          </cell>
          <cell r="Y351">
            <v>813357</v>
          </cell>
        </row>
        <row r="352">
          <cell r="A352">
            <v>343</v>
          </cell>
          <cell r="B352">
            <v>69</v>
          </cell>
          <cell r="D352">
            <v>998</v>
          </cell>
          <cell r="F352">
            <v>0</v>
          </cell>
          <cell r="G352">
            <v>0</v>
          </cell>
          <cell r="H352">
            <v>0</v>
          </cell>
          <cell r="I352">
            <v>0</v>
          </cell>
          <cell r="K352">
            <v>0</v>
          </cell>
          <cell r="L352">
            <v>0</v>
          </cell>
          <cell r="M352">
            <v>0</v>
          </cell>
          <cell r="N352">
            <v>0</v>
          </cell>
          <cell r="O352">
            <v>0</v>
          </cell>
          <cell r="P352">
            <v>0</v>
          </cell>
          <cell r="Q352">
            <v>0</v>
          </cell>
          <cell r="R352">
            <v>0</v>
          </cell>
          <cell r="S352">
            <v>0</v>
          </cell>
          <cell r="T352">
            <v>0</v>
          </cell>
          <cell r="U352">
            <v>69</v>
          </cell>
          <cell r="V352">
            <v>998</v>
          </cell>
          <cell r="W352">
            <v>343</v>
          </cell>
          <cell r="X352">
            <v>0</v>
          </cell>
          <cell r="Y352">
            <v>0</v>
          </cell>
        </row>
        <row r="353">
          <cell r="A353">
            <v>344</v>
          </cell>
          <cell r="B353">
            <v>69</v>
          </cell>
          <cell r="D353">
            <v>998</v>
          </cell>
          <cell r="F353">
            <v>0</v>
          </cell>
          <cell r="G353">
            <v>0</v>
          </cell>
          <cell r="H353">
            <v>0</v>
          </cell>
          <cell r="I353">
            <v>0</v>
          </cell>
          <cell r="K353">
            <v>0</v>
          </cell>
          <cell r="L353">
            <v>0</v>
          </cell>
          <cell r="M353">
            <v>0</v>
          </cell>
          <cell r="N353">
            <v>0</v>
          </cell>
          <cell r="O353">
            <v>0</v>
          </cell>
          <cell r="P353">
            <v>0</v>
          </cell>
          <cell r="Q353">
            <v>0</v>
          </cell>
          <cell r="R353">
            <v>0</v>
          </cell>
          <cell r="S353">
            <v>0</v>
          </cell>
          <cell r="T353">
            <v>0</v>
          </cell>
          <cell r="U353">
            <v>69</v>
          </cell>
          <cell r="V353">
            <v>998</v>
          </cell>
          <cell r="W353">
            <v>344</v>
          </cell>
          <cell r="X353">
            <v>0</v>
          </cell>
          <cell r="Y353">
            <v>0</v>
          </cell>
        </row>
        <row r="354">
          <cell r="A354">
            <v>345</v>
          </cell>
          <cell r="B354">
            <v>69</v>
          </cell>
          <cell r="C354" t="str">
            <v xml:space="preserve">CUMMINGTON                   </v>
          </cell>
          <cell r="D354">
            <v>999</v>
          </cell>
          <cell r="E354" t="str">
            <v>TOTAL</v>
          </cell>
          <cell r="F354">
            <v>1092384.82</v>
          </cell>
          <cell r="G354">
            <v>1</v>
          </cell>
          <cell r="H354">
            <v>977393.83</v>
          </cell>
          <cell r="I354">
            <v>1</v>
          </cell>
          <cell r="J354">
            <v>796656</v>
          </cell>
          <cell r="K354">
            <v>796656</v>
          </cell>
          <cell r="L354">
            <v>0</v>
          </cell>
          <cell r="M354">
            <v>0</v>
          </cell>
          <cell r="N354">
            <v>977393.83</v>
          </cell>
          <cell r="O354">
            <v>796656</v>
          </cell>
          <cell r="P354">
            <v>792616</v>
          </cell>
          <cell r="Q354">
            <v>4040</v>
          </cell>
          <cell r="R354">
            <v>0.50970457321073503</v>
          </cell>
          <cell r="S354">
            <v>110</v>
          </cell>
          <cell r="T354">
            <v>0</v>
          </cell>
          <cell r="U354">
            <v>69</v>
          </cell>
          <cell r="V354">
            <v>999</v>
          </cell>
          <cell r="W354">
            <v>345</v>
          </cell>
          <cell r="X354">
            <v>97</v>
          </cell>
          <cell r="Y354">
            <v>977393.83</v>
          </cell>
        </row>
        <row r="355">
          <cell r="A355">
            <v>346</v>
          </cell>
          <cell r="B355">
            <v>70</v>
          </cell>
          <cell r="C355" t="str">
            <v xml:space="preserve">DALTON                       </v>
          </cell>
          <cell r="D355">
            <v>70</v>
          </cell>
          <cell r="E355" t="str">
            <v>DALTON</v>
          </cell>
          <cell r="F355">
            <v>403261.59</v>
          </cell>
          <cell r="G355">
            <v>3.8814958408226609E-2</v>
          </cell>
          <cell r="H355">
            <v>531229.02</v>
          </cell>
          <cell r="I355">
            <v>5.1384751031876057E-2</v>
          </cell>
          <cell r="K355">
            <v>258303</v>
          </cell>
          <cell r="L355">
            <v>0</v>
          </cell>
          <cell r="M355">
            <v>0</v>
          </cell>
          <cell r="N355">
            <v>531229.02</v>
          </cell>
          <cell r="O355">
            <v>258303</v>
          </cell>
          <cell r="P355">
            <v>190360</v>
          </cell>
          <cell r="Q355">
            <v>67943</v>
          </cell>
          <cell r="R355">
            <v>35.691847026686276</v>
          </cell>
          <cell r="S355">
            <v>31</v>
          </cell>
          <cell r="T355">
            <v>0</v>
          </cell>
          <cell r="U355">
            <v>70</v>
          </cell>
          <cell r="V355">
            <v>70</v>
          </cell>
          <cell r="W355">
            <v>346</v>
          </cell>
          <cell r="X355">
            <v>38</v>
          </cell>
          <cell r="Y355">
            <v>531229.02</v>
          </cell>
        </row>
        <row r="356">
          <cell r="A356">
            <v>347</v>
          </cell>
          <cell r="B356">
            <v>70</v>
          </cell>
          <cell r="C356" t="str">
            <v xml:space="preserve">DALTON                       </v>
          </cell>
          <cell r="D356">
            <v>635</v>
          </cell>
          <cell r="E356" t="str">
            <v>CENTRAL BERKSHIRE</v>
          </cell>
          <cell r="F356">
            <v>9986073</v>
          </cell>
          <cell r="G356">
            <v>0.96118504159177343</v>
          </cell>
          <cell r="H356">
            <v>9807033</v>
          </cell>
          <cell r="I356">
            <v>0.94861524896812399</v>
          </cell>
          <cell r="K356">
            <v>4768538</v>
          </cell>
          <cell r="L356">
            <v>0</v>
          </cell>
          <cell r="M356">
            <v>0</v>
          </cell>
          <cell r="N356">
            <v>9807033</v>
          </cell>
          <cell r="O356">
            <v>4768538</v>
          </cell>
          <cell r="P356">
            <v>4713937</v>
          </cell>
          <cell r="Q356">
            <v>54601</v>
          </cell>
          <cell r="R356">
            <v>1.1582887085678064</v>
          </cell>
          <cell r="S356">
            <v>1088</v>
          </cell>
          <cell r="T356">
            <v>0</v>
          </cell>
          <cell r="U356">
            <v>70</v>
          </cell>
          <cell r="V356">
            <v>635</v>
          </cell>
          <cell r="W356">
            <v>347</v>
          </cell>
          <cell r="X356">
            <v>1036</v>
          </cell>
          <cell r="Y356">
            <v>9807033</v>
          </cell>
        </row>
        <row r="357">
          <cell r="A357">
            <v>348</v>
          </cell>
          <cell r="B357">
            <v>70</v>
          </cell>
          <cell r="D357">
            <v>998</v>
          </cell>
          <cell r="F357">
            <v>0</v>
          </cell>
          <cell r="G357">
            <v>0</v>
          </cell>
          <cell r="H357">
            <v>0</v>
          </cell>
          <cell r="I357">
            <v>0</v>
          </cell>
          <cell r="K357">
            <v>0</v>
          </cell>
          <cell r="L357">
            <v>0</v>
          </cell>
          <cell r="M357">
            <v>0</v>
          </cell>
          <cell r="N357">
            <v>0</v>
          </cell>
          <cell r="O357">
            <v>0</v>
          </cell>
          <cell r="P357">
            <v>0</v>
          </cell>
          <cell r="Q357">
            <v>0</v>
          </cell>
          <cell r="R357">
            <v>0</v>
          </cell>
          <cell r="S357">
            <v>0</v>
          </cell>
          <cell r="T357">
            <v>0</v>
          </cell>
          <cell r="U357">
            <v>70</v>
          </cell>
          <cell r="V357">
            <v>998</v>
          </cell>
          <cell r="W357">
            <v>348</v>
          </cell>
          <cell r="X357">
            <v>0</v>
          </cell>
          <cell r="Y357">
            <v>0</v>
          </cell>
        </row>
        <row r="358">
          <cell r="A358">
            <v>349</v>
          </cell>
          <cell r="B358">
            <v>70</v>
          </cell>
          <cell r="D358">
            <v>998</v>
          </cell>
          <cell r="F358">
            <v>0</v>
          </cell>
          <cell r="G358">
            <v>0</v>
          </cell>
          <cell r="H358">
            <v>0</v>
          </cell>
          <cell r="I358">
            <v>0</v>
          </cell>
          <cell r="K358">
            <v>0</v>
          </cell>
          <cell r="L358">
            <v>0</v>
          </cell>
          <cell r="M358">
            <v>0</v>
          </cell>
          <cell r="N358">
            <v>0</v>
          </cell>
          <cell r="O358">
            <v>0</v>
          </cell>
          <cell r="P358">
            <v>0</v>
          </cell>
          <cell r="Q358">
            <v>0</v>
          </cell>
          <cell r="R358">
            <v>0</v>
          </cell>
          <cell r="S358">
            <v>0</v>
          </cell>
          <cell r="T358">
            <v>0</v>
          </cell>
          <cell r="U358">
            <v>70</v>
          </cell>
          <cell r="V358">
            <v>998</v>
          </cell>
          <cell r="W358">
            <v>349</v>
          </cell>
          <cell r="X358">
            <v>0</v>
          </cell>
          <cell r="Y358">
            <v>0</v>
          </cell>
        </row>
        <row r="359">
          <cell r="A359">
            <v>350</v>
          </cell>
          <cell r="B359">
            <v>70</v>
          </cell>
          <cell r="C359" t="str">
            <v xml:space="preserve">DALTON                       </v>
          </cell>
          <cell r="D359">
            <v>999</v>
          </cell>
          <cell r="E359" t="str">
            <v>TOTAL</v>
          </cell>
          <cell r="F359">
            <v>10389334.59</v>
          </cell>
          <cell r="G359">
            <v>1</v>
          </cell>
          <cell r="H359">
            <v>10338262.02</v>
          </cell>
          <cell r="I359">
            <v>1</v>
          </cell>
          <cell r="J359">
            <v>5026841</v>
          </cell>
          <cell r="K359">
            <v>5026841</v>
          </cell>
          <cell r="L359">
            <v>0</v>
          </cell>
          <cell r="M359">
            <v>0</v>
          </cell>
          <cell r="N359">
            <v>10338262.02</v>
          </cell>
          <cell r="O359">
            <v>5026841</v>
          </cell>
          <cell r="P359">
            <v>4904297</v>
          </cell>
          <cell r="Q359">
            <v>122544</v>
          </cell>
          <cell r="R359">
            <v>2.4987067463491708</v>
          </cell>
          <cell r="S359">
            <v>1119</v>
          </cell>
          <cell r="T359">
            <v>0</v>
          </cell>
          <cell r="U359">
            <v>70</v>
          </cell>
          <cell r="V359">
            <v>999</v>
          </cell>
          <cell r="W359">
            <v>350</v>
          </cell>
          <cell r="X359">
            <v>1074</v>
          </cell>
          <cell r="Y359">
            <v>10338262.02</v>
          </cell>
        </row>
        <row r="360">
          <cell r="A360">
            <v>351</v>
          </cell>
          <cell r="B360">
            <v>71</v>
          </cell>
          <cell r="C360" t="str">
            <v xml:space="preserve">DANVERS                      </v>
          </cell>
          <cell r="D360">
            <v>71</v>
          </cell>
          <cell r="E360" t="str">
            <v>DANVERS</v>
          </cell>
          <cell r="F360">
            <v>31951682.219999999</v>
          </cell>
          <cell r="G360">
            <v>0.96231745191422302</v>
          </cell>
          <cell r="H360">
            <v>33482299.539999999</v>
          </cell>
          <cell r="I360">
            <v>0.95550996811346045</v>
          </cell>
          <cell r="K360">
            <v>28156739</v>
          </cell>
          <cell r="L360">
            <v>0</v>
          </cell>
          <cell r="M360">
            <v>0</v>
          </cell>
          <cell r="N360">
            <v>33482299.539999999</v>
          </cell>
          <cell r="O360">
            <v>28151599</v>
          </cell>
          <cell r="P360">
            <v>27692459</v>
          </cell>
          <cell r="Q360">
            <v>459140</v>
          </cell>
          <cell r="R360">
            <v>1.6579964964469207</v>
          </cell>
          <cell r="S360">
            <v>3698</v>
          </cell>
          <cell r="T360">
            <v>0</v>
          </cell>
          <cell r="U360">
            <v>71</v>
          </cell>
          <cell r="V360">
            <v>71</v>
          </cell>
          <cell r="W360">
            <v>351</v>
          </cell>
          <cell r="X360">
            <v>3680</v>
          </cell>
          <cell r="Y360">
            <v>33482299.539999999</v>
          </cell>
        </row>
        <row r="361">
          <cell r="A361">
            <v>352</v>
          </cell>
          <cell r="B361">
            <v>71</v>
          </cell>
          <cell r="C361" t="str">
            <v xml:space="preserve">DANVERS                      </v>
          </cell>
          <cell r="D361">
            <v>854</v>
          </cell>
          <cell r="E361" t="str">
            <v>NORTH SHORE</v>
          </cell>
          <cell r="F361">
            <v>1083047</v>
          </cell>
          <cell r="G361">
            <v>3.2619097240863322E-2</v>
          </cell>
          <cell r="H361">
            <v>1327990</v>
          </cell>
          <cell r="I361">
            <v>3.7897865438993511E-2</v>
          </cell>
          <cell r="K361">
            <v>1116765</v>
          </cell>
          <cell r="L361">
            <v>0</v>
          </cell>
          <cell r="M361">
            <v>0</v>
          </cell>
          <cell r="N361">
            <v>1327990</v>
          </cell>
          <cell r="O361">
            <v>1116561</v>
          </cell>
          <cell r="P361">
            <v>938674</v>
          </cell>
          <cell r="Q361">
            <v>177887</v>
          </cell>
          <cell r="R361">
            <v>18.950881775781582</v>
          </cell>
          <cell r="S361">
            <v>75</v>
          </cell>
          <cell r="T361">
            <v>0</v>
          </cell>
          <cell r="U361">
            <v>71</v>
          </cell>
          <cell r="V361">
            <v>854</v>
          </cell>
          <cell r="W361">
            <v>352</v>
          </cell>
          <cell r="X361">
            <v>88</v>
          </cell>
          <cell r="Y361">
            <v>1327990</v>
          </cell>
        </row>
        <row r="362">
          <cell r="A362">
            <v>353</v>
          </cell>
          <cell r="B362">
            <v>71</v>
          </cell>
          <cell r="C362" t="str">
            <v xml:space="preserve">DANVERS                      </v>
          </cell>
          <cell r="D362">
            <v>913</v>
          </cell>
          <cell r="E362" t="str">
            <v>ESSEX AGRICULTURAL</v>
          </cell>
          <cell r="F362">
            <v>168121</v>
          </cell>
          <cell r="G362">
            <v>5.0634508449136388E-3</v>
          </cell>
          <cell r="H362">
            <v>230998</v>
          </cell>
          <cell r="I362">
            <v>6.5921664475460081E-3</v>
          </cell>
          <cell r="K362">
            <v>194256</v>
          </cell>
          <cell r="L362">
            <v>199600</v>
          </cell>
          <cell r="M362">
            <v>5344</v>
          </cell>
          <cell r="N362">
            <v>0</v>
          </cell>
          <cell r="O362">
            <v>199600</v>
          </cell>
          <cell r="P362">
            <v>147262</v>
          </cell>
          <cell r="Q362">
            <v>52338</v>
          </cell>
          <cell r="R362">
            <v>35.540736917874263</v>
          </cell>
          <cell r="S362">
            <v>12</v>
          </cell>
          <cell r="T362">
            <v>0</v>
          </cell>
          <cell r="U362">
            <v>71</v>
          </cell>
          <cell r="V362">
            <v>913</v>
          </cell>
          <cell r="W362">
            <v>353</v>
          </cell>
          <cell r="X362">
            <v>16</v>
          </cell>
          <cell r="Y362">
            <v>230998</v>
          </cell>
        </row>
        <row r="363">
          <cell r="A363">
            <v>354</v>
          </cell>
          <cell r="B363">
            <v>71</v>
          </cell>
          <cell r="D363">
            <v>998</v>
          </cell>
          <cell r="F363">
            <v>0</v>
          </cell>
          <cell r="G363">
            <v>0</v>
          </cell>
          <cell r="H363">
            <v>0</v>
          </cell>
          <cell r="I363">
            <v>0</v>
          </cell>
          <cell r="K363">
            <v>0</v>
          </cell>
          <cell r="L363">
            <v>0</v>
          </cell>
          <cell r="M363">
            <v>0</v>
          </cell>
          <cell r="N363">
            <v>0</v>
          </cell>
          <cell r="O363">
            <v>0</v>
          </cell>
          <cell r="P363">
            <v>0</v>
          </cell>
          <cell r="Q363">
            <v>0</v>
          </cell>
          <cell r="R363">
            <v>0</v>
          </cell>
          <cell r="S363">
            <v>0</v>
          </cell>
          <cell r="T363">
            <v>0</v>
          </cell>
          <cell r="U363">
            <v>71</v>
          </cell>
          <cell r="V363">
            <v>998</v>
          </cell>
          <cell r="W363">
            <v>354</v>
          </cell>
          <cell r="X363">
            <v>0</v>
          </cell>
          <cell r="Y363">
            <v>0</v>
          </cell>
        </row>
        <row r="364">
          <cell r="A364">
            <v>355</v>
          </cell>
          <cell r="B364">
            <v>71</v>
          </cell>
          <cell r="C364" t="str">
            <v xml:space="preserve">DANVERS                      </v>
          </cell>
          <cell r="D364">
            <v>999</v>
          </cell>
          <cell r="E364" t="str">
            <v>TOTAL</v>
          </cell>
          <cell r="F364">
            <v>33202850.219999999</v>
          </cell>
          <cell r="G364">
            <v>1</v>
          </cell>
          <cell r="H364">
            <v>35041287.539999999</v>
          </cell>
          <cell r="I364">
            <v>1</v>
          </cell>
          <cell r="J364">
            <v>29467761</v>
          </cell>
          <cell r="K364">
            <v>29467760</v>
          </cell>
          <cell r="L364">
            <v>199600</v>
          </cell>
          <cell r="M364">
            <v>5344</v>
          </cell>
          <cell r="N364">
            <v>34810289.539999999</v>
          </cell>
          <cell r="O364">
            <v>29467760</v>
          </cell>
          <cell r="P364">
            <v>28778395</v>
          </cell>
          <cell r="Q364">
            <v>689365</v>
          </cell>
          <cell r="R364">
            <v>2.3954254571875881</v>
          </cell>
          <cell r="S364">
            <v>3785</v>
          </cell>
          <cell r="T364">
            <v>0</v>
          </cell>
          <cell r="U364">
            <v>71</v>
          </cell>
          <cell r="V364">
            <v>999</v>
          </cell>
          <cell r="W364">
            <v>355</v>
          </cell>
          <cell r="X364">
            <v>3784</v>
          </cell>
          <cell r="Y364">
            <v>35041287.539999999</v>
          </cell>
        </row>
        <row r="365">
          <cell r="A365">
            <v>356</v>
          </cell>
          <cell r="B365">
            <v>72</v>
          </cell>
          <cell r="C365" t="str">
            <v xml:space="preserve">DARTMOUTH                    </v>
          </cell>
          <cell r="D365">
            <v>72</v>
          </cell>
          <cell r="E365" t="str">
            <v>DARTMOUTH</v>
          </cell>
          <cell r="F365">
            <v>34643308.829999998</v>
          </cell>
          <cell r="G365">
            <v>0.90088375128024278</v>
          </cell>
          <cell r="H365">
            <v>35441243.159999996</v>
          </cell>
          <cell r="I365">
            <v>0.89767999945824983</v>
          </cell>
          <cell r="K365">
            <v>28041617</v>
          </cell>
          <cell r="L365">
            <v>0</v>
          </cell>
          <cell r="M365">
            <v>0</v>
          </cell>
          <cell r="N365">
            <v>35441243.159999996</v>
          </cell>
          <cell r="O365">
            <v>28041617</v>
          </cell>
          <cell r="P365">
            <v>27284947</v>
          </cell>
          <cell r="Q365">
            <v>756670</v>
          </cell>
          <cell r="R365">
            <v>2.773214109596768</v>
          </cell>
          <cell r="S365">
            <v>3964</v>
          </cell>
          <cell r="T365">
            <v>0</v>
          </cell>
          <cell r="U365">
            <v>72</v>
          </cell>
          <cell r="V365">
            <v>72</v>
          </cell>
          <cell r="W365">
            <v>356</v>
          </cell>
          <cell r="X365">
            <v>3861</v>
          </cell>
          <cell r="Y365">
            <v>35441243.159999996</v>
          </cell>
        </row>
        <row r="366">
          <cell r="A366">
            <v>357</v>
          </cell>
          <cell r="B366">
            <v>72</v>
          </cell>
          <cell r="C366" t="str">
            <v xml:space="preserve">DARTMOUTH                    </v>
          </cell>
          <cell r="D366">
            <v>825</v>
          </cell>
          <cell r="E366" t="str">
            <v>GREATER NEW BEDFORD</v>
          </cell>
          <cell r="F366">
            <v>3626121</v>
          </cell>
          <cell r="G366">
            <v>9.4295654757065112E-2</v>
          </cell>
          <cell r="H366">
            <v>3891525</v>
          </cell>
          <cell r="I366">
            <v>9.8567201610875038E-2</v>
          </cell>
          <cell r="K366">
            <v>3079030</v>
          </cell>
          <cell r="L366">
            <v>0</v>
          </cell>
          <cell r="M366">
            <v>0</v>
          </cell>
          <cell r="N366">
            <v>3891525</v>
          </cell>
          <cell r="O366">
            <v>3079030</v>
          </cell>
          <cell r="P366">
            <v>2855920</v>
          </cell>
          <cell r="Q366">
            <v>223110</v>
          </cell>
          <cell r="R366">
            <v>7.8121936188688759</v>
          </cell>
          <cell r="S366">
            <v>247</v>
          </cell>
          <cell r="T366">
            <v>0</v>
          </cell>
          <cell r="U366">
            <v>72</v>
          </cell>
          <cell r="V366">
            <v>825</v>
          </cell>
          <cell r="W366">
            <v>357</v>
          </cell>
          <cell r="X366">
            <v>256</v>
          </cell>
          <cell r="Y366">
            <v>3891525</v>
          </cell>
        </row>
        <row r="367">
          <cell r="A367">
            <v>358</v>
          </cell>
          <cell r="B367">
            <v>72</v>
          </cell>
          <cell r="C367" t="str">
            <v xml:space="preserve">DARTMOUTH                    </v>
          </cell>
          <cell r="D367">
            <v>910</v>
          </cell>
          <cell r="E367" t="str">
            <v>BRISTOL COUNTY</v>
          </cell>
          <cell r="F367">
            <v>185375</v>
          </cell>
          <cell r="G367">
            <v>4.8205939626920742E-3</v>
          </cell>
          <cell r="H367">
            <v>148164</v>
          </cell>
          <cell r="I367">
            <v>3.7527989308750913E-3</v>
          </cell>
          <cell r="K367">
            <v>117229</v>
          </cell>
          <cell r="L367">
            <v>0</v>
          </cell>
          <cell r="M367">
            <v>0</v>
          </cell>
          <cell r="N367">
            <v>148164</v>
          </cell>
          <cell r="O367">
            <v>117229</v>
          </cell>
          <cell r="P367">
            <v>146001</v>
          </cell>
          <cell r="Q367">
            <v>-28772</v>
          </cell>
          <cell r="R367">
            <v>-19.706714337573029</v>
          </cell>
          <cell r="S367">
            <v>13</v>
          </cell>
          <cell r="T367">
            <v>0</v>
          </cell>
          <cell r="U367">
            <v>72</v>
          </cell>
          <cell r="V367">
            <v>910</v>
          </cell>
          <cell r="W367">
            <v>358</v>
          </cell>
          <cell r="X367">
            <v>10</v>
          </cell>
          <cell r="Y367">
            <v>148164</v>
          </cell>
        </row>
        <row r="368">
          <cell r="A368">
            <v>359</v>
          </cell>
          <cell r="B368">
            <v>72</v>
          </cell>
          <cell r="D368">
            <v>998</v>
          </cell>
          <cell r="F368">
            <v>0</v>
          </cell>
          <cell r="G368">
            <v>0</v>
          </cell>
          <cell r="H368">
            <v>0</v>
          </cell>
          <cell r="I368">
            <v>0</v>
          </cell>
          <cell r="K368">
            <v>0</v>
          </cell>
          <cell r="L368">
            <v>0</v>
          </cell>
          <cell r="M368">
            <v>0</v>
          </cell>
          <cell r="N368">
            <v>0</v>
          </cell>
          <cell r="O368">
            <v>0</v>
          </cell>
          <cell r="P368">
            <v>0</v>
          </cell>
          <cell r="Q368">
            <v>0</v>
          </cell>
          <cell r="R368">
            <v>0</v>
          </cell>
          <cell r="S368">
            <v>0</v>
          </cell>
          <cell r="T368">
            <v>0</v>
          </cell>
          <cell r="U368">
            <v>72</v>
          </cell>
          <cell r="V368">
            <v>998</v>
          </cell>
          <cell r="W368">
            <v>359</v>
          </cell>
          <cell r="X368">
            <v>0</v>
          </cell>
          <cell r="Y368">
            <v>0</v>
          </cell>
        </row>
        <row r="369">
          <cell r="A369">
            <v>360</v>
          </cell>
          <cell r="B369">
            <v>72</v>
          </cell>
          <cell r="C369" t="str">
            <v xml:space="preserve">DARTMOUTH                    </v>
          </cell>
          <cell r="D369">
            <v>999</v>
          </cell>
          <cell r="E369" t="str">
            <v>TOTAL</v>
          </cell>
          <cell r="F369">
            <v>38454804.829999998</v>
          </cell>
          <cell r="G369">
            <v>1</v>
          </cell>
          <cell r="H369">
            <v>39480932.159999996</v>
          </cell>
          <cell r="I369">
            <v>1</v>
          </cell>
          <cell r="J369">
            <v>31237876</v>
          </cell>
          <cell r="K369">
            <v>31237876</v>
          </cell>
          <cell r="L369">
            <v>0</v>
          </cell>
          <cell r="M369">
            <v>0</v>
          </cell>
          <cell r="N369">
            <v>39480932.159999996</v>
          </cell>
          <cell r="O369">
            <v>31237876</v>
          </cell>
          <cell r="P369">
            <v>30286868</v>
          </cell>
          <cell r="Q369">
            <v>951008</v>
          </cell>
          <cell r="R369">
            <v>3.1400011384471975</v>
          </cell>
          <cell r="S369">
            <v>4224</v>
          </cell>
          <cell r="T369">
            <v>0</v>
          </cell>
          <cell r="U369">
            <v>72</v>
          </cell>
          <cell r="V369">
            <v>999</v>
          </cell>
          <cell r="W369">
            <v>360</v>
          </cell>
          <cell r="X369">
            <v>4127</v>
          </cell>
          <cell r="Y369">
            <v>39480932.159999996</v>
          </cell>
        </row>
        <row r="370">
          <cell r="A370">
            <v>361</v>
          </cell>
          <cell r="B370">
            <v>73</v>
          </cell>
          <cell r="C370" t="str">
            <v xml:space="preserve">DEDHAM                       </v>
          </cell>
          <cell r="D370">
            <v>73</v>
          </cell>
          <cell r="E370" t="str">
            <v>DEDHAM</v>
          </cell>
          <cell r="F370">
            <v>25446765.917099997</v>
          </cell>
          <cell r="G370">
            <v>0.9625638757200683</v>
          </cell>
          <cell r="H370">
            <v>26335982.540799998</v>
          </cell>
          <cell r="I370">
            <v>0.95914636869448577</v>
          </cell>
          <cell r="K370">
            <v>24613424</v>
          </cell>
          <cell r="L370">
            <v>0</v>
          </cell>
          <cell r="M370">
            <v>0</v>
          </cell>
          <cell r="N370">
            <v>26335982.540799998</v>
          </cell>
          <cell r="O370">
            <v>24613424</v>
          </cell>
          <cell r="P370">
            <v>23938734</v>
          </cell>
          <cell r="Q370">
            <v>674690</v>
          </cell>
          <cell r="R370">
            <v>2.8184030116212493</v>
          </cell>
          <cell r="S370">
            <v>2749</v>
          </cell>
          <cell r="T370">
            <v>0</v>
          </cell>
          <cell r="U370">
            <v>73</v>
          </cell>
          <cell r="V370">
            <v>73</v>
          </cell>
          <cell r="W370">
            <v>361</v>
          </cell>
          <cell r="X370">
            <v>2757</v>
          </cell>
          <cell r="Y370">
            <v>26335982.540799998</v>
          </cell>
        </row>
        <row r="371">
          <cell r="A371">
            <v>362</v>
          </cell>
          <cell r="B371">
            <v>73</v>
          </cell>
          <cell r="C371" t="str">
            <v xml:space="preserve">DEDHAM                       </v>
          </cell>
          <cell r="D371">
            <v>806</v>
          </cell>
          <cell r="E371" t="str">
            <v>BLUE HILLS</v>
          </cell>
          <cell r="F371">
            <v>675817</v>
          </cell>
          <cell r="G371">
            <v>2.5563839150198959E-2</v>
          </cell>
          <cell r="H371">
            <v>764042</v>
          </cell>
          <cell r="I371">
            <v>2.7826116177544043E-2</v>
          </cell>
          <cell r="K371">
            <v>714068</v>
          </cell>
          <cell r="L371">
            <v>0</v>
          </cell>
          <cell r="M371">
            <v>0</v>
          </cell>
          <cell r="N371">
            <v>764042</v>
          </cell>
          <cell r="O371">
            <v>714068</v>
          </cell>
          <cell r="P371">
            <v>635767</v>
          </cell>
          <cell r="Q371">
            <v>78301</v>
          </cell>
          <cell r="R371">
            <v>12.315989977460296</v>
          </cell>
          <cell r="S371">
            <v>46</v>
          </cell>
          <cell r="T371">
            <v>0</v>
          </cell>
          <cell r="U371">
            <v>73</v>
          </cell>
          <cell r="V371">
            <v>806</v>
          </cell>
          <cell r="W371">
            <v>362</v>
          </cell>
          <cell r="X371">
            <v>50</v>
          </cell>
          <cell r="Y371">
            <v>764042</v>
          </cell>
        </row>
        <row r="372">
          <cell r="A372">
            <v>363</v>
          </cell>
          <cell r="B372">
            <v>73</v>
          </cell>
          <cell r="C372" t="str">
            <v xml:space="preserve">DEDHAM                       </v>
          </cell>
          <cell r="D372">
            <v>915</v>
          </cell>
          <cell r="E372" t="str">
            <v>NORFOLK COUNTY</v>
          </cell>
          <cell r="F372">
            <v>313861</v>
          </cell>
          <cell r="G372">
            <v>1.1872285129732745E-2</v>
          </cell>
          <cell r="H372">
            <v>357706</v>
          </cell>
          <cell r="I372">
            <v>1.302751512797015E-2</v>
          </cell>
          <cell r="K372">
            <v>334310</v>
          </cell>
          <cell r="L372">
            <v>0</v>
          </cell>
          <cell r="M372">
            <v>0</v>
          </cell>
          <cell r="N372">
            <v>357706</v>
          </cell>
          <cell r="O372">
            <v>334310</v>
          </cell>
          <cell r="P372">
            <v>295261</v>
          </cell>
          <cell r="Q372">
            <v>39049</v>
          </cell>
          <cell r="R372">
            <v>13.225248170262921</v>
          </cell>
          <cell r="S372">
            <v>22</v>
          </cell>
          <cell r="T372">
            <v>0</v>
          </cell>
          <cell r="U372">
            <v>73</v>
          </cell>
          <cell r="V372">
            <v>915</v>
          </cell>
          <cell r="W372">
            <v>363</v>
          </cell>
          <cell r="X372">
            <v>24</v>
          </cell>
          <cell r="Y372">
            <v>357706</v>
          </cell>
        </row>
        <row r="373">
          <cell r="A373">
            <v>364</v>
          </cell>
          <cell r="B373">
            <v>73</v>
          </cell>
          <cell r="D373">
            <v>998</v>
          </cell>
          <cell r="F373">
            <v>0</v>
          </cell>
          <cell r="G373">
            <v>0</v>
          </cell>
          <cell r="H373">
            <v>0</v>
          </cell>
          <cell r="I373">
            <v>0</v>
          </cell>
          <cell r="K373">
            <v>0</v>
          </cell>
          <cell r="L373">
            <v>0</v>
          </cell>
          <cell r="M373">
            <v>0</v>
          </cell>
          <cell r="N373">
            <v>0</v>
          </cell>
          <cell r="O373">
            <v>0</v>
          </cell>
          <cell r="P373">
            <v>0</v>
          </cell>
          <cell r="Q373">
            <v>0</v>
          </cell>
          <cell r="R373">
            <v>0</v>
          </cell>
          <cell r="S373">
            <v>0</v>
          </cell>
          <cell r="T373">
            <v>0</v>
          </cell>
          <cell r="U373">
            <v>73</v>
          </cell>
          <cell r="V373">
            <v>998</v>
          </cell>
          <cell r="W373">
            <v>364</v>
          </cell>
          <cell r="X373">
            <v>0</v>
          </cell>
          <cell r="Y373">
            <v>0</v>
          </cell>
        </row>
        <row r="374">
          <cell r="A374">
            <v>365</v>
          </cell>
          <cell r="B374">
            <v>73</v>
          </cell>
          <cell r="C374" t="str">
            <v xml:space="preserve">DEDHAM                       </v>
          </cell>
          <cell r="D374">
            <v>999</v>
          </cell>
          <cell r="E374" t="str">
            <v>TOTAL</v>
          </cell>
          <cell r="F374">
            <v>26436443.917099997</v>
          </cell>
          <cell r="G374">
            <v>1</v>
          </cell>
          <cell r="H374">
            <v>27457730.540799998</v>
          </cell>
          <cell r="I374">
            <v>1</v>
          </cell>
          <cell r="J374">
            <v>25661802</v>
          </cell>
          <cell r="K374">
            <v>25661802</v>
          </cell>
          <cell r="L374">
            <v>0</v>
          </cell>
          <cell r="M374">
            <v>0</v>
          </cell>
          <cell r="N374">
            <v>27457730.540799998</v>
          </cell>
          <cell r="O374">
            <v>25661802</v>
          </cell>
          <cell r="P374">
            <v>24869762</v>
          </cell>
          <cell r="Q374">
            <v>792040</v>
          </cell>
          <cell r="R374">
            <v>3.1847510241553576</v>
          </cell>
          <cell r="S374">
            <v>2817</v>
          </cell>
          <cell r="T374">
            <v>0</v>
          </cell>
          <cell r="U374">
            <v>73</v>
          </cell>
          <cell r="V374">
            <v>999</v>
          </cell>
          <cell r="W374">
            <v>365</v>
          </cell>
          <cell r="X374">
            <v>2831</v>
          </cell>
          <cell r="Y374">
            <v>27457730.540799998</v>
          </cell>
        </row>
        <row r="375">
          <cell r="A375">
            <v>366</v>
          </cell>
          <cell r="B375">
            <v>74</v>
          </cell>
          <cell r="C375" t="str">
            <v xml:space="preserve">DEERFIELD                    </v>
          </cell>
          <cell r="D375">
            <v>74</v>
          </cell>
          <cell r="E375" t="str">
            <v>DEERFIELD</v>
          </cell>
          <cell r="F375">
            <v>3402540.04</v>
          </cell>
          <cell r="G375">
            <v>0.53858827084196848</v>
          </cell>
          <cell r="H375">
            <v>3431229.18</v>
          </cell>
          <cell r="I375">
            <v>0.53353058351450733</v>
          </cell>
          <cell r="K375">
            <v>2733958</v>
          </cell>
          <cell r="L375">
            <v>0</v>
          </cell>
          <cell r="M375">
            <v>0</v>
          </cell>
          <cell r="N375">
            <v>3431229.18</v>
          </cell>
          <cell r="O375">
            <v>2733958</v>
          </cell>
          <cell r="P375">
            <v>2702788</v>
          </cell>
          <cell r="Q375">
            <v>31170</v>
          </cell>
          <cell r="R375">
            <v>1.1532536033162792</v>
          </cell>
          <cell r="S375">
            <v>403</v>
          </cell>
          <cell r="T375">
            <v>0</v>
          </cell>
          <cell r="U375">
            <v>74</v>
          </cell>
          <cell r="V375">
            <v>74</v>
          </cell>
          <cell r="W375">
            <v>366</v>
          </cell>
          <cell r="X375">
            <v>385</v>
          </cell>
          <cell r="Y375">
            <v>3431229.18</v>
          </cell>
        </row>
        <row r="376">
          <cell r="A376">
            <v>367</v>
          </cell>
          <cell r="B376">
            <v>74</v>
          </cell>
          <cell r="C376" t="str">
            <v xml:space="preserve">DEERFIELD                    </v>
          </cell>
          <cell r="D376">
            <v>670</v>
          </cell>
          <cell r="E376" t="str">
            <v>FRONTIER</v>
          </cell>
          <cell r="F376">
            <v>2564653</v>
          </cell>
          <cell r="G376">
            <v>0.40595908008173415</v>
          </cell>
          <cell r="H376">
            <v>2679903</v>
          </cell>
          <cell r="I376">
            <v>0.41670495800349855</v>
          </cell>
          <cell r="K376">
            <v>2135312</v>
          </cell>
          <cell r="L376">
            <v>0</v>
          </cell>
          <cell r="M376">
            <v>0</v>
          </cell>
          <cell r="N376">
            <v>2679903</v>
          </cell>
          <cell r="O376">
            <v>2135312</v>
          </cell>
          <cell r="P376">
            <v>2037218</v>
          </cell>
          <cell r="Q376">
            <v>98094</v>
          </cell>
          <cell r="R376">
            <v>4.8150958807550293</v>
          </cell>
          <cell r="S376">
            <v>279</v>
          </cell>
          <cell r="T376">
            <v>0</v>
          </cell>
          <cell r="U376">
            <v>74</v>
          </cell>
          <cell r="V376">
            <v>670</v>
          </cell>
          <cell r="W376">
            <v>367</v>
          </cell>
          <cell r="X376">
            <v>283</v>
          </cell>
          <cell r="Y376">
            <v>2679903</v>
          </cell>
        </row>
        <row r="377">
          <cell r="A377">
            <v>368</v>
          </cell>
          <cell r="B377">
            <v>74</v>
          </cell>
          <cell r="C377" t="str">
            <v xml:space="preserve">DEERFIELD                    </v>
          </cell>
          <cell r="D377">
            <v>818</v>
          </cell>
          <cell r="E377" t="str">
            <v>FRANKLIN COUNTY</v>
          </cell>
          <cell r="F377">
            <v>350323</v>
          </cell>
          <cell r="G377">
            <v>5.5452649076297399E-2</v>
          </cell>
          <cell r="H377">
            <v>320044</v>
          </cell>
          <cell r="I377">
            <v>4.9764458481994192E-2</v>
          </cell>
          <cell r="K377">
            <v>255007</v>
          </cell>
          <cell r="L377">
            <v>0</v>
          </cell>
          <cell r="M377">
            <v>0</v>
          </cell>
          <cell r="N377">
            <v>320044</v>
          </cell>
          <cell r="O377">
            <v>255007</v>
          </cell>
          <cell r="P377">
            <v>278277</v>
          </cell>
          <cell r="Q377">
            <v>-23270</v>
          </cell>
          <cell r="R377">
            <v>-8.3621715053705472</v>
          </cell>
          <cell r="S377">
            <v>24</v>
          </cell>
          <cell r="T377">
            <v>0</v>
          </cell>
          <cell r="U377">
            <v>74</v>
          </cell>
          <cell r="V377">
            <v>818</v>
          </cell>
          <cell r="W377">
            <v>368</v>
          </cell>
          <cell r="X377">
            <v>21</v>
          </cell>
          <cell r="Y377">
            <v>320044</v>
          </cell>
        </row>
        <row r="378">
          <cell r="A378">
            <v>369</v>
          </cell>
          <cell r="B378">
            <v>74</v>
          </cell>
          <cell r="D378">
            <v>998</v>
          </cell>
          <cell r="F378">
            <v>0</v>
          </cell>
          <cell r="G378">
            <v>0</v>
          </cell>
          <cell r="H378">
            <v>0</v>
          </cell>
          <cell r="I378">
            <v>0</v>
          </cell>
          <cell r="K378">
            <v>0</v>
          </cell>
          <cell r="L378">
            <v>0</v>
          </cell>
          <cell r="M378">
            <v>0</v>
          </cell>
          <cell r="N378">
            <v>0</v>
          </cell>
          <cell r="O378">
            <v>0</v>
          </cell>
          <cell r="P378">
            <v>0</v>
          </cell>
          <cell r="Q378">
            <v>0</v>
          </cell>
          <cell r="R378">
            <v>0</v>
          </cell>
          <cell r="S378">
            <v>0</v>
          </cell>
          <cell r="T378">
            <v>0</v>
          </cell>
          <cell r="U378">
            <v>74</v>
          </cell>
          <cell r="V378">
            <v>998</v>
          </cell>
          <cell r="W378">
            <v>369</v>
          </cell>
          <cell r="X378">
            <v>0</v>
          </cell>
          <cell r="Y378">
            <v>0</v>
          </cell>
        </row>
        <row r="379">
          <cell r="A379">
            <v>370</v>
          </cell>
          <cell r="B379">
            <v>74</v>
          </cell>
          <cell r="C379" t="str">
            <v xml:space="preserve">DEERFIELD                    </v>
          </cell>
          <cell r="D379">
            <v>999</v>
          </cell>
          <cell r="E379" t="str">
            <v>TOTAL</v>
          </cell>
          <cell r="F379">
            <v>6317516.04</v>
          </cell>
          <cell r="G379">
            <v>1</v>
          </cell>
          <cell r="H379">
            <v>6431176.1799999997</v>
          </cell>
          <cell r="I379">
            <v>1.0000000000000002</v>
          </cell>
          <cell r="J379">
            <v>5124277</v>
          </cell>
          <cell r="K379">
            <v>5124277</v>
          </cell>
          <cell r="L379">
            <v>0</v>
          </cell>
          <cell r="M379">
            <v>0</v>
          </cell>
          <cell r="N379">
            <v>6431176.1799999997</v>
          </cell>
          <cell r="O379">
            <v>5124277</v>
          </cell>
          <cell r="P379">
            <v>5018283</v>
          </cell>
          <cell r="Q379">
            <v>105994</v>
          </cell>
          <cell r="R379">
            <v>2.1121566878551885</v>
          </cell>
          <cell r="S379">
            <v>706</v>
          </cell>
          <cell r="T379">
            <v>0</v>
          </cell>
          <cell r="U379">
            <v>74</v>
          </cell>
          <cell r="V379">
            <v>999</v>
          </cell>
          <cell r="W379">
            <v>370</v>
          </cell>
          <cell r="X379">
            <v>689</v>
          </cell>
          <cell r="Y379">
            <v>6431176.1799999997</v>
          </cell>
        </row>
        <row r="380">
          <cell r="A380">
            <v>371</v>
          </cell>
          <cell r="B380">
            <v>75</v>
          </cell>
          <cell r="C380" t="str">
            <v xml:space="preserve">DENNIS                       </v>
          </cell>
          <cell r="D380">
            <v>75</v>
          </cell>
          <cell r="E380" t="str">
            <v>DENNIS</v>
          </cell>
          <cell r="F380">
            <v>0</v>
          </cell>
          <cell r="G380">
            <v>0</v>
          </cell>
          <cell r="H380">
            <v>0</v>
          </cell>
          <cell r="I380">
            <v>0</v>
          </cell>
          <cell r="K380">
            <v>0</v>
          </cell>
          <cell r="L380">
            <v>0</v>
          </cell>
          <cell r="M380">
            <v>0</v>
          </cell>
          <cell r="N380">
            <v>0</v>
          </cell>
          <cell r="O380">
            <v>0</v>
          </cell>
          <cell r="P380">
            <v>0</v>
          </cell>
          <cell r="Q380">
            <v>0</v>
          </cell>
          <cell r="R380">
            <v>0</v>
          </cell>
          <cell r="S380">
            <v>0</v>
          </cell>
          <cell r="T380">
            <v>0</v>
          </cell>
          <cell r="U380">
            <v>75</v>
          </cell>
          <cell r="V380">
            <v>75</v>
          </cell>
          <cell r="W380">
            <v>371</v>
          </cell>
          <cell r="X380">
            <v>0</v>
          </cell>
          <cell r="Y380">
            <v>0</v>
          </cell>
        </row>
        <row r="381">
          <cell r="A381">
            <v>372</v>
          </cell>
          <cell r="B381">
            <v>75</v>
          </cell>
          <cell r="C381" t="str">
            <v xml:space="preserve">DENNIS                       </v>
          </cell>
          <cell r="D381">
            <v>645</v>
          </cell>
          <cell r="E381" t="str">
            <v>DENNIS YARMOUTH</v>
          </cell>
          <cell r="F381">
            <v>11758218</v>
          </cell>
          <cell r="G381">
            <v>0.89335073098713202</v>
          </cell>
          <cell r="H381">
            <v>11949380</v>
          </cell>
          <cell r="I381">
            <v>0.89656246119540106</v>
          </cell>
          <cell r="K381">
            <v>11443587</v>
          </cell>
          <cell r="L381">
            <v>0</v>
          </cell>
          <cell r="M381">
            <v>0</v>
          </cell>
          <cell r="N381">
            <v>11949380</v>
          </cell>
          <cell r="O381">
            <v>11443587</v>
          </cell>
          <cell r="P381">
            <v>11272179</v>
          </cell>
          <cell r="Q381">
            <v>171408</v>
          </cell>
          <cell r="R381">
            <v>1.5206287976796677</v>
          </cell>
          <cell r="S381">
            <v>1261</v>
          </cell>
          <cell r="T381">
            <v>0</v>
          </cell>
          <cell r="U381">
            <v>75</v>
          </cell>
          <cell r="V381">
            <v>645</v>
          </cell>
          <cell r="W381">
            <v>372</v>
          </cell>
          <cell r="X381">
            <v>1224</v>
          </cell>
          <cell r="Y381">
            <v>11949380</v>
          </cell>
        </row>
        <row r="382">
          <cell r="A382">
            <v>373</v>
          </cell>
          <cell r="B382">
            <v>75</v>
          </cell>
          <cell r="C382" t="str">
            <v xml:space="preserve">DENNIS                       </v>
          </cell>
          <cell r="D382">
            <v>815</v>
          </cell>
          <cell r="E382" t="str">
            <v>CAPE COD</v>
          </cell>
          <cell r="F382">
            <v>1403710</v>
          </cell>
          <cell r="G382">
            <v>0.10664926901286802</v>
          </cell>
          <cell r="H382">
            <v>1378615</v>
          </cell>
          <cell r="I382">
            <v>0.1034375388045989</v>
          </cell>
          <cell r="K382">
            <v>1320261</v>
          </cell>
          <cell r="L382">
            <v>0</v>
          </cell>
          <cell r="M382">
            <v>0</v>
          </cell>
          <cell r="N382">
            <v>1378615</v>
          </cell>
          <cell r="O382">
            <v>1320261</v>
          </cell>
          <cell r="P382">
            <v>1345686</v>
          </cell>
          <cell r="Q382">
            <v>-25425</v>
          </cell>
          <cell r="R382">
            <v>-1.8893709230830966</v>
          </cell>
          <cell r="S382">
            <v>98</v>
          </cell>
          <cell r="T382">
            <v>0</v>
          </cell>
          <cell r="U382">
            <v>75</v>
          </cell>
          <cell r="V382">
            <v>815</v>
          </cell>
          <cell r="W382">
            <v>373</v>
          </cell>
          <cell r="X382">
            <v>92</v>
          </cell>
          <cell r="Y382">
            <v>1378615</v>
          </cell>
        </row>
        <row r="383">
          <cell r="A383">
            <v>374</v>
          </cell>
          <cell r="B383">
            <v>75</v>
          </cell>
          <cell r="D383">
            <v>998</v>
          </cell>
          <cell r="F383">
            <v>0</v>
          </cell>
          <cell r="G383">
            <v>0</v>
          </cell>
          <cell r="H383">
            <v>0</v>
          </cell>
          <cell r="I383">
            <v>0</v>
          </cell>
          <cell r="K383">
            <v>0</v>
          </cell>
          <cell r="L383">
            <v>0</v>
          </cell>
          <cell r="M383">
            <v>0</v>
          </cell>
          <cell r="N383">
            <v>0</v>
          </cell>
          <cell r="O383">
            <v>0</v>
          </cell>
          <cell r="P383">
            <v>0</v>
          </cell>
          <cell r="Q383">
            <v>0</v>
          </cell>
          <cell r="R383">
            <v>0</v>
          </cell>
          <cell r="S383">
            <v>0</v>
          </cell>
          <cell r="T383">
            <v>0</v>
          </cell>
          <cell r="U383">
            <v>75</v>
          </cell>
          <cell r="V383">
            <v>998</v>
          </cell>
          <cell r="W383">
            <v>374</v>
          </cell>
          <cell r="X383">
            <v>0</v>
          </cell>
          <cell r="Y383">
            <v>0</v>
          </cell>
        </row>
        <row r="384">
          <cell r="A384">
            <v>375</v>
          </cell>
          <cell r="B384">
            <v>75</v>
          </cell>
          <cell r="C384" t="str">
            <v xml:space="preserve">DENNIS                       </v>
          </cell>
          <cell r="D384">
            <v>999</v>
          </cell>
          <cell r="E384" t="str">
            <v>TOTAL</v>
          </cell>
          <cell r="F384">
            <v>13161928</v>
          </cell>
          <cell r="G384">
            <v>1</v>
          </cell>
          <cell r="H384">
            <v>13327995</v>
          </cell>
          <cell r="I384">
            <v>1</v>
          </cell>
          <cell r="J384">
            <v>12763848</v>
          </cell>
          <cell r="K384">
            <v>12763848</v>
          </cell>
          <cell r="L384">
            <v>0</v>
          </cell>
          <cell r="M384">
            <v>0</v>
          </cell>
          <cell r="N384">
            <v>13327995</v>
          </cell>
          <cell r="O384">
            <v>12763848</v>
          </cell>
          <cell r="P384">
            <v>12617865</v>
          </cell>
          <cell r="Q384">
            <v>145983</v>
          </cell>
          <cell r="R384">
            <v>1.1569548414093827</v>
          </cell>
          <cell r="S384">
            <v>1359</v>
          </cell>
          <cell r="T384">
            <v>0</v>
          </cell>
          <cell r="U384">
            <v>75</v>
          </cell>
          <cell r="V384">
            <v>999</v>
          </cell>
          <cell r="W384">
            <v>375</v>
          </cell>
          <cell r="X384">
            <v>1316</v>
          </cell>
          <cell r="Y384">
            <v>13327995</v>
          </cell>
        </row>
        <row r="385">
          <cell r="A385">
            <v>376</v>
          </cell>
          <cell r="B385">
            <v>76</v>
          </cell>
          <cell r="C385" t="str">
            <v xml:space="preserve">DIGHTON                      </v>
          </cell>
          <cell r="D385">
            <v>76</v>
          </cell>
          <cell r="E385" t="str">
            <v>DIGHTON</v>
          </cell>
          <cell r="F385">
            <v>0</v>
          </cell>
          <cell r="G385">
            <v>0</v>
          </cell>
          <cell r="H385">
            <v>0</v>
          </cell>
          <cell r="I385">
            <v>0</v>
          </cell>
          <cell r="K385">
            <v>0</v>
          </cell>
          <cell r="L385">
            <v>0</v>
          </cell>
          <cell r="M385">
            <v>0</v>
          </cell>
          <cell r="N385">
            <v>0</v>
          </cell>
          <cell r="O385">
            <v>0</v>
          </cell>
          <cell r="P385">
            <v>0</v>
          </cell>
          <cell r="Q385">
            <v>0</v>
          </cell>
          <cell r="R385">
            <v>0</v>
          </cell>
          <cell r="S385">
            <v>0</v>
          </cell>
          <cell r="T385">
            <v>0</v>
          </cell>
          <cell r="U385">
            <v>76</v>
          </cell>
          <cell r="V385">
            <v>76</v>
          </cell>
          <cell r="W385">
            <v>376</v>
          </cell>
          <cell r="X385">
            <v>0</v>
          </cell>
          <cell r="Y385">
            <v>0</v>
          </cell>
        </row>
        <row r="386">
          <cell r="A386">
            <v>377</v>
          </cell>
          <cell r="B386">
            <v>76</v>
          </cell>
          <cell r="C386" t="str">
            <v xml:space="preserve">DIGHTON                      </v>
          </cell>
          <cell r="D386">
            <v>650</v>
          </cell>
          <cell r="E386" t="str">
            <v>DIGHTON REHOBOTH</v>
          </cell>
          <cell r="F386">
            <v>11380729</v>
          </cell>
          <cell r="G386">
            <v>0.9708067757631178</v>
          </cell>
          <cell r="H386">
            <v>11805668</v>
          </cell>
          <cell r="I386">
            <v>0.97432129837452297</v>
          </cell>
          <cell r="K386">
            <v>6088223</v>
          </cell>
          <cell r="L386">
            <v>0</v>
          </cell>
          <cell r="M386">
            <v>0</v>
          </cell>
          <cell r="N386">
            <v>11805668</v>
          </cell>
          <cell r="O386">
            <v>6088223</v>
          </cell>
          <cell r="P386">
            <v>5846794</v>
          </cell>
          <cell r="Q386">
            <v>241429</v>
          </cell>
          <cell r="R386">
            <v>4.1292544255877663</v>
          </cell>
          <cell r="S386">
            <v>1287</v>
          </cell>
          <cell r="T386">
            <v>0</v>
          </cell>
          <cell r="U386">
            <v>76</v>
          </cell>
          <cell r="V386">
            <v>650</v>
          </cell>
          <cell r="W386">
            <v>377</v>
          </cell>
          <cell r="X386">
            <v>1272</v>
          </cell>
          <cell r="Y386">
            <v>11805668</v>
          </cell>
        </row>
        <row r="387">
          <cell r="A387">
            <v>378</v>
          </cell>
          <cell r="B387">
            <v>76</v>
          </cell>
          <cell r="C387" t="str">
            <v xml:space="preserve">DIGHTON                      </v>
          </cell>
          <cell r="D387">
            <v>910</v>
          </cell>
          <cell r="E387" t="str">
            <v>BRISTOL COUNTY</v>
          </cell>
          <cell r="F387">
            <v>342231</v>
          </cell>
          <cell r="G387">
            <v>2.9193224236882153E-2</v>
          </cell>
          <cell r="H387">
            <v>311144</v>
          </cell>
          <cell r="I387">
            <v>2.5678701625477064E-2</v>
          </cell>
          <cell r="K387">
            <v>160458</v>
          </cell>
          <cell r="L387">
            <v>0</v>
          </cell>
          <cell r="M387">
            <v>0</v>
          </cell>
          <cell r="N387">
            <v>311144</v>
          </cell>
          <cell r="O387">
            <v>160458</v>
          </cell>
          <cell r="P387">
            <v>175820</v>
          </cell>
          <cell r="Q387">
            <v>-15362</v>
          </cell>
          <cell r="R387">
            <v>-8.7373450119440328</v>
          </cell>
          <cell r="S387">
            <v>24</v>
          </cell>
          <cell r="T387">
            <v>0</v>
          </cell>
          <cell r="U387">
            <v>76</v>
          </cell>
          <cell r="V387">
            <v>910</v>
          </cell>
          <cell r="W387">
            <v>378</v>
          </cell>
          <cell r="X387">
            <v>21</v>
          </cell>
          <cell r="Y387">
            <v>311144</v>
          </cell>
        </row>
        <row r="388">
          <cell r="A388">
            <v>379</v>
          </cell>
          <cell r="B388">
            <v>76</v>
          </cell>
          <cell r="D388">
            <v>998</v>
          </cell>
          <cell r="F388">
            <v>0</v>
          </cell>
          <cell r="G388">
            <v>0</v>
          </cell>
          <cell r="H388">
            <v>0</v>
          </cell>
          <cell r="I388">
            <v>0</v>
          </cell>
          <cell r="K388">
            <v>0</v>
          </cell>
          <cell r="L388">
            <v>0</v>
          </cell>
          <cell r="M388">
            <v>0</v>
          </cell>
          <cell r="N388">
            <v>0</v>
          </cell>
          <cell r="O388">
            <v>0</v>
          </cell>
          <cell r="P388">
            <v>0</v>
          </cell>
          <cell r="Q388">
            <v>0</v>
          </cell>
          <cell r="R388">
            <v>0</v>
          </cell>
          <cell r="S388">
            <v>0</v>
          </cell>
          <cell r="T388">
            <v>0</v>
          </cell>
          <cell r="U388">
            <v>76</v>
          </cell>
          <cell r="V388">
            <v>998</v>
          </cell>
          <cell r="W388">
            <v>379</v>
          </cell>
          <cell r="X388">
            <v>0</v>
          </cell>
          <cell r="Y388">
            <v>0</v>
          </cell>
        </row>
        <row r="389">
          <cell r="A389">
            <v>380</v>
          </cell>
          <cell r="B389">
            <v>76</v>
          </cell>
          <cell r="C389" t="str">
            <v xml:space="preserve">DIGHTON                      </v>
          </cell>
          <cell r="D389">
            <v>999</v>
          </cell>
          <cell r="E389" t="str">
            <v>TOTAL</v>
          </cell>
          <cell r="F389">
            <v>11722960</v>
          </cell>
          <cell r="G389">
            <v>1</v>
          </cell>
          <cell r="H389">
            <v>12116812</v>
          </cell>
          <cell r="I389">
            <v>1</v>
          </cell>
          <cell r="J389">
            <v>6248681</v>
          </cell>
          <cell r="K389">
            <v>6248681</v>
          </cell>
          <cell r="L389">
            <v>0</v>
          </cell>
          <cell r="M389">
            <v>0</v>
          </cell>
          <cell r="N389">
            <v>12116812</v>
          </cell>
          <cell r="O389">
            <v>6248681</v>
          </cell>
          <cell r="P389">
            <v>6022614</v>
          </cell>
          <cell r="Q389">
            <v>226067</v>
          </cell>
          <cell r="R389">
            <v>3.7536358797027338</v>
          </cell>
          <cell r="S389">
            <v>1311</v>
          </cell>
          <cell r="T389">
            <v>0</v>
          </cell>
          <cell r="U389">
            <v>76</v>
          </cell>
          <cell r="V389">
            <v>999</v>
          </cell>
          <cell r="W389">
            <v>380</v>
          </cell>
          <cell r="X389">
            <v>1293</v>
          </cell>
          <cell r="Y389">
            <v>12116812</v>
          </cell>
        </row>
        <row r="390">
          <cell r="A390">
            <v>381</v>
          </cell>
          <cell r="B390">
            <v>77</v>
          </cell>
          <cell r="C390" t="str">
            <v xml:space="preserve">DOUGLAS                      </v>
          </cell>
          <cell r="D390">
            <v>77</v>
          </cell>
          <cell r="E390" t="str">
            <v>DOUGLAS</v>
          </cell>
          <cell r="F390">
            <v>13936065.529999997</v>
          </cell>
          <cell r="G390">
            <v>0.93700518735022342</v>
          </cell>
          <cell r="H390">
            <v>14220617.059999999</v>
          </cell>
          <cell r="I390">
            <v>0.9314118919708172</v>
          </cell>
          <cell r="K390">
            <v>5766202</v>
          </cell>
          <cell r="L390">
            <v>0</v>
          </cell>
          <cell r="M390">
            <v>0</v>
          </cell>
          <cell r="N390">
            <v>14220617.059999999</v>
          </cell>
          <cell r="O390">
            <v>5766202</v>
          </cell>
          <cell r="P390">
            <v>5567549</v>
          </cell>
          <cell r="Q390">
            <v>198653</v>
          </cell>
          <cell r="R390">
            <v>3.5680512196659606</v>
          </cell>
          <cell r="S390">
            <v>1610</v>
          </cell>
          <cell r="T390">
            <v>0</v>
          </cell>
          <cell r="U390">
            <v>77</v>
          </cell>
          <cell r="V390">
            <v>77</v>
          </cell>
          <cell r="W390">
            <v>381</v>
          </cell>
          <cell r="X390">
            <v>1583</v>
          </cell>
          <cell r="Y390">
            <v>14220617.059999999</v>
          </cell>
        </row>
        <row r="391">
          <cell r="A391">
            <v>382</v>
          </cell>
          <cell r="B391">
            <v>77</v>
          </cell>
          <cell r="C391" t="str">
            <v xml:space="preserve">DOUGLAS                      </v>
          </cell>
          <cell r="D391">
            <v>805</v>
          </cell>
          <cell r="E391" t="str">
            <v>BLACKSTONE VALLEY</v>
          </cell>
          <cell r="F391">
            <v>936921</v>
          </cell>
          <cell r="G391">
            <v>6.2994812649776549E-2</v>
          </cell>
          <cell r="H391">
            <v>1047190</v>
          </cell>
          <cell r="I391">
            <v>6.8588108029182818E-2</v>
          </cell>
          <cell r="K391">
            <v>424617</v>
          </cell>
          <cell r="L391">
            <v>0</v>
          </cell>
          <cell r="M391">
            <v>0</v>
          </cell>
          <cell r="N391">
            <v>1047190</v>
          </cell>
          <cell r="O391">
            <v>424617</v>
          </cell>
          <cell r="P391">
            <v>374306</v>
          </cell>
          <cell r="Q391">
            <v>50311</v>
          </cell>
          <cell r="R391">
            <v>13.441141739646172</v>
          </cell>
          <cell r="S391">
            <v>66</v>
          </cell>
          <cell r="T391">
            <v>0</v>
          </cell>
          <cell r="U391">
            <v>77</v>
          </cell>
          <cell r="V391">
            <v>805</v>
          </cell>
          <cell r="W391">
            <v>382</v>
          </cell>
          <cell r="X391">
            <v>71</v>
          </cell>
          <cell r="Y391">
            <v>1047190</v>
          </cell>
        </row>
        <row r="392">
          <cell r="A392">
            <v>383</v>
          </cell>
          <cell r="B392">
            <v>77</v>
          </cell>
          <cell r="D392">
            <v>998</v>
          </cell>
          <cell r="F392">
            <v>0</v>
          </cell>
          <cell r="G392">
            <v>0</v>
          </cell>
          <cell r="H392">
            <v>0</v>
          </cell>
          <cell r="I392">
            <v>0</v>
          </cell>
          <cell r="K392">
            <v>0</v>
          </cell>
          <cell r="L392">
            <v>0</v>
          </cell>
          <cell r="M392">
            <v>0</v>
          </cell>
          <cell r="N392">
            <v>0</v>
          </cell>
          <cell r="O392">
            <v>0</v>
          </cell>
          <cell r="P392">
            <v>0</v>
          </cell>
          <cell r="Q392">
            <v>0</v>
          </cell>
          <cell r="R392">
            <v>0</v>
          </cell>
          <cell r="S392">
            <v>0</v>
          </cell>
          <cell r="T392">
            <v>0</v>
          </cell>
          <cell r="U392">
            <v>77</v>
          </cell>
          <cell r="V392">
            <v>998</v>
          </cell>
          <cell r="W392">
            <v>383</v>
          </cell>
          <cell r="X392">
            <v>0</v>
          </cell>
          <cell r="Y392">
            <v>0</v>
          </cell>
        </row>
        <row r="393">
          <cell r="A393">
            <v>384</v>
          </cell>
          <cell r="B393">
            <v>77</v>
          </cell>
          <cell r="D393">
            <v>998</v>
          </cell>
          <cell r="F393">
            <v>0</v>
          </cell>
          <cell r="G393">
            <v>0</v>
          </cell>
          <cell r="H393">
            <v>0</v>
          </cell>
          <cell r="I393">
            <v>0</v>
          </cell>
          <cell r="K393">
            <v>0</v>
          </cell>
          <cell r="L393">
            <v>0</v>
          </cell>
          <cell r="M393">
            <v>0</v>
          </cell>
          <cell r="N393">
            <v>0</v>
          </cell>
          <cell r="O393">
            <v>0</v>
          </cell>
          <cell r="P393">
            <v>0</v>
          </cell>
          <cell r="Q393">
            <v>0</v>
          </cell>
          <cell r="R393">
            <v>0</v>
          </cell>
          <cell r="S393">
            <v>0</v>
          </cell>
          <cell r="T393">
            <v>0</v>
          </cell>
          <cell r="U393">
            <v>77</v>
          </cell>
          <cell r="V393">
            <v>998</v>
          </cell>
          <cell r="W393">
            <v>384</v>
          </cell>
          <cell r="X393">
            <v>0</v>
          </cell>
          <cell r="Y393">
            <v>0</v>
          </cell>
        </row>
        <row r="394">
          <cell r="A394">
            <v>385</v>
          </cell>
          <cell r="B394">
            <v>77</v>
          </cell>
          <cell r="C394" t="str">
            <v xml:space="preserve">DOUGLAS                      </v>
          </cell>
          <cell r="D394">
            <v>999</v>
          </cell>
          <cell r="E394" t="str">
            <v>TOTAL</v>
          </cell>
          <cell r="F394">
            <v>14872986.529999997</v>
          </cell>
          <cell r="G394">
            <v>1</v>
          </cell>
          <cell r="H394">
            <v>15267807.059999999</v>
          </cell>
          <cell r="I394">
            <v>1</v>
          </cell>
          <cell r="J394">
            <v>6190819</v>
          </cell>
          <cell r="K394">
            <v>6190819</v>
          </cell>
          <cell r="L394">
            <v>0</v>
          </cell>
          <cell r="M394">
            <v>0</v>
          </cell>
          <cell r="N394">
            <v>15267807.059999999</v>
          </cell>
          <cell r="O394">
            <v>6190819</v>
          </cell>
          <cell r="P394">
            <v>5941855</v>
          </cell>
          <cell r="Q394">
            <v>248964</v>
          </cell>
          <cell r="R394">
            <v>4.1900046365991761</v>
          </cell>
          <cell r="S394">
            <v>1676</v>
          </cell>
          <cell r="T394">
            <v>0</v>
          </cell>
          <cell r="U394">
            <v>77</v>
          </cell>
          <cell r="V394">
            <v>999</v>
          </cell>
          <cell r="W394">
            <v>385</v>
          </cell>
          <cell r="X394">
            <v>1654</v>
          </cell>
          <cell r="Y394">
            <v>15267807.059999999</v>
          </cell>
        </row>
        <row r="395">
          <cell r="A395">
            <v>386</v>
          </cell>
          <cell r="B395">
            <v>78</v>
          </cell>
          <cell r="C395" t="str">
            <v xml:space="preserve">DOVER                        </v>
          </cell>
          <cell r="D395">
            <v>78</v>
          </cell>
          <cell r="E395" t="str">
            <v>DOVER</v>
          </cell>
          <cell r="F395">
            <v>4590181.74</v>
          </cell>
          <cell r="G395">
            <v>0.45363606605246487</v>
          </cell>
          <cell r="H395">
            <v>4512264.4704399994</v>
          </cell>
          <cell r="I395">
            <v>0.42860251456856707</v>
          </cell>
          <cell r="K395">
            <v>4166423</v>
          </cell>
          <cell r="L395">
            <v>0</v>
          </cell>
          <cell r="M395">
            <v>0</v>
          </cell>
          <cell r="N395">
            <v>4512264.4704399994</v>
          </cell>
          <cell r="O395">
            <v>4166423</v>
          </cell>
          <cell r="P395">
            <v>4311579</v>
          </cell>
          <cell r="Q395">
            <v>-145156</v>
          </cell>
          <cell r="R395">
            <v>-3.3666552323406345</v>
          </cell>
          <cell r="S395">
            <v>555</v>
          </cell>
          <cell r="T395">
            <v>0</v>
          </cell>
          <cell r="U395">
            <v>78</v>
          </cell>
          <cell r="V395">
            <v>78</v>
          </cell>
          <cell r="W395">
            <v>386</v>
          </cell>
          <cell r="X395">
            <v>523</v>
          </cell>
          <cell r="Y395">
            <v>4512264.4704399994</v>
          </cell>
        </row>
        <row r="396">
          <cell r="A396">
            <v>387</v>
          </cell>
          <cell r="B396">
            <v>78</v>
          </cell>
          <cell r="C396" t="str">
            <v xml:space="preserve">DOVER                        </v>
          </cell>
          <cell r="D396">
            <v>655</v>
          </cell>
          <cell r="E396" t="str">
            <v>DOVER SHERBORN</v>
          </cell>
          <cell r="F396">
            <v>5513312</v>
          </cell>
          <cell r="G396">
            <v>0.54486669771812724</v>
          </cell>
          <cell r="H396">
            <v>5983736</v>
          </cell>
          <cell r="I396">
            <v>0.56837189240912911</v>
          </cell>
          <cell r="K396">
            <v>5525114</v>
          </cell>
          <cell r="L396">
            <v>0</v>
          </cell>
          <cell r="M396">
            <v>0</v>
          </cell>
          <cell r="N396">
            <v>5983736</v>
          </cell>
          <cell r="O396">
            <v>5525114</v>
          </cell>
          <cell r="P396">
            <v>5178680</v>
          </cell>
          <cell r="Q396">
            <v>346434</v>
          </cell>
          <cell r="R396">
            <v>6.689619748661821</v>
          </cell>
          <cell r="S396">
            <v>632</v>
          </cell>
          <cell r="T396">
            <v>0</v>
          </cell>
          <cell r="U396">
            <v>78</v>
          </cell>
          <cell r="V396">
            <v>655</v>
          </cell>
          <cell r="W396">
            <v>387</v>
          </cell>
          <cell r="X396">
            <v>659</v>
          </cell>
          <cell r="Y396">
            <v>5983736</v>
          </cell>
        </row>
        <row r="397">
          <cell r="A397">
            <v>388</v>
          </cell>
          <cell r="B397">
            <v>78</v>
          </cell>
          <cell r="C397" t="str">
            <v xml:space="preserve">DOVER                        </v>
          </cell>
          <cell r="D397">
            <v>830</v>
          </cell>
          <cell r="E397" t="str">
            <v>MINUTEMAN</v>
          </cell>
          <cell r="F397">
            <v>15150</v>
          </cell>
          <cell r="G397">
            <v>1.4972362294079541E-3</v>
          </cell>
          <cell r="H397">
            <v>31853</v>
          </cell>
          <cell r="I397">
            <v>3.0255930223037895E-3</v>
          </cell>
          <cell r="K397">
            <v>29412</v>
          </cell>
          <cell r="L397">
            <v>0</v>
          </cell>
          <cell r="M397">
            <v>0</v>
          </cell>
          <cell r="N397">
            <v>31853</v>
          </cell>
          <cell r="O397">
            <v>29412</v>
          </cell>
          <cell r="P397">
            <v>14230</v>
          </cell>
          <cell r="Q397">
            <v>15182</v>
          </cell>
          <cell r="R397">
            <v>106.69009135628953</v>
          </cell>
          <cell r="S397">
            <v>1</v>
          </cell>
          <cell r="T397">
            <v>0</v>
          </cell>
          <cell r="U397">
            <v>78</v>
          </cell>
          <cell r="V397">
            <v>830</v>
          </cell>
          <cell r="W397">
            <v>388</v>
          </cell>
          <cell r="X397">
            <v>2</v>
          </cell>
          <cell r="Y397">
            <v>31853</v>
          </cell>
        </row>
        <row r="398">
          <cell r="A398">
            <v>389</v>
          </cell>
          <cell r="B398">
            <v>78</v>
          </cell>
          <cell r="C398" t="str">
            <v xml:space="preserve">DOVER                        </v>
          </cell>
          <cell r="D398">
            <v>915</v>
          </cell>
          <cell r="E398" t="str">
            <v>NORFOLK COUNTY</v>
          </cell>
          <cell r="F398">
            <v>0</v>
          </cell>
          <cell r="G398">
            <v>0</v>
          </cell>
          <cell r="H398">
            <v>0</v>
          </cell>
          <cell r="I398">
            <v>0</v>
          </cell>
          <cell r="K398">
            <v>0</v>
          </cell>
          <cell r="L398">
            <v>0</v>
          </cell>
          <cell r="M398">
            <v>0</v>
          </cell>
          <cell r="N398">
            <v>0</v>
          </cell>
          <cell r="O398">
            <v>0</v>
          </cell>
          <cell r="P398">
            <v>0</v>
          </cell>
          <cell r="Q398">
            <v>0</v>
          </cell>
          <cell r="R398">
            <v>0</v>
          </cell>
          <cell r="S398">
            <v>0</v>
          </cell>
          <cell r="T398">
            <v>0</v>
          </cell>
          <cell r="U398">
            <v>78</v>
          </cell>
          <cell r="V398">
            <v>915</v>
          </cell>
          <cell r="W398">
            <v>389</v>
          </cell>
          <cell r="X398">
            <v>0</v>
          </cell>
          <cell r="Y398">
            <v>0</v>
          </cell>
        </row>
        <row r="399">
          <cell r="A399">
            <v>390</v>
          </cell>
          <cell r="B399">
            <v>78</v>
          </cell>
          <cell r="C399" t="str">
            <v xml:space="preserve">DOVER                        </v>
          </cell>
          <cell r="D399">
            <v>999</v>
          </cell>
          <cell r="E399" t="str">
            <v>TOTAL</v>
          </cell>
          <cell r="F399">
            <v>10118643.74</v>
          </cell>
          <cell r="G399">
            <v>1</v>
          </cell>
          <cell r="H399">
            <v>10527853.47044</v>
          </cell>
          <cell r="I399">
            <v>1</v>
          </cell>
          <cell r="J399">
            <v>9720948</v>
          </cell>
          <cell r="K399">
            <v>9720949</v>
          </cell>
          <cell r="L399">
            <v>0</v>
          </cell>
          <cell r="M399">
            <v>0</v>
          </cell>
          <cell r="N399">
            <v>10527853.47044</v>
          </cell>
          <cell r="O399">
            <v>9720949</v>
          </cell>
          <cell r="P399">
            <v>9504489</v>
          </cell>
          <cell r="Q399">
            <v>216460</v>
          </cell>
          <cell r="R399">
            <v>2.2774501606556647</v>
          </cell>
          <cell r="S399">
            <v>1188</v>
          </cell>
          <cell r="T399">
            <v>0</v>
          </cell>
          <cell r="U399">
            <v>78</v>
          </cell>
          <cell r="V399">
            <v>999</v>
          </cell>
          <cell r="W399">
            <v>390</v>
          </cell>
          <cell r="X399">
            <v>1184</v>
          </cell>
          <cell r="Y399">
            <v>10527853.47044</v>
          </cell>
        </row>
        <row r="400">
          <cell r="A400">
            <v>391</v>
          </cell>
          <cell r="B400">
            <v>79</v>
          </cell>
          <cell r="C400" t="str">
            <v xml:space="preserve">DRACUT                       </v>
          </cell>
          <cell r="D400">
            <v>79</v>
          </cell>
          <cell r="E400" t="str">
            <v>DRACUT</v>
          </cell>
          <cell r="F400">
            <v>35260306.700000003</v>
          </cell>
          <cell r="G400">
            <v>0.84546197329630868</v>
          </cell>
          <cell r="H400">
            <v>36126888.270000003</v>
          </cell>
          <cell r="I400">
            <v>0.84123162267782925</v>
          </cell>
          <cell r="K400">
            <v>18043208</v>
          </cell>
          <cell r="L400">
            <v>0</v>
          </cell>
          <cell r="M400">
            <v>0</v>
          </cell>
          <cell r="N400">
            <v>36126888.270000003</v>
          </cell>
          <cell r="O400">
            <v>18025469</v>
          </cell>
          <cell r="P400">
            <v>17528088</v>
          </cell>
          <cell r="Q400">
            <v>497381</v>
          </cell>
          <cell r="R400">
            <v>2.8376226773850064</v>
          </cell>
          <cell r="S400">
            <v>4040</v>
          </cell>
          <cell r="T400">
            <v>0</v>
          </cell>
          <cell r="U400">
            <v>79</v>
          </cell>
          <cell r="V400">
            <v>79</v>
          </cell>
          <cell r="W400">
            <v>391</v>
          </cell>
          <cell r="X400">
            <v>4021</v>
          </cell>
          <cell r="Y400">
            <v>36126888.270000003</v>
          </cell>
        </row>
        <row r="401">
          <cell r="A401">
            <v>392</v>
          </cell>
          <cell r="B401">
            <v>79</v>
          </cell>
          <cell r="C401" t="str">
            <v xml:space="preserve">DRACUT                       </v>
          </cell>
          <cell r="D401">
            <v>828</v>
          </cell>
          <cell r="E401" t="str">
            <v>GREATER LOWELL</v>
          </cell>
          <cell r="F401">
            <v>6431056</v>
          </cell>
          <cell r="G401">
            <v>0.15420209876220575</v>
          </cell>
          <cell r="H401">
            <v>6760596</v>
          </cell>
          <cell r="I401">
            <v>0.15742366463573756</v>
          </cell>
          <cell r="K401">
            <v>3376511</v>
          </cell>
          <cell r="L401">
            <v>0</v>
          </cell>
          <cell r="M401">
            <v>0</v>
          </cell>
          <cell r="N401">
            <v>6760596</v>
          </cell>
          <cell r="O401">
            <v>3373192</v>
          </cell>
          <cell r="P401">
            <v>3196913</v>
          </cell>
          <cell r="Q401">
            <v>176279</v>
          </cell>
          <cell r="R401">
            <v>5.5140380736041301</v>
          </cell>
          <cell r="S401">
            <v>438</v>
          </cell>
          <cell r="T401">
            <v>0</v>
          </cell>
          <cell r="U401">
            <v>79</v>
          </cell>
          <cell r="V401">
            <v>828</v>
          </cell>
          <cell r="W401">
            <v>392</v>
          </cell>
          <cell r="X401">
            <v>441</v>
          </cell>
          <cell r="Y401">
            <v>6760596</v>
          </cell>
        </row>
        <row r="402">
          <cell r="A402">
            <v>393</v>
          </cell>
          <cell r="B402">
            <v>79</v>
          </cell>
          <cell r="C402" t="str">
            <v xml:space="preserve">DRACUT                       </v>
          </cell>
          <cell r="D402">
            <v>913</v>
          </cell>
          <cell r="E402" t="str">
            <v>ESSEX AGRICULTURAL</v>
          </cell>
          <cell r="F402">
            <v>14010</v>
          </cell>
          <cell r="G402">
            <v>3.3592794148558223E-4</v>
          </cell>
          <cell r="H402">
            <v>57749</v>
          </cell>
          <cell r="I402">
            <v>1.3447126864331502E-3</v>
          </cell>
          <cell r="K402">
            <v>28842</v>
          </cell>
          <cell r="L402">
            <v>49900</v>
          </cell>
          <cell r="M402">
            <v>21058</v>
          </cell>
          <cell r="N402">
            <v>0</v>
          </cell>
          <cell r="O402">
            <v>49900</v>
          </cell>
          <cell r="P402">
            <v>12272</v>
          </cell>
          <cell r="Q402">
            <v>37628</v>
          </cell>
          <cell r="R402">
            <v>306.61668839634939</v>
          </cell>
          <cell r="S402">
            <v>1</v>
          </cell>
          <cell r="T402">
            <v>0</v>
          </cell>
          <cell r="U402">
            <v>79</v>
          </cell>
          <cell r="V402">
            <v>913</v>
          </cell>
          <cell r="W402">
            <v>393</v>
          </cell>
          <cell r="X402">
            <v>4</v>
          </cell>
          <cell r="Y402">
            <v>57749</v>
          </cell>
        </row>
        <row r="403">
          <cell r="A403">
            <v>394</v>
          </cell>
          <cell r="B403">
            <v>79</v>
          </cell>
          <cell r="D403">
            <v>998</v>
          </cell>
          <cell r="F403">
            <v>0</v>
          </cell>
          <cell r="G403">
            <v>0</v>
          </cell>
          <cell r="H403">
            <v>0</v>
          </cell>
          <cell r="I403">
            <v>0</v>
          </cell>
          <cell r="K403">
            <v>0</v>
          </cell>
          <cell r="L403">
            <v>0</v>
          </cell>
          <cell r="M403">
            <v>0</v>
          </cell>
          <cell r="N403">
            <v>0</v>
          </cell>
          <cell r="O403">
            <v>0</v>
          </cell>
          <cell r="P403">
            <v>0</v>
          </cell>
          <cell r="Q403">
            <v>0</v>
          </cell>
          <cell r="R403">
            <v>0</v>
          </cell>
          <cell r="S403">
            <v>0</v>
          </cell>
          <cell r="T403">
            <v>0</v>
          </cell>
          <cell r="U403">
            <v>79</v>
          </cell>
          <cell r="V403">
            <v>998</v>
          </cell>
          <cell r="W403">
            <v>394</v>
          </cell>
          <cell r="X403">
            <v>0</v>
          </cell>
          <cell r="Y403">
            <v>0</v>
          </cell>
        </row>
        <row r="404">
          <cell r="A404">
            <v>395</v>
          </cell>
          <cell r="B404">
            <v>79</v>
          </cell>
          <cell r="C404" t="str">
            <v xml:space="preserve">DRACUT                       </v>
          </cell>
          <cell r="D404">
            <v>999</v>
          </cell>
          <cell r="E404" t="str">
            <v>TOTAL</v>
          </cell>
          <cell r="F404">
            <v>41705372.700000003</v>
          </cell>
          <cell r="G404">
            <v>1</v>
          </cell>
          <cell r="H404">
            <v>42945233.270000003</v>
          </cell>
          <cell r="I404">
            <v>0.99999999999999989</v>
          </cell>
          <cell r="J404">
            <v>21448561</v>
          </cell>
          <cell r="K404">
            <v>21448561</v>
          </cell>
          <cell r="L404">
            <v>49900</v>
          </cell>
          <cell r="M404">
            <v>21058</v>
          </cell>
          <cell r="N404">
            <v>42887484.270000003</v>
          </cell>
          <cell r="O404">
            <v>21448561</v>
          </cell>
          <cell r="P404">
            <v>20737273</v>
          </cell>
          <cell r="Q404">
            <v>711288</v>
          </cell>
          <cell r="R404">
            <v>3.4299977629652654</v>
          </cell>
          <cell r="S404">
            <v>4479</v>
          </cell>
          <cell r="T404">
            <v>0</v>
          </cell>
          <cell r="U404">
            <v>79</v>
          </cell>
          <cell r="V404">
            <v>999</v>
          </cell>
          <cell r="W404">
            <v>395</v>
          </cell>
          <cell r="X404">
            <v>4466</v>
          </cell>
          <cell r="Y404">
            <v>42945233.270000003</v>
          </cell>
        </row>
        <row r="405">
          <cell r="A405">
            <v>396</v>
          </cell>
          <cell r="B405">
            <v>80</v>
          </cell>
          <cell r="C405" t="str">
            <v xml:space="preserve">DUDLEY                       </v>
          </cell>
          <cell r="D405">
            <v>80</v>
          </cell>
          <cell r="E405" t="str">
            <v>DUDLEY</v>
          </cell>
          <cell r="F405">
            <v>0</v>
          </cell>
          <cell r="G405">
            <v>0</v>
          </cell>
          <cell r="H405">
            <v>0</v>
          </cell>
          <cell r="I405">
            <v>0</v>
          </cell>
          <cell r="K405">
            <v>0</v>
          </cell>
          <cell r="L405">
            <v>0</v>
          </cell>
          <cell r="M405">
            <v>0</v>
          </cell>
          <cell r="N405">
            <v>0</v>
          </cell>
          <cell r="O405">
            <v>0</v>
          </cell>
          <cell r="P405">
            <v>0</v>
          </cell>
          <cell r="Q405">
            <v>0</v>
          </cell>
          <cell r="R405">
            <v>0</v>
          </cell>
          <cell r="S405">
            <v>0</v>
          </cell>
          <cell r="T405">
            <v>0</v>
          </cell>
          <cell r="U405">
            <v>80</v>
          </cell>
          <cell r="V405">
            <v>80</v>
          </cell>
          <cell r="W405">
            <v>396</v>
          </cell>
          <cell r="X405">
            <v>0</v>
          </cell>
          <cell r="Y405">
            <v>0</v>
          </cell>
        </row>
        <row r="406">
          <cell r="A406">
            <v>397</v>
          </cell>
          <cell r="B406">
            <v>80</v>
          </cell>
          <cell r="C406" t="str">
            <v xml:space="preserve">DUDLEY                       </v>
          </cell>
          <cell r="D406">
            <v>658</v>
          </cell>
          <cell r="E406" t="str">
            <v>DUDLEY CHARLTON</v>
          </cell>
          <cell r="F406">
            <v>16033482</v>
          </cell>
          <cell r="G406">
            <v>0.9161309159890979</v>
          </cell>
          <cell r="H406">
            <v>16365904</v>
          </cell>
          <cell r="I406">
            <v>0.90844158446552448</v>
          </cell>
          <cell r="K406">
            <v>4506710</v>
          </cell>
          <cell r="L406">
            <v>0</v>
          </cell>
          <cell r="M406">
            <v>0</v>
          </cell>
          <cell r="N406">
            <v>16365904</v>
          </cell>
          <cell r="O406">
            <v>4506710</v>
          </cell>
          <cell r="P406">
            <v>4337109</v>
          </cell>
          <cell r="Q406">
            <v>169601</v>
          </cell>
          <cell r="R406">
            <v>3.9104620151349665</v>
          </cell>
          <cell r="S406">
            <v>1851</v>
          </cell>
          <cell r="T406">
            <v>0</v>
          </cell>
          <cell r="U406">
            <v>80</v>
          </cell>
          <cell r="V406">
            <v>658</v>
          </cell>
          <cell r="W406">
            <v>397</v>
          </cell>
          <cell r="X406">
            <v>1809</v>
          </cell>
          <cell r="Y406">
            <v>16365904</v>
          </cell>
        </row>
        <row r="407">
          <cell r="A407">
            <v>398</v>
          </cell>
          <cell r="B407">
            <v>80</v>
          </cell>
          <cell r="C407" t="str">
            <v xml:space="preserve">DUDLEY                       </v>
          </cell>
          <cell r="D407">
            <v>876</v>
          </cell>
          <cell r="E407" t="str">
            <v>SOUTHERN WORCESTER</v>
          </cell>
          <cell r="F407">
            <v>1467818</v>
          </cell>
          <cell r="G407">
            <v>8.3869084010902054E-2</v>
          </cell>
          <cell r="H407">
            <v>1649458</v>
          </cell>
          <cell r="I407">
            <v>9.1558415534475524E-2</v>
          </cell>
          <cell r="K407">
            <v>454214</v>
          </cell>
          <cell r="L407">
            <v>0</v>
          </cell>
          <cell r="M407">
            <v>0</v>
          </cell>
          <cell r="N407">
            <v>1649458</v>
          </cell>
          <cell r="O407">
            <v>454214</v>
          </cell>
          <cell r="P407">
            <v>397049</v>
          </cell>
          <cell r="Q407">
            <v>57165</v>
          </cell>
          <cell r="R407">
            <v>14.397467315117277</v>
          </cell>
          <cell r="S407">
            <v>103</v>
          </cell>
          <cell r="T407">
            <v>0</v>
          </cell>
          <cell r="U407">
            <v>80</v>
          </cell>
          <cell r="V407">
            <v>876</v>
          </cell>
          <cell r="W407">
            <v>398</v>
          </cell>
          <cell r="X407">
            <v>112</v>
          </cell>
          <cell r="Y407">
            <v>1649458</v>
          </cell>
        </row>
        <row r="408">
          <cell r="A408">
            <v>399</v>
          </cell>
          <cell r="B408">
            <v>80</v>
          </cell>
          <cell r="D408">
            <v>998</v>
          </cell>
          <cell r="F408">
            <v>0</v>
          </cell>
          <cell r="G408">
            <v>0</v>
          </cell>
          <cell r="H408">
            <v>0</v>
          </cell>
          <cell r="I408">
            <v>0</v>
          </cell>
          <cell r="K408">
            <v>0</v>
          </cell>
          <cell r="L408">
            <v>0</v>
          </cell>
          <cell r="M408">
            <v>0</v>
          </cell>
          <cell r="N408">
            <v>0</v>
          </cell>
          <cell r="O408">
            <v>0</v>
          </cell>
          <cell r="P408">
            <v>0</v>
          </cell>
          <cell r="Q408">
            <v>0</v>
          </cell>
          <cell r="R408">
            <v>0</v>
          </cell>
          <cell r="S408">
            <v>0</v>
          </cell>
          <cell r="T408">
            <v>0</v>
          </cell>
          <cell r="U408">
            <v>80</v>
          </cell>
          <cell r="V408">
            <v>998</v>
          </cell>
          <cell r="W408">
            <v>399</v>
          </cell>
          <cell r="X408">
            <v>0</v>
          </cell>
          <cell r="Y408">
            <v>0</v>
          </cell>
        </row>
        <row r="409">
          <cell r="A409">
            <v>400</v>
          </cell>
          <cell r="B409">
            <v>80</v>
          </cell>
          <cell r="C409" t="str">
            <v xml:space="preserve">DUDLEY                       </v>
          </cell>
          <cell r="D409">
            <v>999</v>
          </cell>
          <cell r="E409" t="str">
            <v>TOTAL</v>
          </cell>
          <cell r="F409">
            <v>17501300</v>
          </cell>
          <cell r="G409">
            <v>1</v>
          </cell>
          <cell r="H409">
            <v>18015362</v>
          </cell>
          <cell r="I409">
            <v>1</v>
          </cell>
          <cell r="J409">
            <v>4960924</v>
          </cell>
          <cell r="K409">
            <v>4960924</v>
          </cell>
          <cell r="L409">
            <v>0</v>
          </cell>
          <cell r="M409">
            <v>0</v>
          </cell>
          <cell r="N409">
            <v>18015362</v>
          </cell>
          <cell r="O409">
            <v>4960924</v>
          </cell>
          <cell r="P409">
            <v>4734158</v>
          </cell>
          <cell r="Q409">
            <v>226766</v>
          </cell>
          <cell r="R409">
            <v>4.7899964470978791</v>
          </cell>
          <cell r="S409">
            <v>1954</v>
          </cell>
          <cell r="T409">
            <v>0</v>
          </cell>
          <cell r="U409">
            <v>80</v>
          </cell>
          <cell r="V409">
            <v>999</v>
          </cell>
          <cell r="W409">
            <v>400</v>
          </cell>
          <cell r="X409">
            <v>1921</v>
          </cell>
          <cell r="Y409">
            <v>18015362</v>
          </cell>
        </row>
        <row r="410">
          <cell r="A410">
            <v>401</v>
          </cell>
          <cell r="B410">
            <v>81</v>
          </cell>
          <cell r="C410" t="str">
            <v xml:space="preserve">DUNSTABLE                    </v>
          </cell>
          <cell r="D410">
            <v>81</v>
          </cell>
          <cell r="E410" t="str">
            <v>DUNSTABLE</v>
          </cell>
          <cell r="F410">
            <v>12250.07</v>
          </cell>
          <cell r="G410">
            <v>2.0605990734183163E-3</v>
          </cell>
          <cell r="H410">
            <v>12697.21</v>
          </cell>
          <cell r="I410">
            <v>2.1162301617057939E-3</v>
          </cell>
          <cell r="K410">
            <v>8271</v>
          </cell>
          <cell r="L410">
            <v>0</v>
          </cell>
          <cell r="M410">
            <v>0</v>
          </cell>
          <cell r="N410">
            <v>12697.21</v>
          </cell>
          <cell r="O410">
            <v>8271</v>
          </cell>
          <cell r="P410">
            <v>7858</v>
          </cell>
          <cell r="Q410">
            <v>413</v>
          </cell>
          <cell r="R410">
            <v>5.2557902774242811</v>
          </cell>
          <cell r="S410">
            <v>1</v>
          </cell>
          <cell r="T410">
            <v>0</v>
          </cell>
          <cell r="U410">
            <v>81</v>
          </cell>
          <cell r="V410">
            <v>81</v>
          </cell>
          <cell r="W410">
            <v>401</v>
          </cell>
          <cell r="X410">
            <v>1</v>
          </cell>
          <cell r="Y410">
            <v>12697.21</v>
          </cell>
        </row>
        <row r="411">
          <cell r="A411">
            <v>402</v>
          </cell>
          <cell r="B411">
            <v>81</v>
          </cell>
          <cell r="C411" t="str">
            <v xml:space="preserve">DUNSTABLE                    </v>
          </cell>
          <cell r="D411">
            <v>673</v>
          </cell>
          <cell r="E411" t="str">
            <v>GROTON DUNSTABLE</v>
          </cell>
          <cell r="F411">
            <v>5668367</v>
          </cell>
          <cell r="G411">
            <v>0.95348286075058863</v>
          </cell>
          <cell r="H411">
            <v>5757270</v>
          </cell>
          <cell r="I411">
            <v>0.95955792044739885</v>
          </cell>
          <cell r="K411">
            <v>3750310</v>
          </cell>
          <cell r="L411">
            <v>0</v>
          </cell>
          <cell r="M411">
            <v>0</v>
          </cell>
          <cell r="N411">
            <v>5757270</v>
          </cell>
          <cell r="O411">
            <v>3750310</v>
          </cell>
          <cell r="P411">
            <v>3636243</v>
          </cell>
          <cell r="Q411">
            <v>114067</v>
          </cell>
          <cell r="R411">
            <v>3.1369465682024003</v>
          </cell>
          <cell r="S411">
            <v>665</v>
          </cell>
          <cell r="T411">
            <v>0</v>
          </cell>
          <cell r="U411">
            <v>81</v>
          </cell>
          <cell r="V411">
            <v>673</v>
          </cell>
          <cell r="W411">
            <v>402</v>
          </cell>
          <cell r="X411">
            <v>648</v>
          </cell>
          <cell r="Y411">
            <v>5757270</v>
          </cell>
        </row>
        <row r="412">
          <cell r="A412">
            <v>403</v>
          </cell>
          <cell r="B412">
            <v>81</v>
          </cell>
          <cell r="C412" t="str">
            <v xml:space="preserve">DUNSTABLE                    </v>
          </cell>
          <cell r="D412">
            <v>828</v>
          </cell>
          <cell r="E412" t="str">
            <v>GREATER LOWELL</v>
          </cell>
          <cell r="F412">
            <v>264290</v>
          </cell>
          <cell r="G412">
            <v>4.4456540175993028E-2</v>
          </cell>
          <cell r="H412">
            <v>229952</v>
          </cell>
          <cell r="I412">
            <v>3.8325849390895381E-2</v>
          </cell>
          <cell r="K412">
            <v>149792</v>
          </cell>
          <cell r="L412">
            <v>0</v>
          </cell>
          <cell r="M412">
            <v>0</v>
          </cell>
          <cell r="N412">
            <v>229952</v>
          </cell>
          <cell r="O412">
            <v>149792</v>
          </cell>
          <cell r="P412">
            <v>169541</v>
          </cell>
          <cell r="Q412">
            <v>-19749</v>
          </cell>
          <cell r="R412">
            <v>-11.648509799989384</v>
          </cell>
          <cell r="S412">
            <v>18</v>
          </cell>
          <cell r="T412">
            <v>0</v>
          </cell>
          <cell r="U412">
            <v>81</v>
          </cell>
          <cell r="V412">
            <v>828</v>
          </cell>
          <cell r="W412">
            <v>403</v>
          </cell>
          <cell r="X412">
            <v>15</v>
          </cell>
          <cell r="Y412">
            <v>229952</v>
          </cell>
        </row>
        <row r="413">
          <cell r="A413">
            <v>404</v>
          </cell>
          <cell r="B413">
            <v>81</v>
          </cell>
          <cell r="D413">
            <v>998</v>
          </cell>
          <cell r="F413">
            <v>0</v>
          </cell>
          <cell r="G413">
            <v>0</v>
          </cell>
          <cell r="H413">
            <v>0</v>
          </cell>
          <cell r="I413">
            <v>0</v>
          </cell>
          <cell r="K413">
            <v>0</v>
          </cell>
          <cell r="L413">
            <v>0</v>
          </cell>
          <cell r="M413">
            <v>0</v>
          </cell>
          <cell r="N413">
            <v>0</v>
          </cell>
          <cell r="O413">
            <v>0</v>
          </cell>
          <cell r="P413">
            <v>0</v>
          </cell>
          <cell r="Q413">
            <v>0</v>
          </cell>
          <cell r="R413">
            <v>0</v>
          </cell>
          <cell r="S413">
            <v>0</v>
          </cell>
          <cell r="T413">
            <v>0</v>
          </cell>
          <cell r="U413">
            <v>81</v>
          </cell>
          <cell r="V413">
            <v>998</v>
          </cell>
          <cell r="W413">
            <v>404</v>
          </cell>
          <cell r="X413">
            <v>0</v>
          </cell>
          <cell r="Y413">
            <v>0</v>
          </cell>
        </row>
        <row r="414">
          <cell r="A414">
            <v>405</v>
          </cell>
          <cell r="B414">
            <v>81</v>
          </cell>
          <cell r="C414" t="str">
            <v xml:space="preserve">DUNSTABLE                    </v>
          </cell>
          <cell r="D414">
            <v>999</v>
          </cell>
          <cell r="E414" t="str">
            <v>TOTAL</v>
          </cell>
          <cell r="F414">
            <v>5944907.0700000003</v>
          </cell>
          <cell r="G414">
            <v>1</v>
          </cell>
          <cell r="H414">
            <v>5999919.21</v>
          </cell>
          <cell r="I414">
            <v>1</v>
          </cell>
          <cell r="J414">
            <v>3908373</v>
          </cell>
          <cell r="K414">
            <v>3908373</v>
          </cell>
          <cell r="L414">
            <v>0</v>
          </cell>
          <cell r="M414">
            <v>0</v>
          </cell>
          <cell r="N414">
            <v>5999919.21</v>
          </cell>
          <cell r="O414">
            <v>3908373</v>
          </cell>
          <cell r="P414">
            <v>3813642</v>
          </cell>
          <cell r="Q414">
            <v>94731</v>
          </cell>
          <cell r="R414">
            <v>2.4840034801378841</v>
          </cell>
          <cell r="S414">
            <v>684</v>
          </cell>
          <cell r="T414">
            <v>0</v>
          </cell>
          <cell r="U414">
            <v>81</v>
          </cell>
          <cell r="V414">
            <v>999</v>
          </cell>
          <cell r="W414">
            <v>405</v>
          </cell>
          <cell r="X414">
            <v>664</v>
          </cell>
          <cell r="Y414">
            <v>5999919.21</v>
          </cell>
        </row>
        <row r="415">
          <cell r="A415">
            <v>406</v>
          </cell>
          <cell r="B415">
            <v>82</v>
          </cell>
          <cell r="C415" t="str">
            <v xml:space="preserve">DUXBURY                      </v>
          </cell>
          <cell r="D415">
            <v>82</v>
          </cell>
          <cell r="E415" t="str">
            <v>DUXBURY</v>
          </cell>
          <cell r="F415">
            <v>26802911.094560001</v>
          </cell>
          <cell r="G415">
            <v>1</v>
          </cell>
          <cell r="H415">
            <v>27790056.59392</v>
          </cell>
          <cell r="I415">
            <v>1</v>
          </cell>
          <cell r="K415">
            <v>24314803</v>
          </cell>
          <cell r="L415">
            <v>0</v>
          </cell>
          <cell r="M415">
            <v>0</v>
          </cell>
          <cell r="N415">
            <v>27790056.59392</v>
          </cell>
          <cell r="O415">
            <v>24314803</v>
          </cell>
          <cell r="P415">
            <v>23914065</v>
          </cell>
          <cell r="Q415">
            <v>400738</v>
          </cell>
          <cell r="R415">
            <v>1.6757418698995759</v>
          </cell>
          <cell r="S415">
            <v>3155</v>
          </cell>
          <cell r="T415">
            <v>0</v>
          </cell>
          <cell r="U415">
            <v>82</v>
          </cell>
          <cell r="V415">
            <v>82</v>
          </cell>
          <cell r="W415">
            <v>406</v>
          </cell>
          <cell r="X415">
            <v>3142</v>
          </cell>
          <cell r="Y415">
            <v>27790056.59392</v>
          </cell>
        </row>
        <row r="416">
          <cell r="A416">
            <v>407</v>
          </cell>
          <cell r="B416">
            <v>82</v>
          </cell>
          <cell r="D416">
            <v>998</v>
          </cell>
          <cell r="F416">
            <v>0</v>
          </cell>
          <cell r="G416">
            <v>0</v>
          </cell>
          <cell r="H416">
            <v>0</v>
          </cell>
          <cell r="I416">
            <v>0</v>
          </cell>
          <cell r="K416">
            <v>0</v>
          </cell>
          <cell r="L416">
            <v>0</v>
          </cell>
          <cell r="M416">
            <v>0</v>
          </cell>
          <cell r="N416">
            <v>0</v>
          </cell>
          <cell r="O416">
            <v>0</v>
          </cell>
          <cell r="P416">
            <v>0</v>
          </cell>
          <cell r="Q416">
            <v>0</v>
          </cell>
          <cell r="R416">
            <v>0</v>
          </cell>
          <cell r="S416">
            <v>0</v>
          </cell>
          <cell r="T416">
            <v>0</v>
          </cell>
          <cell r="U416">
            <v>82</v>
          </cell>
          <cell r="V416">
            <v>998</v>
          </cell>
          <cell r="W416">
            <v>407</v>
          </cell>
          <cell r="X416">
            <v>0</v>
          </cell>
          <cell r="Y416">
            <v>0</v>
          </cell>
        </row>
        <row r="417">
          <cell r="A417">
            <v>408</v>
          </cell>
          <cell r="B417">
            <v>82</v>
          </cell>
          <cell r="D417">
            <v>998</v>
          </cell>
          <cell r="F417">
            <v>0</v>
          </cell>
          <cell r="G417">
            <v>0</v>
          </cell>
          <cell r="H417">
            <v>0</v>
          </cell>
          <cell r="I417">
            <v>0</v>
          </cell>
          <cell r="K417">
            <v>0</v>
          </cell>
          <cell r="L417">
            <v>0</v>
          </cell>
          <cell r="M417">
            <v>0</v>
          </cell>
          <cell r="N417">
            <v>0</v>
          </cell>
          <cell r="O417">
            <v>0</v>
          </cell>
          <cell r="P417">
            <v>0</v>
          </cell>
          <cell r="Q417">
            <v>0</v>
          </cell>
          <cell r="R417">
            <v>0</v>
          </cell>
          <cell r="S417">
            <v>0</v>
          </cell>
          <cell r="T417">
            <v>0</v>
          </cell>
          <cell r="U417">
            <v>82</v>
          </cell>
          <cell r="V417">
            <v>998</v>
          </cell>
          <cell r="W417">
            <v>408</v>
          </cell>
          <cell r="X417">
            <v>0</v>
          </cell>
          <cell r="Y417">
            <v>0</v>
          </cell>
        </row>
        <row r="418">
          <cell r="A418">
            <v>409</v>
          </cell>
          <cell r="B418">
            <v>82</v>
          </cell>
          <cell r="D418">
            <v>998</v>
          </cell>
          <cell r="F418">
            <v>0</v>
          </cell>
          <cell r="G418">
            <v>0</v>
          </cell>
          <cell r="H418">
            <v>0</v>
          </cell>
          <cell r="I418">
            <v>0</v>
          </cell>
          <cell r="K418">
            <v>0</v>
          </cell>
          <cell r="L418">
            <v>0</v>
          </cell>
          <cell r="M418">
            <v>0</v>
          </cell>
          <cell r="N418">
            <v>0</v>
          </cell>
          <cell r="O418">
            <v>0</v>
          </cell>
          <cell r="P418">
            <v>0</v>
          </cell>
          <cell r="Q418">
            <v>0</v>
          </cell>
          <cell r="R418">
            <v>0</v>
          </cell>
          <cell r="S418">
            <v>0</v>
          </cell>
          <cell r="T418">
            <v>0</v>
          </cell>
          <cell r="U418">
            <v>82</v>
          </cell>
          <cell r="V418">
            <v>998</v>
          </cell>
          <cell r="W418">
            <v>409</v>
          </cell>
          <cell r="X418">
            <v>0</v>
          </cell>
          <cell r="Y418">
            <v>0</v>
          </cell>
        </row>
        <row r="419">
          <cell r="A419">
            <v>410</v>
          </cell>
          <cell r="B419">
            <v>82</v>
          </cell>
          <cell r="C419" t="str">
            <v xml:space="preserve">DUXBURY                      </v>
          </cell>
          <cell r="D419">
            <v>999</v>
          </cell>
          <cell r="E419" t="str">
            <v>TOTAL</v>
          </cell>
          <cell r="F419">
            <v>26802911.094560001</v>
          </cell>
          <cell r="G419">
            <v>1</v>
          </cell>
          <cell r="H419">
            <v>27790056.59392</v>
          </cell>
          <cell r="I419">
            <v>1</v>
          </cell>
          <cell r="J419">
            <v>24314803</v>
          </cell>
          <cell r="K419">
            <v>24314803</v>
          </cell>
          <cell r="L419">
            <v>0</v>
          </cell>
          <cell r="M419">
            <v>0</v>
          </cell>
          <cell r="N419">
            <v>27790056.59392</v>
          </cell>
          <cell r="O419">
            <v>24314803</v>
          </cell>
          <cell r="P419">
            <v>23914065</v>
          </cell>
          <cell r="Q419">
            <v>400738</v>
          </cell>
          <cell r="R419">
            <v>1.6757418698995759</v>
          </cell>
          <cell r="S419">
            <v>3155</v>
          </cell>
          <cell r="T419">
            <v>0</v>
          </cell>
          <cell r="U419">
            <v>82</v>
          </cell>
          <cell r="V419">
            <v>999</v>
          </cell>
          <cell r="W419">
            <v>410</v>
          </cell>
          <cell r="X419">
            <v>3142</v>
          </cell>
          <cell r="Y419">
            <v>27790056.59392</v>
          </cell>
        </row>
        <row r="420">
          <cell r="A420">
            <v>411</v>
          </cell>
          <cell r="B420">
            <v>83</v>
          </cell>
          <cell r="C420" t="str">
            <v xml:space="preserve">EAST BRIDGEWATER             </v>
          </cell>
          <cell r="D420">
            <v>83</v>
          </cell>
          <cell r="E420" t="str">
            <v>EAST BRIDGEWATER</v>
          </cell>
          <cell r="F420">
            <v>19386079.859999999</v>
          </cell>
          <cell r="G420">
            <v>0.91512926221220459</v>
          </cell>
          <cell r="H420">
            <v>19717605.010000002</v>
          </cell>
          <cell r="I420">
            <v>0.90345593254623113</v>
          </cell>
          <cell r="K420">
            <v>9771758</v>
          </cell>
          <cell r="L420">
            <v>0</v>
          </cell>
          <cell r="M420">
            <v>0</v>
          </cell>
          <cell r="N420">
            <v>19717605.010000002</v>
          </cell>
          <cell r="O420">
            <v>9771758</v>
          </cell>
          <cell r="P420">
            <v>9557760</v>
          </cell>
          <cell r="Q420">
            <v>213998</v>
          </cell>
          <cell r="R420">
            <v>2.2389974219900899</v>
          </cell>
          <cell r="S420">
            <v>2231</v>
          </cell>
          <cell r="T420">
            <v>0</v>
          </cell>
          <cell r="U420">
            <v>83</v>
          </cell>
          <cell r="V420">
            <v>83</v>
          </cell>
          <cell r="W420">
            <v>411</v>
          </cell>
          <cell r="X420">
            <v>2194</v>
          </cell>
          <cell r="Y420">
            <v>19717605.010000002</v>
          </cell>
        </row>
        <row r="421">
          <cell r="A421">
            <v>412</v>
          </cell>
          <cell r="B421">
            <v>83</v>
          </cell>
          <cell r="C421" t="str">
            <v xml:space="preserve">EAST BRIDGEWATER             </v>
          </cell>
          <cell r="D421">
            <v>872</v>
          </cell>
          <cell r="E421" t="str">
            <v>SOUTHEASTERN</v>
          </cell>
          <cell r="F421">
            <v>1797900</v>
          </cell>
          <cell r="G421">
            <v>8.4870737787795469E-2</v>
          </cell>
          <cell r="H421">
            <v>2107040</v>
          </cell>
          <cell r="I421">
            <v>9.6544067453768853E-2</v>
          </cell>
          <cell r="K421">
            <v>1044218</v>
          </cell>
          <cell r="L421">
            <v>0</v>
          </cell>
          <cell r="M421">
            <v>0</v>
          </cell>
          <cell r="N421">
            <v>2107040</v>
          </cell>
          <cell r="O421">
            <v>1044218</v>
          </cell>
          <cell r="P421">
            <v>886404</v>
          </cell>
          <cell r="Q421">
            <v>157814</v>
          </cell>
          <cell r="R421">
            <v>17.803845650516017</v>
          </cell>
          <cell r="S421">
            <v>122</v>
          </cell>
          <cell r="T421">
            <v>0</v>
          </cell>
          <cell r="U421">
            <v>83</v>
          </cell>
          <cell r="V421">
            <v>872</v>
          </cell>
          <cell r="W421">
            <v>412</v>
          </cell>
          <cell r="X421">
            <v>138</v>
          </cell>
          <cell r="Y421">
            <v>2107040</v>
          </cell>
        </row>
        <row r="422">
          <cell r="A422">
            <v>413</v>
          </cell>
          <cell r="B422">
            <v>83</v>
          </cell>
          <cell r="D422">
            <v>998</v>
          </cell>
          <cell r="F422">
            <v>0</v>
          </cell>
          <cell r="G422">
            <v>0</v>
          </cell>
          <cell r="H422">
            <v>0</v>
          </cell>
          <cell r="I422">
            <v>0</v>
          </cell>
          <cell r="K422">
            <v>0</v>
          </cell>
          <cell r="L422">
            <v>0</v>
          </cell>
          <cell r="M422">
            <v>0</v>
          </cell>
          <cell r="N422">
            <v>0</v>
          </cell>
          <cell r="O422">
            <v>0</v>
          </cell>
          <cell r="P422">
            <v>0</v>
          </cell>
          <cell r="Q422">
            <v>0</v>
          </cell>
          <cell r="R422">
            <v>0</v>
          </cell>
          <cell r="S422">
            <v>0</v>
          </cell>
          <cell r="T422">
            <v>0</v>
          </cell>
          <cell r="U422">
            <v>83</v>
          </cell>
          <cell r="V422">
            <v>998</v>
          </cell>
          <cell r="W422">
            <v>413</v>
          </cell>
          <cell r="X422">
            <v>0</v>
          </cell>
          <cell r="Y422">
            <v>0</v>
          </cell>
        </row>
        <row r="423">
          <cell r="A423">
            <v>414</v>
          </cell>
          <cell r="B423">
            <v>83</v>
          </cell>
          <cell r="D423">
            <v>998</v>
          </cell>
          <cell r="F423">
            <v>0</v>
          </cell>
          <cell r="G423">
            <v>0</v>
          </cell>
          <cell r="H423">
            <v>0</v>
          </cell>
          <cell r="I423">
            <v>0</v>
          </cell>
          <cell r="K423">
            <v>0</v>
          </cell>
          <cell r="L423">
            <v>0</v>
          </cell>
          <cell r="M423">
            <v>0</v>
          </cell>
          <cell r="N423">
            <v>0</v>
          </cell>
          <cell r="O423">
            <v>0</v>
          </cell>
          <cell r="P423">
            <v>0</v>
          </cell>
          <cell r="Q423">
            <v>0</v>
          </cell>
          <cell r="R423">
            <v>0</v>
          </cell>
          <cell r="S423">
            <v>0</v>
          </cell>
          <cell r="T423">
            <v>0</v>
          </cell>
          <cell r="U423">
            <v>83</v>
          </cell>
          <cell r="V423">
            <v>998</v>
          </cell>
          <cell r="W423">
            <v>414</v>
          </cell>
          <cell r="X423">
            <v>0</v>
          </cell>
          <cell r="Y423">
            <v>0</v>
          </cell>
        </row>
        <row r="424">
          <cell r="A424">
            <v>415</v>
          </cell>
          <cell r="B424">
            <v>83</v>
          </cell>
          <cell r="C424" t="str">
            <v xml:space="preserve">EAST BRIDGEWATER             </v>
          </cell>
          <cell r="D424">
            <v>999</v>
          </cell>
          <cell r="E424" t="str">
            <v>TOTAL</v>
          </cell>
          <cell r="F424">
            <v>21183979.859999999</v>
          </cell>
          <cell r="G424">
            <v>1</v>
          </cell>
          <cell r="H424">
            <v>21824645.010000002</v>
          </cell>
          <cell r="I424">
            <v>1</v>
          </cell>
          <cell r="J424">
            <v>10815976</v>
          </cell>
          <cell r="K424">
            <v>10815976</v>
          </cell>
          <cell r="L424">
            <v>0</v>
          </cell>
          <cell r="M424">
            <v>0</v>
          </cell>
          <cell r="N424">
            <v>21824645.010000002</v>
          </cell>
          <cell r="O424">
            <v>10815976</v>
          </cell>
          <cell r="P424">
            <v>10444164</v>
          </cell>
          <cell r="Q424">
            <v>371812</v>
          </cell>
          <cell r="R424">
            <v>3.5599977173855177</v>
          </cell>
          <cell r="S424">
            <v>2353</v>
          </cell>
          <cell r="T424">
            <v>0</v>
          </cell>
          <cell r="U424">
            <v>83</v>
          </cell>
          <cell r="V424">
            <v>999</v>
          </cell>
          <cell r="W424">
            <v>415</v>
          </cell>
          <cell r="X424">
            <v>2332</v>
          </cell>
          <cell r="Y424">
            <v>21824645.010000002</v>
          </cell>
        </row>
        <row r="425">
          <cell r="A425">
            <v>416</v>
          </cell>
          <cell r="B425">
            <v>84</v>
          </cell>
          <cell r="C425" t="str">
            <v xml:space="preserve">EAST BROOKFIELD              </v>
          </cell>
          <cell r="D425">
            <v>84</v>
          </cell>
          <cell r="E425" t="str">
            <v>EAST BROOKFIELD</v>
          </cell>
          <cell r="F425">
            <v>110250.63</v>
          </cell>
          <cell r="G425">
            <v>2.9980660504195473E-2</v>
          </cell>
          <cell r="H425">
            <v>202128.46</v>
          </cell>
          <cell r="I425">
            <v>5.0826112804514739E-2</v>
          </cell>
          <cell r="K425">
            <v>61700</v>
          </cell>
          <cell r="L425">
            <v>0</v>
          </cell>
          <cell r="M425">
            <v>0</v>
          </cell>
          <cell r="N425">
            <v>202128.46</v>
          </cell>
          <cell r="O425">
            <v>61700</v>
          </cell>
          <cell r="P425">
            <v>34586</v>
          </cell>
          <cell r="Q425">
            <v>27114</v>
          </cell>
          <cell r="R425">
            <v>78.395882727115023</v>
          </cell>
          <cell r="S425">
            <v>9</v>
          </cell>
          <cell r="T425">
            <v>0</v>
          </cell>
          <cell r="U425">
            <v>84</v>
          </cell>
          <cell r="V425">
            <v>84</v>
          </cell>
          <cell r="W425">
            <v>416</v>
          </cell>
          <cell r="X425">
            <v>14</v>
          </cell>
          <cell r="Y425">
            <v>202128.46</v>
          </cell>
        </row>
        <row r="426">
          <cell r="A426">
            <v>417</v>
          </cell>
          <cell r="B426">
            <v>84</v>
          </cell>
          <cell r="C426" t="str">
            <v xml:space="preserve">EAST BROOKFIELD              </v>
          </cell>
          <cell r="D426">
            <v>767</v>
          </cell>
          <cell r="E426" t="str">
            <v>SPENCER EAST BROOKFIELD</v>
          </cell>
          <cell r="F426">
            <v>3567141</v>
          </cell>
          <cell r="G426">
            <v>0.97001933949580454</v>
          </cell>
          <cell r="H426">
            <v>3774734</v>
          </cell>
          <cell r="I426">
            <v>0.94917388719548523</v>
          </cell>
          <cell r="K426">
            <v>1152245</v>
          </cell>
          <cell r="L426">
            <v>0</v>
          </cell>
          <cell r="M426">
            <v>0</v>
          </cell>
          <cell r="N426">
            <v>3774734</v>
          </cell>
          <cell r="O426">
            <v>1152245</v>
          </cell>
          <cell r="P426">
            <v>1119025</v>
          </cell>
          <cell r="Q426">
            <v>33220</v>
          </cell>
          <cell r="R426">
            <v>2.9686557494247223</v>
          </cell>
          <cell r="S426">
            <v>374</v>
          </cell>
          <cell r="T426">
            <v>0</v>
          </cell>
          <cell r="U426">
            <v>84</v>
          </cell>
          <cell r="V426">
            <v>767</v>
          </cell>
          <cell r="W426">
            <v>417</v>
          </cell>
          <cell r="X426">
            <v>377</v>
          </cell>
          <cell r="Y426">
            <v>3774734</v>
          </cell>
        </row>
        <row r="427">
          <cell r="A427">
            <v>418</v>
          </cell>
          <cell r="B427">
            <v>84</v>
          </cell>
          <cell r="D427">
            <v>998</v>
          </cell>
          <cell r="F427">
            <v>0</v>
          </cell>
          <cell r="G427">
            <v>0</v>
          </cell>
          <cell r="H427">
            <v>0</v>
          </cell>
          <cell r="I427">
            <v>0</v>
          </cell>
          <cell r="K427">
            <v>0</v>
          </cell>
          <cell r="L427">
            <v>0</v>
          </cell>
          <cell r="M427">
            <v>0</v>
          </cell>
          <cell r="N427">
            <v>0</v>
          </cell>
          <cell r="O427">
            <v>0</v>
          </cell>
          <cell r="P427">
            <v>0</v>
          </cell>
          <cell r="Q427">
            <v>0</v>
          </cell>
          <cell r="R427">
            <v>0</v>
          </cell>
          <cell r="S427">
            <v>0</v>
          </cell>
          <cell r="T427">
            <v>0</v>
          </cell>
          <cell r="U427">
            <v>84</v>
          </cell>
          <cell r="V427">
            <v>998</v>
          </cell>
          <cell r="W427">
            <v>418</v>
          </cell>
          <cell r="X427">
            <v>0</v>
          </cell>
          <cell r="Y427">
            <v>0</v>
          </cell>
        </row>
        <row r="428">
          <cell r="A428">
            <v>419</v>
          </cell>
          <cell r="B428">
            <v>84</v>
          </cell>
          <cell r="D428">
            <v>998</v>
          </cell>
          <cell r="F428">
            <v>0</v>
          </cell>
          <cell r="G428">
            <v>0</v>
          </cell>
          <cell r="H428">
            <v>0</v>
          </cell>
          <cell r="I428">
            <v>0</v>
          </cell>
          <cell r="K428">
            <v>0</v>
          </cell>
          <cell r="L428">
            <v>0</v>
          </cell>
          <cell r="M428">
            <v>0</v>
          </cell>
          <cell r="N428">
            <v>0</v>
          </cell>
          <cell r="O428">
            <v>0</v>
          </cell>
          <cell r="P428">
            <v>0</v>
          </cell>
          <cell r="Q428">
            <v>0</v>
          </cell>
          <cell r="R428">
            <v>0</v>
          </cell>
          <cell r="S428">
            <v>0</v>
          </cell>
          <cell r="T428">
            <v>0</v>
          </cell>
          <cell r="U428">
            <v>84</v>
          </cell>
          <cell r="V428">
            <v>998</v>
          </cell>
          <cell r="W428">
            <v>419</v>
          </cell>
          <cell r="X428">
            <v>0</v>
          </cell>
          <cell r="Y428">
            <v>0</v>
          </cell>
        </row>
        <row r="429">
          <cell r="A429">
            <v>420</v>
          </cell>
          <cell r="B429">
            <v>84</v>
          </cell>
          <cell r="C429" t="str">
            <v xml:space="preserve">EAST BROOKFIELD              </v>
          </cell>
          <cell r="D429">
            <v>999</v>
          </cell>
          <cell r="E429" t="str">
            <v>TOTAL</v>
          </cell>
          <cell r="F429">
            <v>3677391.63</v>
          </cell>
          <cell r="G429">
            <v>1</v>
          </cell>
          <cell r="H429">
            <v>3976862.46</v>
          </cell>
          <cell r="I429">
            <v>1</v>
          </cell>
          <cell r="J429">
            <v>1213945</v>
          </cell>
          <cell r="K429">
            <v>1213945</v>
          </cell>
          <cell r="L429">
            <v>0</v>
          </cell>
          <cell r="M429">
            <v>0</v>
          </cell>
          <cell r="N429">
            <v>3976862.46</v>
          </cell>
          <cell r="O429">
            <v>1213945</v>
          </cell>
          <cell r="P429">
            <v>1153611</v>
          </cell>
          <cell r="Q429">
            <v>60334</v>
          </cell>
          <cell r="R429">
            <v>5.2300125432229754</v>
          </cell>
          <cell r="S429">
            <v>383</v>
          </cell>
          <cell r="T429">
            <v>0</v>
          </cell>
          <cell r="U429">
            <v>84</v>
          </cell>
          <cell r="V429">
            <v>999</v>
          </cell>
          <cell r="W429">
            <v>420</v>
          </cell>
          <cell r="X429">
            <v>391</v>
          </cell>
          <cell r="Y429">
            <v>3976862.46</v>
          </cell>
        </row>
        <row r="430">
          <cell r="A430">
            <v>421</v>
          </cell>
          <cell r="B430">
            <v>85</v>
          </cell>
          <cell r="C430" t="str">
            <v xml:space="preserve">EASTHAM                      </v>
          </cell>
          <cell r="D430">
            <v>85</v>
          </cell>
          <cell r="E430" t="str">
            <v>EASTHAM</v>
          </cell>
          <cell r="F430">
            <v>1921167.55</v>
          </cell>
          <cell r="G430">
            <v>0.43108072981279549</v>
          </cell>
          <cell r="H430">
            <v>1990036.1</v>
          </cell>
          <cell r="I430">
            <v>0.41501641026451691</v>
          </cell>
          <cell r="K430">
            <v>1895355</v>
          </cell>
          <cell r="L430">
            <v>0</v>
          </cell>
          <cell r="M430">
            <v>0</v>
          </cell>
          <cell r="N430">
            <v>1990036.1</v>
          </cell>
          <cell r="O430">
            <v>1895355</v>
          </cell>
          <cell r="P430">
            <v>1979180</v>
          </cell>
          <cell r="Q430">
            <v>-83825</v>
          </cell>
          <cell r="R430">
            <v>-4.2353398882365427</v>
          </cell>
          <cell r="S430">
            <v>220</v>
          </cell>
          <cell r="T430">
            <v>0</v>
          </cell>
          <cell r="U430">
            <v>85</v>
          </cell>
          <cell r="V430">
            <v>85</v>
          </cell>
          <cell r="W430">
            <v>421</v>
          </cell>
          <cell r="X430">
            <v>216</v>
          </cell>
          <cell r="Y430">
            <v>1990036.1</v>
          </cell>
        </row>
        <row r="431">
          <cell r="A431">
            <v>422</v>
          </cell>
          <cell r="B431">
            <v>85</v>
          </cell>
          <cell r="C431" t="str">
            <v xml:space="preserve">EASTHAM                      </v>
          </cell>
          <cell r="D431">
            <v>660</v>
          </cell>
          <cell r="E431" t="str">
            <v>NAUSET</v>
          </cell>
          <cell r="F431">
            <v>2363580</v>
          </cell>
          <cell r="G431">
            <v>0.53035134357278058</v>
          </cell>
          <cell r="H431">
            <v>2550298</v>
          </cell>
          <cell r="I431">
            <v>0.53185744774417754</v>
          </cell>
          <cell r="K431">
            <v>2428962</v>
          </cell>
          <cell r="L431">
            <v>0</v>
          </cell>
          <cell r="M431">
            <v>0</v>
          </cell>
          <cell r="N431">
            <v>2550298</v>
          </cell>
          <cell r="O431">
            <v>2428962</v>
          </cell>
          <cell r="P431">
            <v>2434952</v>
          </cell>
          <cell r="Q431">
            <v>-5990</v>
          </cell>
          <cell r="R431">
            <v>-0.24600074251977042</v>
          </cell>
          <cell r="S431">
            <v>265</v>
          </cell>
          <cell r="T431">
            <v>0</v>
          </cell>
          <cell r="U431">
            <v>85</v>
          </cell>
          <cell r="V431">
            <v>660</v>
          </cell>
          <cell r="W431">
            <v>422</v>
          </cell>
          <cell r="X431">
            <v>271</v>
          </cell>
          <cell r="Y431">
            <v>2550298</v>
          </cell>
        </row>
        <row r="432">
          <cell r="A432">
            <v>423</v>
          </cell>
          <cell r="B432">
            <v>85</v>
          </cell>
          <cell r="C432" t="str">
            <v xml:space="preserve">EASTHAM                      </v>
          </cell>
          <cell r="D432">
            <v>815</v>
          </cell>
          <cell r="E432" t="str">
            <v>CAPE COD</v>
          </cell>
          <cell r="F432">
            <v>171883</v>
          </cell>
          <cell r="G432">
            <v>3.8567926614423986E-2</v>
          </cell>
          <cell r="H432">
            <v>254744</v>
          </cell>
          <cell r="I432">
            <v>5.312614199130563E-2</v>
          </cell>
          <cell r="K432">
            <v>242624</v>
          </cell>
          <cell r="L432">
            <v>0</v>
          </cell>
          <cell r="M432">
            <v>0</v>
          </cell>
          <cell r="N432">
            <v>254744</v>
          </cell>
          <cell r="O432">
            <v>242624</v>
          </cell>
          <cell r="P432">
            <v>177073</v>
          </cell>
          <cell r="Q432">
            <v>65551</v>
          </cell>
          <cell r="R432">
            <v>37.019195473053486</v>
          </cell>
          <cell r="S432">
            <v>12</v>
          </cell>
          <cell r="T432">
            <v>0</v>
          </cell>
          <cell r="U432">
            <v>85</v>
          </cell>
          <cell r="V432">
            <v>815</v>
          </cell>
          <cell r="W432">
            <v>423</v>
          </cell>
          <cell r="X432">
            <v>17</v>
          </cell>
          <cell r="Y432">
            <v>254744</v>
          </cell>
        </row>
        <row r="433">
          <cell r="A433">
            <v>424</v>
          </cell>
          <cell r="B433">
            <v>85</v>
          </cell>
          <cell r="D433">
            <v>998</v>
          </cell>
          <cell r="F433">
            <v>0</v>
          </cell>
          <cell r="G433">
            <v>0</v>
          </cell>
          <cell r="H433">
            <v>0</v>
          </cell>
          <cell r="I433">
            <v>0</v>
          </cell>
          <cell r="K433">
            <v>0</v>
          </cell>
          <cell r="L433">
            <v>0</v>
          </cell>
          <cell r="M433">
            <v>0</v>
          </cell>
          <cell r="N433">
            <v>0</v>
          </cell>
          <cell r="O433">
            <v>0</v>
          </cell>
          <cell r="P433">
            <v>0</v>
          </cell>
          <cell r="Q433">
            <v>0</v>
          </cell>
          <cell r="R433">
            <v>0</v>
          </cell>
          <cell r="S433">
            <v>0</v>
          </cell>
          <cell r="T433">
            <v>0</v>
          </cell>
          <cell r="U433">
            <v>85</v>
          </cell>
          <cell r="V433">
            <v>998</v>
          </cell>
          <cell r="W433">
            <v>424</v>
          </cell>
          <cell r="X433">
            <v>0</v>
          </cell>
          <cell r="Y433">
            <v>0</v>
          </cell>
        </row>
        <row r="434">
          <cell r="A434">
            <v>425</v>
          </cell>
          <cell r="B434">
            <v>85</v>
          </cell>
          <cell r="C434" t="str">
            <v xml:space="preserve">EASTHAM                      </v>
          </cell>
          <cell r="D434">
            <v>999</v>
          </cell>
          <cell r="E434" t="str">
            <v>TOTAL</v>
          </cell>
          <cell r="F434">
            <v>4456630.55</v>
          </cell>
          <cell r="G434">
            <v>1</v>
          </cell>
          <cell r="H434">
            <v>4795078.0999999996</v>
          </cell>
          <cell r="I434">
            <v>1</v>
          </cell>
          <cell r="J434">
            <v>4566941</v>
          </cell>
          <cell r="K434">
            <v>4566941</v>
          </cell>
          <cell r="L434">
            <v>0</v>
          </cell>
          <cell r="M434">
            <v>0</v>
          </cell>
          <cell r="N434">
            <v>4795078.0999999996</v>
          </cell>
          <cell r="O434">
            <v>4566941</v>
          </cell>
          <cell r="P434">
            <v>4591205</v>
          </cell>
          <cell r="Q434">
            <v>-24264</v>
          </cell>
          <cell r="R434">
            <v>-0.52848870830206884</v>
          </cell>
          <cell r="S434">
            <v>497</v>
          </cell>
          <cell r="T434">
            <v>0</v>
          </cell>
          <cell r="U434">
            <v>85</v>
          </cell>
          <cell r="V434">
            <v>999</v>
          </cell>
          <cell r="W434">
            <v>425</v>
          </cell>
          <cell r="X434">
            <v>504</v>
          </cell>
          <cell r="Y434">
            <v>4795078.0999999996</v>
          </cell>
        </row>
        <row r="435">
          <cell r="A435">
            <v>426</v>
          </cell>
          <cell r="B435">
            <v>86</v>
          </cell>
          <cell r="C435" t="str">
            <v xml:space="preserve">EASTHAMPTON                  </v>
          </cell>
          <cell r="D435">
            <v>86</v>
          </cell>
          <cell r="E435" t="str">
            <v>EASTHAMPTON</v>
          </cell>
          <cell r="F435">
            <v>16577826.099999998</v>
          </cell>
          <cell r="G435">
            <v>1</v>
          </cell>
          <cell r="H435">
            <v>17510302.93</v>
          </cell>
          <cell r="I435">
            <v>1</v>
          </cell>
          <cell r="K435">
            <v>10521254</v>
          </cell>
          <cell r="L435">
            <v>0</v>
          </cell>
          <cell r="M435">
            <v>0</v>
          </cell>
          <cell r="N435">
            <v>17510302.93</v>
          </cell>
          <cell r="O435">
            <v>10521254</v>
          </cell>
          <cell r="P435">
            <v>10194026</v>
          </cell>
          <cell r="Q435">
            <v>327228</v>
          </cell>
          <cell r="R435">
            <v>3.2099976986521321</v>
          </cell>
          <cell r="S435">
            <v>1790</v>
          </cell>
          <cell r="T435">
            <v>0</v>
          </cell>
          <cell r="U435">
            <v>86</v>
          </cell>
          <cell r="V435">
            <v>86</v>
          </cell>
          <cell r="W435">
            <v>426</v>
          </cell>
          <cell r="X435">
            <v>1813</v>
          </cell>
          <cell r="Y435">
            <v>17510302.93</v>
          </cell>
        </row>
        <row r="436">
          <cell r="A436">
            <v>427</v>
          </cell>
          <cell r="B436">
            <v>86</v>
          </cell>
          <cell r="D436">
            <v>998</v>
          </cell>
          <cell r="F436">
            <v>0</v>
          </cell>
          <cell r="G436">
            <v>0</v>
          </cell>
          <cell r="H436">
            <v>0</v>
          </cell>
          <cell r="I436">
            <v>0</v>
          </cell>
          <cell r="K436">
            <v>0</v>
          </cell>
          <cell r="L436">
            <v>0</v>
          </cell>
          <cell r="M436">
            <v>0</v>
          </cell>
          <cell r="N436">
            <v>0</v>
          </cell>
          <cell r="O436">
            <v>0</v>
          </cell>
          <cell r="P436">
            <v>0</v>
          </cell>
          <cell r="Q436">
            <v>0</v>
          </cell>
          <cell r="R436">
            <v>0</v>
          </cell>
          <cell r="S436">
            <v>0</v>
          </cell>
          <cell r="T436">
            <v>0</v>
          </cell>
          <cell r="U436">
            <v>86</v>
          </cell>
          <cell r="V436">
            <v>998</v>
          </cell>
          <cell r="W436">
            <v>427</v>
          </cell>
          <cell r="X436">
            <v>0</v>
          </cell>
          <cell r="Y436">
            <v>0</v>
          </cell>
        </row>
        <row r="437">
          <cell r="A437">
            <v>428</v>
          </cell>
          <cell r="B437">
            <v>86</v>
          </cell>
          <cell r="D437">
            <v>998</v>
          </cell>
          <cell r="F437">
            <v>0</v>
          </cell>
          <cell r="G437">
            <v>0</v>
          </cell>
          <cell r="H437">
            <v>0</v>
          </cell>
          <cell r="I437">
            <v>0</v>
          </cell>
          <cell r="K437">
            <v>0</v>
          </cell>
          <cell r="L437">
            <v>0</v>
          </cell>
          <cell r="M437">
            <v>0</v>
          </cell>
          <cell r="N437">
            <v>0</v>
          </cell>
          <cell r="O437">
            <v>0</v>
          </cell>
          <cell r="P437">
            <v>0</v>
          </cell>
          <cell r="Q437">
            <v>0</v>
          </cell>
          <cell r="R437">
            <v>0</v>
          </cell>
          <cell r="S437">
            <v>0</v>
          </cell>
          <cell r="T437">
            <v>0</v>
          </cell>
          <cell r="U437">
            <v>86</v>
          </cell>
          <cell r="V437">
            <v>998</v>
          </cell>
          <cell r="W437">
            <v>428</v>
          </cell>
          <cell r="X437">
            <v>0</v>
          </cell>
          <cell r="Y437">
            <v>0</v>
          </cell>
        </row>
        <row r="438">
          <cell r="A438">
            <v>429</v>
          </cell>
          <cell r="B438">
            <v>86</v>
          </cell>
          <cell r="D438">
            <v>998</v>
          </cell>
          <cell r="F438">
            <v>0</v>
          </cell>
          <cell r="G438">
            <v>0</v>
          </cell>
          <cell r="H438">
            <v>0</v>
          </cell>
          <cell r="I438">
            <v>0</v>
          </cell>
          <cell r="K438">
            <v>0</v>
          </cell>
          <cell r="L438">
            <v>0</v>
          </cell>
          <cell r="M438">
            <v>0</v>
          </cell>
          <cell r="N438">
            <v>0</v>
          </cell>
          <cell r="O438">
            <v>0</v>
          </cell>
          <cell r="P438">
            <v>0</v>
          </cell>
          <cell r="Q438">
            <v>0</v>
          </cell>
          <cell r="R438">
            <v>0</v>
          </cell>
          <cell r="S438">
            <v>0</v>
          </cell>
          <cell r="T438">
            <v>0</v>
          </cell>
          <cell r="U438">
            <v>86</v>
          </cell>
          <cell r="V438">
            <v>998</v>
          </cell>
          <cell r="W438">
            <v>429</v>
          </cell>
          <cell r="X438">
            <v>0</v>
          </cell>
          <cell r="Y438">
            <v>0</v>
          </cell>
        </row>
        <row r="439">
          <cell r="A439">
            <v>430</v>
          </cell>
          <cell r="B439">
            <v>86</v>
          </cell>
          <cell r="C439" t="str">
            <v xml:space="preserve">EASTHAMPTON                  </v>
          </cell>
          <cell r="D439">
            <v>999</v>
          </cell>
          <cell r="E439" t="str">
            <v>TOTAL</v>
          </cell>
          <cell r="F439">
            <v>16577826.099999998</v>
          </cell>
          <cell r="G439">
            <v>1</v>
          </cell>
          <cell r="H439">
            <v>17510302.93</v>
          </cell>
          <cell r="I439">
            <v>1</v>
          </cell>
          <cell r="J439">
            <v>10521254</v>
          </cell>
          <cell r="K439">
            <v>10521254</v>
          </cell>
          <cell r="L439">
            <v>0</v>
          </cell>
          <cell r="M439">
            <v>0</v>
          </cell>
          <cell r="N439">
            <v>17510302.93</v>
          </cell>
          <cell r="O439">
            <v>10521254</v>
          </cell>
          <cell r="P439">
            <v>10194026</v>
          </cell>
          <cell r="Q439">
            <v>327228</v>
          </cell>
          <cell r="R439">
            <v>3.2099976986521321</v>
          </cell>
          <cell r="S439">
            <v>1790</v>
          </cell>
          <cell r="T439">
            <v>0</v>
          </cell>
          <cell r="U439">
            <v>86</v>
          </cell>
          <cell r="V439">
            <v>999</v>
          </cell>
          <cell r="W439">
            <v>430</v>
          </cell>
          <cell r="X439">
            <v>1813</v>
          </cell>
          <cell r="Y439">
            <v>17510302.93</v>
          </cell>
        </row>
        <row r="440">
          <cell r="A440">
            <v>431</v>
          </cell>
          <cell r="B440">
            <v>87</v>
          </cell>
          <cell r="C440" t="str">
            <v xml:space="preserve">EAST LONGMEADOW              </v>
          </cell>
          <cell r="D440">
            <v>87</v>
          </cell>
          <cell r="E440" t="str">
            <v>EAST LONGMEADOW</v>
          </cell>
          <cell r="F440">
            <v>24105912.68</v>
          </cell>
          <cell r="G440">
            <v>1</v>
          </cell>
          <cell r="H440">
            <v>24771812.159999996</v>
          </cell>
          <cell r="I440">
            <v>1</v>
          </cell>
          <cell r="K440">
            <v>15279722</v>
          </cell>
          <cell r="L440">
            <v>0</v>
          </cell>
          <cell r="M440">
            <v>0</v>
          </cell>
          <cell r="N440">
            <v>24771812.159999996</v>
          </cell>
          <cell r="O440">
            <v>15279722</v>
          </cell>
          <cell r="P440">
            <v>14975127</v>
          </cell>
          <cell r="Q440">
            <v>304595</v>
          </cell>
          <cell r="R440">
            <v>2.034006122285307</v>
          </cell>
          <cell r="S440">
            <v>2798</v>
          </cell>
          <cell r="T440">
            <v>0</v>
          </cell>
          <cell r="U440">
            <v>87</v>
          </cell>
          <cell r="V440">
            <v>87</v>
          </cell>
          <cell r="W440">
            <v>431</v>
          </cell>
          <cell r="X440">
            <v>2763</v>
          </cell>
          <cell r="Y440">
            <v>24771812.159999996</v>
          </cell>
        </row>
        <row r="441">
          <cell r="A441">
            <v>432</v>
          </cell>
          <cell r="B441">
            <v>87</v>
          </cell>
          <cell r="D441">
            <v>998</v>
          </cell>
          <cell r="F441">
            <v>0</v>
          </cell>
          <cell r="G441">
            <v>0</v>
          </cell>
          <cell r="H441">
            <v>0</v>
          </cell>
          <cell r="I441">
            <v>0</v>
          </cell>
          <cell r="K441">
            <v>0</v>
          </cell>
          <cell r="L441">
            <v>0</v>
          </cell>
          <cell r="M441">
            <v>0</v>
          </cell>
          <cell r="N441">
            <v>0</v>
          </cell>
          <cell r="O441">
            <v>0</v>
          </cell>
          <cell r="P441">
            <v>0</v>
          </cell>
          <cell r="Q441">
            <v>0</v>
          </cell>
          <cell r="R441">
            <v>0</v>
          </cell>
          <cell r="S441">
            <v>0</v>
          </cell>
          <cell r="T441">
            <v>0</v>
          </cell>
          <cell r="U441">
            <v>87</v>
          </cell>
          <cell r="V441">
            <v>998</v>
          </cell>
          <cell r="W441">
            <v>432</v>
          </cell>
          <cell r="X441">
            <v>0</v>
          </cell>
          <cell r="Y441">
            <v>0</v>
          </cell>
        </row>
        <row r="442">
          <cell r="A442">
            <v>433</v>
          </cell>
          <cell r="B442">
            <v>87</v>
          </cell>
          <cell r="D442">
            <v>998</v>
          </cell>
          <cell r="F442">
            <v>0</v>
          </cell>
          <cell r="G442">
            <v>0</v>
          </cell>
          <cell r="H442">
            <v>0</v>
          </cell>
          <cell r="I442">
            <v>0</v>
          </cell>
          <cell r="K442">
            <v>0</v>
          </cell>
          <cell r="L442">
            <v>0</v>
          </cell>
          <cell r="M442">
            <v>0</v>
          </cell>
          <cell r="N442">
            <v>0</v>
          </cell>
          <cell r="O442">
            <v>0</v>
          </cell>
          <cell r="P442">
            <v>0</v>
          </cell>
          <cell r="Q442">
            <v>0</v>
          </cell>
          <cell r="R442">
            <v>0</v>
          </cell>
          <cell r="S442">
            <v>0</v>
          </cell>
          <cell r="T442">
            <v>0</v>
          </cell>
          <cell r="U442">
            <v>87</v>
          </cell>
          <cell r="V442">
            <v>998</v>
          </cell>
          <cell r="W442">
            <v>433</v>
          </cell>
          <cell r="X442">
            <v>0</v>
          </cell>
          <cell r="Y442">
            <v>0</v>
          </cell>
        </row>
        <row r="443">
          <cell r="A443">
            <v>434</v>
          </cell>
          <cell r="B443">
            <v>87</v>
          </cell>
          <cell r="D443">
            <v>998</v>
          </cell>
          <cell r="F443">
            <v>0</v>
          </cell>
          <cell r="G443">
            <v>0</v>
          </cell>
          <cell r="H443">
            <v>0</v>
          </cell>
          <cell r="I443">
            <v>0</v>
          </cell>
          <cell r="K443">
            <v>0</v>
          </cell>
          <cell r="L443">
            <v>0</v>
          </cell>
          <cell r="M443">
            <v>0</v>
          </cell>
          <cell r="N443">
            <v>0</v>
          </cell>
          <cell r="O443">
            <v>0</v>
          </cell>
          <cell r="P443">
            <v>0</v>
          </cell>
          <cell r="Q443">
            <v>0</v>
          </cell>
          <cell r="R443">
            <v>0</v>
          </cell>
          <cell r="S443">
            <v>0</v>
          </cell>
          <cell r="T443">
            <v>0</v>
          </cell>
          <cell r="U443">
            <v>87</v>
          </cell>
          <cell r="V443">
            <v>998</v>
          </cell>
          <cell r="W443">
            <v>434</v>
          </cell>
          <cell r="X443">
            <v>0</v>
          </cell>
          <cell r="Y443">
            <v>0</v>
          </cell>
        </row>
        <row r="444">
          <cell r="A444">
            <v>435</v>
          </cell>
          <cell r="B444">
            <v>87</v>
          </cell>
          <cell r="C444" t="str">
            <v xml:space="preserve">EAST LONGMEADOW              </v>
          </cell>
          <cell r="D444">
            <v>999</v>
          </cell>
          <cell r="E444" t="str">
            <v>TOTAL</v>
          </cell>
          <cell r="F444">
            <v>24105912.68</v>
          </cell>
          <cell r="G444">
            <v>1</v>
          </cell>
          <cell r="H444">
            <v>24771812.159999996</v>
          </cell>
          <cell r="I444">
            <v>1</v>
          </cell>
          <cell r="J444">
            <v>15279722</v>
          </cell>
          <cell r="K444">
            <v>15279722</v>
          </cell>
          <cell r="L444">
            <v>0</v>
          </cell>
          <cell r="M444">
            <v>0</v>
          </cell>
          <cell r="N444">
            <v>24771812.159999996</v>
          </cell>
          <cell r="O444">
            <v>15279722</v>
          </cell>
          <cell r="P444">
            <v>14975127</v>
          </cell>
          <cell r="Q444">
            <v>304595</v>
          </cell>
          <cell r="R444">
            <v>2.034006122285307</v>
          </cell>
          <cell r="S444">
            <v>2798</v>
          </cell>
          <cell r="T444">
            <v>0</v>
          </cell>
          <cell r="U444">
            <v>87</v>
          </cell>
          <cell r="V444">
            <v>999</v>
          </cell>
          <cell r="W444">
            <v>435</v>
          </cell>
          <cell r="X444">
            <v>2763</v>
          </cell>
          <cell r="Y444">
            <v>24771812.159999996</v>
          </cell>
        </row>
        <row r="445">
          <cell r="A445">
            <v>436</v>
          </cell>
          <cell r="B445">
            <v>88</v>
          </cell>
          <cell r="C445" t="str">
            <v xml:space="preserve">EASTON                       </v>
          </cell>
          <cell r="D445">
            <v>88</v>
          </cell>
          <cell r="E445" t="str">
            <v>EASTON</v>
          </cell>
          <cell r="F445">
            <v>32076583.279999997</v>
          </cell>
          <cell r="G445">
            <v>0.96931542114522984</v>
          </cell>
          <cell r="H445">
            <v>33281209.900000002</v>
          </cell>
          <cell r="I445">
            <v>0.97278976776011816</v>
          </cell>
          <cell r="K445">
            <v>24208253</v>
          </cell>
          <cell r="L445">
            <v>0</v>
          </cell>
          <cell r="M445">
            <v>0</v>
          </cell>
          <cell r="N445">
            <v>33281209.900000002</v>
          </cell>
          <cell r="O445">
            <v>24208253</v>
          </cell>
          <cell r="P445">
            <v>23438516</v>
          </cell>
          <cell r="Q445">
            <v>769737</v>
          </cell>
          <cell r="R445">
            <v>3.2840688378052603</v>
          </cell>
          <cell r="S445">
            <v>3785</v>
          </cell>
          <cell r="T445">
            <v>0</v>
          </cell>
          <cell r="U445">
            <v>88</v>
          </cell>
          <cell r="V445">
            <v>88</v>
          </cell>
          <cell r="W445">
            <v>436</v>
          </cell>
          <cell r="X445">
            <v>3772</v>
          </cell>
          <cell r="Y445">
            <v>33281209.900000002</v>
          </cell>
        </row>
        <row r="446">
          <cell r="A446">
            <v>437</v>
          </cell>
          <cell r="B446">
            <v>88</v>
          </cell>
          <cell r="C446" t="str">
            <v xml:space="preserve">EASTON                       </v>
          </cell>
          <cell r="D446">
            <v>872</v>
          </cell>
          <cell r="E446" t="str">
            <v>SOUTHEASTERN</v>
          </cell>
          <cell r="F446">
            <v>972635</v>
          </cell>
          <cell r="G446">
            <v>2.9391849387943623E-2</v>
          </cell>
          <cell r="H446">
            <v>916104</v>
          </cell>
          <cell r="I446">
            <v>2.6777169462343233E-2</v>
          </cell>
          <cell r="K446">
            <v>666360</v>
          </cell>
          <cell r="L446">
            <v>0</v>
          </cell>
          <cell r="M446">
            <v>0</v>
          </cell>
          <cell r="N446">
            <v>916104</v>
          </cell>
          <cell r="O446">
            <v>666360</v>
          </cell>
          <cell r="P446">
            <v>710709</v>
          </cell>
          <cell r="Q446">
            <v>-44349</v>
          </cell>
          <cell r="R446">
            <v>-6.2401067103413634</v>
          </cell>
          <cell r="S446">
            <v>66</v>
          </cell>
          <cell r="T446">
            <v>0</v>
          </cell>
          <cell r="U446">
            <v>88</v>
          </cell>
          <cell r="V446">
            <v>872</v>
          </cell>
          <cell r="W446">
            <v>437</v>
          </cell>
          <cell r="X446">
            <v>60</v>
          </cell>
          <cell r="Y446">
            <v>916104</v>
          </cell>
        </row>
        <row r="447">
          <cell r="A447">
            <v>438</v>
          </cell>
          <cell r="B447">
            <v>88</v>
          </cell>
          <cell r="C447" t="str">
            <v xml:space="preserve">EASTON                       </v>
          </cell>
          <cell r="D447">
            <v>910</v>
          </cell>
          <cell r="E447" t="str">
            <v>BRISTOL COUNTY</v>
          </cell>
          <cell r="F447">
            <v>42779</v>
          </cell>
          <cell r="G447">
            <v>1.2927294668265488E-3</v>
          </cell>
          <cell r="H447">
            <v>14816</v>
          </cell>
          <cell r="I447">
            <v>4.3306277753844249E-4</v>
          </cell>
          <cell r="K447">
            <v>10777</v>
          </cell>
          <cell r="L447">
            <v>0</v>
          </cell>
          <cell r="M447">
            <v>0</v>
          </cell>
          <cell r="N447">
            <v>14816</v>
          </cell>
          <cell r="O447">
            <v>10777</v>
          </cell>
          <cell r="P447">
            <v>31259</v>
          </cell>
          <cell r="Q447">
            <v>-20482</v>
          </cell>
          <cell r="R447">
            <v>-65.523529223583608</v>
          </cell>
          <cell r="S447">
            <v>3</v>
          </cell>
          <cell r="T447">
            <v>0</v>
          </cell>
          <cell r="U447">
            <v>88</v>
          </cell>
          <cell r="V447">
            <v>910</v>
          </cell>
          <cell r="W447">
            <v>438</v>
          </cell>
          <cell r="X447">
            <v>1</v>
          </cell>
          <cell r="Y447">
            <v>14816</v>
          </cell>
        </row>
        <row r="448">
          <cell r="A448">
            <v>439</v>
          </cell>
          <cell r="B448">
            <v>88</v>
          </cell>
          <cell r="D448">
            <v>998</v>
          </cell>
          <cell r="F448">
            <v>0</v>
          </cell>
          <cell r="G448">
            <v>0</v>
          </cell>
          <cell r="H448">
            <v>0</v>
          </cell>
          <cell r="I448">
            <v>0</v>
          </cell>
          <cell r="K448">
            <v>0</v>
          </cell>
          <cell r="L448">
            <v>0</v>
          </cell>
          <cell r="M448">
            <v>0</v>
          </cell>
          <cell r="N448">
            <v>0</v>
          </cell>
          <cell r="O448">
            <v>0</v>
          </cell>
          <cell r="P448">
            <v>0</v>
          </cell>
          <cell r="Q448">
            <v>0</v>
          </cell>
          <cell r="R448">
            <v>0</v>
          </cell>
          <cell r="S448">
            <v>0</v>
          </cell>
          <cell r="T448">
            <v>0</v>
          </cell>
          <cell r="U448">
            <v>88</v>
          </cell>
          <cell r="V448">
            <v>998</v>
          </cell>
          <cell r="W448">
            <v>439</v>
          </cell>
          <cell r="X448">
            <v>0</v>
          </cell>
          <cell r="Y448">
            <v>0</v>
          </cell>
        </row>
        <row r="449">
          <cell r="A449">
            <v>440</v>
          </cell>
          <cell r="B449">
            <v>88</v>
          </cell>
          <cell r="C449" t="str">
            <v xml:space="preserve">EASTON                       </v>
          </cell>
          <cell r="D449">
            <v>999</v>
          </cell>
          <cell r="E449" t="str">
            <v>TOTAL</v>
          </cell>
          <cell r="F449">
            <v>33091997.279999997</v>
          </cell>
          <cell r="G449">
            <v>1</v>
          </cell>
          <cell r="H449">
            <v>34212129.900000006</v>
          </cell>
          <cell r="I449">
            <v>0.99999999999999978</v>
          </cell>
          <cell r="J449">
            <v>24885390</v>
          </cell>
          <cell r="K449">
            <v>24885390</v>
          </cell>
          <cell r="L449">
            <v>0</v>
          </cell>
          <cell r="M449">
            <v>0</v>
          </cell>
          <cell r="N449">
            <v>34212129.900000006</v>
          </cell>
          <cell r="O449">
            <v>24885390</v>
          </cell>
          <cell r="P449">
            <v>24180484</v>
          </cell>
          <cell r="Q449">
            <v>704906</v>
          </cell>
          <cell r="R449">
            <v>2.9151856513707499</v>
          </cell>
          <cell r="S449">
            <v>3854</v>
          </cell>
          <cell r="T449">
            <v>0</v>
          </cell>
          <cell r="U449">
            <v>88</v>
          </cell>
          <cell r="V449">
            <v>999</v>
          </cell>
          <cell r="W449">
            <v>440</v>
          </cell>
          <cell r="X449">
            <v>3833</v>
          </cell>
          <cell r="Y449">
            <v>34212129.900000006</v>
          </cell>
        </row>
        <row r="450">
          <cell r="A450">
            <v>441</v>
          </cell>
          <cell r="B450">
            <v>89</v>
          </cell>
          <cell r="C450" t="str">
            <v xml:space="preserve">EDGARTOWN                    </v>
          </cell>
          <cell r="D450">
            <v>89</v>
          </cell>
          <cell r="E450" t="str">
            <v>EDGARTOWN</v>
          </cell>
          <cell r="F450">
            <v>3286331.37</v>
          </cell>
          <cell r="G450">
            <v>0.63072010127230305</v>
          </cell>
          <cell r="H450">
            <v>3631686.44</v>
          </cell>
          <cell r="I450">
            <v>0.64621233035310499</v>
          </cell>
          <cell r="K450">
            <v>3207706</v>
          </cell>
          <cell r="L450">
            <v>0</v>
          </cell>
          <cell r="M450">
            <v>0</v>
          </cell>
          <cell r="N450">
            <v>3631686.44</v>
          </cell>
          <cell r="O450">
            <v>3207706</v>
          </cell>
          <cell r="P450">
            <v>3029696</v>
          </cell>
          <cell r="Q450">
            <v>178010</v>
          </cell>
          <cell r="R450">
            <v>5.8755069815585461</v>
          </cell>
          <cell r="S450">
            <v>383</v>
          </cell>
          <cell r="T450">
            <v>0</v>
          </cell>
          <cell r="U450">
            <v>89</v>
          </cell>
          <cell r="V450">
            <v>89</v>
          </cell>
          <cell r="W450">
            <v>441</v>
          </cell>
          <cell r="X450">
            <v>402</v>
          </cell>
          <cell r="Y450">
            <v>3631686.44</v>
          </cell>
        </row>
        <row r="451">
          <cell r="A451">
            <v>442</v>
          </cell>
          <cell r="B451">
            <v>89</v>
          </cell>
          <cell r="C451" t="str">
            <v xml:space="preserve">EDGARTOWN                    </v>
          </cell>
          <cell r="D451">
            <v>700</v>
          </cell>
          <cell r="E451" t="str">
            <v>MARTHAS VINEYARD</v>
          </cell>
          <cell r="F451">
            <v>1924112</v>
          </cell>
          <cell r="G451">
            <v>0.36927989872769695</v>
          </cell>
          <cell r="H451">
            <v>1988272</v>
          </cell>
          <cell r="I451">
            <v>0.35378766964689512</v>
          </cell>
          <cell r="K451">
            <v>1756151</v>
          </cell>
          <cell r="L451">
            <v>0</v>
          </cell>
          <cell r="M451">
            <v>0</v>
          </cell>
          <cell r="N451">
            <v>1988272</v>
          </cell>
          <cell r="O451">
            <v>1756151</v>
          </cell>
          <cell r="P451">
            <v>1773855</v>
          </cell>
          <cell r="Q451">
            <v>-17704</v>
          </cell>
          <cell r="R451">
            <v>-0.99805226470032782</v>
          </cell>
          <cell r="S451">
            <v>187</v>
          </cell>
          <cell r="T451">
            <v>0</v>
          </cell>
          <cell r="U451">
            <v>89</v>
          </cell>
          <cell r="V451">
            <v>700</v>
          </cell>
          <cell r="W451">
            <v>442</v>
          </cell>
          <cell r="X451">
            <v>182</v>
          </cell>
          <cell r="Y451">
            <v>1988272</v>
          </cell>
        </row>
        <row r="452">
          <cell r="A452">
            <v>443</v>
          </cell>
          <cell r="B452">
            <v>89</v>
          </cell>
          <cell r="D452">
            <v>998</v>
          </cell>
          <cell r="F452">
            <v>0</v>
          </cell>
          <cell r="G452">
            <v>0</v>
          </cell>
          <cell r="H452">
            <v>0</v>
          </cell>
          <cell r="I452">
            <v>0</v>
          </cell>
          <cell r="K452">
            <v>0</v>
          </cell>
          <cell r="L452">
            <v>0</v>
          </cell>
          <cell r="M452">
            <v>0</v>
          </cell>
          <cell r="N452">
            <v>0</v>
          </cell>
          <cell r="O452">
            <v>0</v>
          </cell>
          <cell r="P452">
            <v>0</v>
          </cell>
          <cell r="Q452">
            <v>0</v>
          </cell>
          <cell r="R452">
            <v>0</v>
          </cell>
          <cell r="S452">
            <v>0</v>
          </cell>
          <cell r="T452">
            <v>0</v>
          </cell>
          <cell r="U452">
            <v>89</v>
          </cell>
          <cell r="V452">
            <v>998</v>
          </cell>
          <cell r="W452">
            <v>443</v>
          </cell>
          <cell r="X452">
            <v>0</v>
          </cell>
          <cell r="Y452">
            <v>0</v>
          </cell>
        </row>
        <row r="453">
          <cell r="A453">
            <v>444</v>
          </cell>
          <cell r="B453">
            <v>89</v>
          </cell>
          <cell r="D453">
            <v>998</v>
          </cell>
          <cell r="F453">
            <v>0</v>
          </cell>
          <cell r="G453">
            <v>0</v>
          </cell>
          <cell r="H453">
            <v>0</v>
          </cell>
          <cell r="I453">
            <v>0</v>
          </cell>
          <cell r="K453">
            <v>0</v>
          </cell>
          <cell r="L453">
            <v>0</v>
          </cell>
          <cell r="M453">
            <v>0</v>
          </cell>
          <cell r="N453">
            <v>0</v>
          </cell>
          <cell r="O453">
            <v>0</v>
          </cell>
          <cell r="P453">
            <v>0</v>
          </cell>
          <cell r="Q453">
            <v>0</v>
          </cell>
          <cell r="R453">
            <v>0</v>
          </cell>
          <cell r="S453">
            <v>0</v>
          </cell>
          <cell r="T453">
            <v>0</v>
          </cell>
          <cell r="U453">
            <v>89</v>
          </cell>
          <cell r="V453">
            <v>998</v>
          </cell>
          <cell r="W453">
            <v>444</v>
          </cell>
          <cell r="X453">
            <v>0</v>
          </cell>
          <cell r="Y453">
            <v>0</v>
          </cell>
        </row>
        <row r="454">
          <cell r="A454">
            <v>445</v>
          </cell>
          <cell r="B454">
            <v>89</v>
          </cell>
          <cell r="C454" t="str">
            <v xml:space="preserve">EDGARTOWN                    </v>
          </cell>
          <cell r="D454">
            <v>999</v>
          </cell>
          <cell r="E454" t="str">
            <v>TOTAL</v>
          </cell>
          <cell r="F454">
            <v>5210443.37</v>
          </cell>
          <cell r="G454">
            <v>1</v>
          </cell>
          <cell r="H454">
            <v>5619958.4399999995</v>
          </cell>
          <cell r="I454">
            <v>1</v>
          </cell>
          <cell r="J454">
            <v>4963857</v>
          </cell>
          <cell r="K454">
            <v>4963857</v>
          </cell>
          <cell r="L454">
            <v>0</v>
          </cell>
          <cell r="M454">
            <v>0</v>
          </cell>
          <cell r="N454">
            <v>5619958.4399999995</v>
          </cell>
          <cell r="O454">
            <v>4963857</v>
          </cell>
          <cell r="P454">
            <v>4803551</v>
          </cell>
          <cell r="Q454">
            <v>160306</v>
          </cell>
          <cell r="R454">
            <v>3.3372394713827331</v>
          </cell>
          <cell r="S454">
            <v>570</v>
          </cell>
          <cell r="T454">
            <v>0</v>
          </cell>
          <cell r="U454">
            <v>89</v>
          </cell>
          <cell r="V454">
            <v>999</v>
          </cell>
          <cell r="W454">
            <v>445</v>
          </cell>
          <cell r="X454">
            <v>584</v>
          </cell>
          <cell r="Y454">
            <v>5619958.4399999995</v>
          </cell>
        </row>
        <row r="455">
          <cell r="A455">
            <v>446</v>
          </cell>
          <cell r="B455">
            <v>90</v>
          </cell>
          <cell r="C455" t="str">
            <v xml:space="preserve">EGREMONT                     </v>
          </cell>
          <cell r="D455">
            <v>90</v>
          </cell>
          <cell r="E455" t="str">
            <v>EGREMONT</v>
          </cell>
          <cell r="F455">
            <v>0</v>
          </cell>
          <cell r="G455">
            <v>0</v>
          </cell>
          <cell r="H455">
            <v>0</v>
          </cell>
          <cell r="I455">
            <v>0</v>
          </cell>
          <cell r="K455">
            <v>0</v>
          </cell>
          <cell r="L455">
            <v>0</v>
          </cell>
          <cell r="M455">
            <v>0</v>
          </cell>
          <cell r="N455">
            <v>0</v>
          </cell>
          <cell r="O455">
            <v>0</v>
          </cell>
          <cell r="P455">
            <v>0</v>
          </cell>
          <cell r="Q455">
            <v>0</v>
          </cell>
          <cell r="R455">
            <v>0</v>
          </cell>
          <cell r="S455">
            <v>0</v>
          </cell>
          <cell r="T455">
            <v>0</v>
          </cell>
          <cell r="U455">
            <v>90</v>
          </cell>
          <cell r="V455">
            <v>90</v>
          </cell>
          <cell r="W455">
            <v>446</v>
          </cell>
          <cell r="X455">
            <v>0</v>
          </cell>
          <cell r="Y455">
            <v>0</v>
          </cell>
        </row>
        <row r="456">
          <cell r="A456">
            <v>447</v>
          </cell>
          <cell r="B456">
            <v>90</v>
          </cell>
          <cell r="C456" t="str">
            <v xml:space="preserve">EGREMONT                     </v>
          </cell>
          <cell r="D456">
            <v>765</v>
          </cell>
          <cell r="E456" t="str">
            <v>SOUTHERN BERKSHIRE</v>
          </cell>
          <cell r="F456">
            <v>907731</v>
          </cell>
          <cell r="G456">
            <v>1</v>
          </cell>
          <cell r="H456">
            <v>804551</v>
          </cell>
          <cell r="I456">
            <v>1</v>
          </cell>
          <cell r="K456">
            <v>804551</v>
          </cell>
          <cell r="L456">
            <v>0</v>
          </cell>
          <cell r="M456">
            <v>0</v>
          </cell>
          <cell r="N456">
            <v>804551</v>
          </cell>
          <cell r="O456">
            <v>804551</v>
          </cell>
          <cell r="P456">
            <v>879878</v>
          </cell>
          <cell r="Q456">
            <v>-75327</v>
          </cell>
          <cell r="R456">
            <v>-8.5610732396991409</v>
          </cell>
          <cell r="S456">
            <v>101</v>
          </cell>
          <cell r="T456">
            <v>0</v>
          </cell>
          <cell r="U456">
            <v>90</v>
          </cell>
          <cell r="V456">
            <v>765</v>
          </cell>
          <cell r="W456">
            <v>447</v>
          </cell>
          <cell r="X456">
            <v>87</v>
          </cell>
          <cell r="Y456">
            <v>804551</v>
          </cell>
        </row>
        <row r="457">
          <cell r="A457">
            <v>448</v>
          </cell>
          <cell r="B457">
            <v>90</v>
          </cell>
          <cell r="D457">
            <v>998</v>
          </cell>
          <cell r="F457">
            <v>0</v>
          </cell>
          <cell r="G457">
            <v>0</v>
          </cell>
          <cell r="H457">
            <v>0</v>
          </cell>
          <cell r="I457">
            <v>0</v>
          </cell>
          <cell r="K457">
            <v>0</v>
          </cell>
          <cell r="L457">
            <v>0</v>
          </cell>
          <cell r="M457">
            <v>0</v>
          </cell>
          <cell r="N457">
            <v>0</v>
          </cell>
          <cell r="O457">
            <v>0</v>
          </cell>
          <cell r="P457">
            <v>0</v>
          </cell>
          <cell r="Q457">
            <v>0</v>
          </cell>
          <cell r="R457">
            <v>0</v>
          </cell>
          <cell r="S457">
            <v>0</v>
          </cell>
          <cell r="T457">
            <v>0</v>
          </cell>
          <cell r="U457">
            <v>90</v>
          </cell>
          <cell r="V457">
            <v>998</v>
          </cell>
          <cell r="W457">
            <v>448</v>
          </cell>
          <cell r="X457">
            <v>0</v>
          </cell>
          <cell r="Y457">
            <v>0</v>
          </cell>
        </row>
        <row r="458">
          <cell r="A458">
            <v>449</v>
          </cell>
          <cell r="B458">
            <v>90</v>
          </cell>
          <cell r="D458">
            <v>998</v>
          </cell>
          <cell r="F458">
            <v>0</v>
          </cell>
          <cell r="G458">
            <v>0</v>
          </cell>
          <cell r="H458">
            <v>0</v>
          </cell>
          <cell r="I458">
            <v>0</v>
          </cell>
          <cell r="K458">
            <v>0</v>
          </cell>
          <cell r="L458">
            <v>0</v>
          </cell>
          <cell r="M458">
            <v>0</v>
          </cell>
          <cell r="N458">
            <v>0</v>
          </cell>
          <cell r="O458">
            <v>0</v>
          </cell>
          <cell r="P458">
            <v>0</v>
          </cell>
          <cell r="Q458">
            <v>0</v>
          </cell>
          <cell r="R458">
            <v>0</v>
          </cell>
          <cell r="S458">
            <v>0</v>
          </cell>
          <cell r="T458">
            <v>0</v>
          </cell>
          <cell r="U458">
            <v>90</v>
          </cell>
          <cell r="V458">
            <v>998</v>
          </cell>
          <cell r="W458">
            <v>449</v>
          </cell>
          <cell r="X458">
            <v>0</v>
          </cell>
          <cell r="Y458">
            <v>0</v>
          </cell>
        </row>
        <row r="459">
          <cell r="A459">
            <v>450</v>
          </cell>
          <cell r="B459">
            <v>90</v>
          </cell>
          <cell r="C459" t="str">
            <v xml:space="preserve">EGREMONT                     </v>
          </cell>
          <cell r="D459">
            <v>999</v>
          </cell>
          <cell r="E459" t="str">
            <v>TOTAL</v>
          </cell>
          <cell r="F459">
            <v>907731</v>
          </cell>
          <cell r="G459">
            <v>1</v>
          </cell>
          <cell r="H459">
            <v>804551</v>
          </cell>
          <cell r="I459">
            <v>1</v>
          </cell>
          <cell r="J459">
            <v>804551</v>
          </cell>
          <cell r="K459">
            <v>804551</v>
          </cell>
          <cell r="L459">
            <v>0</v>
          </cell>
          <cell r="M459">
            <v>0</v>
          </cell>
          <cell r="N459">
            <v>804551</v>
          </cell>
          <cell r="O459">
            <v>804551</v>
          </cell>
          <cell r="P459">
            <v>879878</v>
          </cell>
          <cell r="Q459">
            <v>-75327</v>
          </cell>
          <cell r="R459">
            <v>-8.5610732396991409</v>
          </cell>
          <cell r="S459">
            <v>101</v>
          </cell>
          <cell r="T459">
            <v>0</v>
          </cell>
          <cell r="U459">
            <v>90</v>
          </cell>
          <cell r="V459">
            <v>999</v>
          </cell>
          <cell r="W459">
            <v>450</v>
          </cell>
          <cell r="X459">
            <v>87</v>
          </cell>
          <cell r="Y459">
            <v>804551</v>
          </cell>
        </row>
        <row r="460">
          <cell r="A460">
            <v>451</v>
          </cell>
          <cell r="B460">
            <v>91</v>
          </cell>
          <cell r="C460" t="str">
            <v xml:space="preserve">ERVING                       </v>
          </cell>
          <cell r="D460">
            <v>91</v>
          </cell>
          <cell r="E460" t="str">
            <v>ERVING</v>
          </cell>
          <cell r="F460">
            <v>2407929.63</v>
          </cell>
          <cell r="G460">
            <v>0.91158399036527504</v>
          </cell>
          <cell r="H460">
            <v>2340098.4500000002</v>
          </cell>
          <cell r="I460">
            <v>0.88988548701374204</v>
          </cell>
          <cell r="K460">
            <v>2048570</v>
          </cell>
          <cell r="L460">
            <v>0</v>
          </cell>
          <cell r="M460">
            <v>0</v>
          </cell>
          <cell r="N460">
            <v>2340098.4500000002</v>
          </cell>
          <cell r="O460">
            <v>2048570</v>
          </cell>
          <cell r="P460">
            <v>2045398</v>
          </cell>
          <cell r="Q460">
            <v>3172</v>
          </cell>
          <cell r="R460">
            <v>0.1550798426516502</v>
          </cell>
          <cell r="S460">
            <v>273</v>
          </cell>
          <cell r="T460">
            <v>0</v>
          </cell>
          <cell r="U460">
            <v>91</v>
          </cell>
          <cell r="V460">
            <v>91</v>
          </cell>
          <cell r="W460">
            <v>451</v>
          </cell>
          <cell r="X460">
            <v>253</v>
          </cell>
          <cell r="Y460">
            <v>2340098.4500000002</v>
          </cell>
        </row>
        <row r="461">
          <cell r="A461">
            <v>452</v>
          </cell>
          <cell r="B461">
            <v>91</v>
          </cell>
          <cell r="C461" t="str">
            <v xml:space="preserve">ERVING                       </v>
          </cell>
          <cell r="D461">
            <v>818</v>
          </cell>
          <cell r="E461" t="str">
            <v>FRANKLIN COUNTY</v>
          </cell>
          <cell r="F461">
            <v>233549</v>
          </cell>
          <cell r="G461">
            <v>8.8416009634724929E-2</v>
          </cell>
          <cell r="H461">
            <v>289564</v>
          </cell>
          <cell r="I461">
            <v>0.11011451298625798</v>
          </cell>
          <cell r="K461">
            <v>253490</v>
          </cell>
          <cell r="L461">
            <v>0</v>
          </cell>
          <cell r="M461">
            <v>0</v>
          </cell>
          <cell r="N461">
            <v>289564</v>
          </cell>
          <cell r="O461">
            <v>253490</v>
          </cell>
          <cell r="P461">
            <v>198386</v>
          </cell>
          <cell r="Q461">
            <v>55104</v>
          </cell>
          <cell r="R461">
            <v>27.77615355922293</v>
          </cell>
          <cell r="S461">
            <v>16</v>
          </cell>
          <cell r="T461">
            <v>0</v>
          </cell>
          <cell r="U461">
            <v>91</v>
          </cell>
          <cell r="V461">
            <v>818</v>
          </cell>
          <cell r="W461">
            <v>452</v>
          </cell>
          <cell r="X461">
            <v>19</v>
          </cell>
          <cell r="Y461">
            <v>289564</v>
          </cell>
        </row>
        <row r="462">
          <cell r="A462">
            <v>453</v>
          </cell>
          <cell r="B462">
            <v>91</v>
          </cell>
          <cell r="D462">
            <v>998</v>
          </cell>
          <cell r="F462">
            <v>0</v>
          </cell>
          <cell r="G462">
            <v>0</v>
          </cell>
          <cell r="H462">
            <v>0</v>
          </cell>
          <cell r="I462">
            <v>0</v>
          </cell>
          <cell r="K462">
            <v>0</v>
          </cell>
          <cell r="L462">
            <v>0</v>
          </cell>
          <cell r="M462">
            <v>0</v>
          </cell>
          <cell r="N462">
            <v>0</v>
          </cell>
          <cell r="O462">
            <v>0</v>
          </cell>
          <cell r="P462">
            <v>0</v>
          </cell>
          <cell r="Q462">
            <v>0</v>
          </cell>
          <cell r="R462">
            <v>0</v>
          </cell>
          <cell r="S462">
            <v>0</v>
          </cell>
          <cell r="T462">
            <v>0</v>
          </cell>
          <cell r="U462">
            <v>91</v>
          </cell>
          <cell r="V462">
            <v>998</v>
          </cell>
          <cell r="W462">
            <v>453</v>
          </cell>
          <cell r="X462">
            <v>0</v>
          </cell>
          <cell r="Y462">
            <v>0</v>
          </cell>
        </row>
        <row r="463">
          <cell r="A463">
            <v>454</v>
          </cell>
          <cell r="B463">
            <v>91</v>
          </cell>
          <cell r="D463">
            <v>998</v>
          </cell>
          <cell r="F463">
            <v>0</v>
          </cell>
          <cell r="G463">
            <v>0</v>
          </cell>
          <cell r="H463">
            <v>0</v>
          </cell>
          <cell r="I463">
            <v>0</v>
          </cell>
          <cell r="K463">
            <v>0</v>
          </cell>
          <cell r="L463">
            <v>0</v>
          </cell>
          <cell r="M463">
            <v>0</v>
          </cell>
          <cell r="N463">
            <v>0</v>
          </cell>
          <cell r="O463">
            <v>0</v>
          </cell>
          <cell r="P463">
            <v>0</v>
          </cell>
          <cell r="Q463">
            <v>0</v>
          </cell>
          <cell r="R463">
            <v>0</v>
          </cell>
          <cell r="S463">
            <v>0</v>
          </cell>
          <cell r="T463">
            <v>0</v>
          </cell>
          <cell r="U463">
            <v>91</v>
          </cell>
          <cell r="V463">
            <v>998</v>
          </cell>
          <cell r="W463">
            <v>454</v>
          </cell>
          <cell r="X463">
            <v>0</v>
          </cell>
          <cell r="Y463">
            <v>0</v>
          </cell>
        </row>
        <row r="464">
          <cell r="A464">
            <v>455</v>
          </cell>
          <cell r="B464">
            <v>91</v>
          </cell>
          <cell r="C464" t="str">
            <v xml:space="preserve">ERVING                       </v>
          </cell>
          <cell r="D464">
            <v>999</v>
          </cell>
          <cell r="E464" t="str">
            <v>TOTAL</v>
          </cell>
          <cell r="F464">
            <v>2641478.63</v>
          </cell>
          <cell r="G464">
            <v>1</v>
          </cell>
          <cell r="H464">
            <v>2629662.4500000002</v>
          </cell>
          <cell r="I464">
            <v>1</v>
          </cell>
          <cell r="J464">
            <v>2302060</v>
          </cell>
          <cell r="K464">
            <v>2302060</v>
          </cell>
          <cell r="L464">
            <v>0</v>
          </cell>
          <cell r="M464">
            <v>0</v>
          </cell>
          <cell r="N464">
            <v>2629662.4500000002</v>
          </cell>
          <cell r="O464">
            <v>2302060</v>
          </cell>
          <cell r="P464">
            <v>2243784</v>
          </cell>
          <cell r="Q464">
            <v>58276</v>
          </cell>
          <cell r="R464">
            <v>2.5972196967266012</v>
          </cell>
          <cell r="S464">
            <v>289</v>
          </cell>
          <cell r="T464">
            <v>0</v>
          </cell>
          <cell r="U464">
            <v>91</v>
          </cell>
          <cell r="V464">
            <v>999</v>
          </cell>
          <cell r="W464">
            <v>455</v>
          </cell>
          <cell r="X464">
            <v>272</v>
          </cell>
          <cell r="Y464">
            <v>2629662.4500000002</v>
          </cell>
        </row>
        <row r="465">
          <cell r="A465">
            <v>456</v>
          </cell>
          <cell r="B465">
            <v>92</v>
          </cell>
          <cell r="C465" t="str">
            <v xml:space="preserve">ESSEX                        </v>
          </cell>
          <cell r="D465">
            <v>92</v>
          </cell>
          <cell r="E465" t="str">
            <v>ESSEX</v>
          </cell>
          <cell r="F465">
            <v>0</v>
          </cell>
          <cell r="G465">
            <v>0</v>
          </cell>
          <cell r="H465">
            <v>0</v>
          </cell>
          <cell r="I465">
            <v>0</v>
          </cell>
          <cell r="K465">
            <v>0</v>
          </cell>
          <cell r="L465">
            <v>0</v>
          </cell>
          <cell r="M465">
            <v>0</v>
          </cell>
          <cell r="N465">
            <v>0</v>
          </cell>
          <cell r="O465">
            <v>0</v>
          </cell>
          <cell r="P465">
            <v>0</v>
          </cell>
          <cell r="Q465">
            <v>0</v>
          </cell>
          <cell r="R465">
            <v>0</v>
          </cell>
          <cell r="S465">
            <v>0</v>
          </cell>
          <cell r="T465">
            <v>0</v>
          </cell>
          <cell r="U465">
            <v>92</v>
          </cell>
          <cell r="V465">
            <v>92</v>
          </cell>
          <cell r="W465">
            <v>456</v>
          </cell>
          <cell r="X465">
            <v>0</v>
          </cell>
          <cell r="Y465">
            <v>0</v>
          </cell>
        </row>
        <row r="466">
          <cell r="A466">
            <v>457</v>
          </cell>
          <cell r="B466">
            <v>92</v>
          </cell>
          <cell r="C466" t="str">
            <v xml:space="preserve">ESSEX                        </v>
          </cell>
          <cell r="D466">
            <v>698</v>
          </cell>
          <cell r="E466" t="str">
            <v>MANCHESTER ESSEX</v>
          </cell>
          <cell r="F466">
            <v>4944343</v>
          </cell>
          <cell r="G466">
            <v>0.98560702921890875</v>
          </cell>
          <cell r="H466">
            <v>5164567</v>
          </cell>
          <cell r="I466">
            <v>0.9884471179518195</v>
          </cell>
          <cell r="K466">
            <v>4270257</v>
          </cell>
          <cell r="L466">
            <v>0</v>
          </cell>
          <cell r="M466">
            <v>0</v>
          </cell>
          <cell r="N466">
            <v>5164567</v>
          </cell>
          <cell r="O466">
            <v>4270257</v>
          </cell>
          <cell r="P466">
            <v>4098583</v>
          </cell>
          <cell r="Q466">
            <v>171674</v>
          </cell>
          <cell r="R466">
            <v>4.1886183590767834</v>
          </cell>
          <cell r="S466">
            <v>570</v>
          </cell>
          <cell r="T466">
            <v>0</v>
          </cell>
          <cell r="U466">
            <v>92</v>
          </cell>
          <cell r="V466">
            <v>698</v>
          </cell>
          <cell r="W466">
            <v>457</v>
          </cell>
          <cell r="X466">
            <v>569</v>
          </cell>
          <cell r="Y466">
            <v>5164567</v>
          </cell>
        </row>
        <row r="467">
          <cell r="A467">
            <v>458</v>
          </cell>
          <cell r="B467">
            <v>92</v>
          </cell>
          <cell r="C467" t="str">
            <v xml:space="preserve">ESSEX                        </v>
          </cell>
          <cell r="D467">
            <v>854</v>
          </cell>
          <cell r="E467" t="str">
            <v>NORTH SHORE</v>
          </cell>
          <cell r="F467">
            <v>72203</v>
          </cell>
          <cell r="G467">
            <v>1.4392970781091212E-2</v>
          </cell>
          <cell r="H467">
            <v>60363</v>
          </cell>
          <cell r="I467">
            <v>1.155288204818055E-2</v>
          </cell>
          <cell r="K467">
            <v>49910</v>
          </cell>
          <cell r="L467">
            <v>0</v>
          </cell>
          <cell r="M467">
            <v>0</v>
          </cell>
          <cell r="N467">
            <v>60363</v>
          </cell>
          <cell r="O467">
            <v>49910</v>
          </cell>
          <cell r="P467">
            <v>59852</v>
          </cell>
          <cell r="Q467">
            <v>-9942</v>
          </cell>
          <cell r="R467">
            <v>-16.610973735213527</v>
          </cell>
          <cell r="S467">
            <v>5</v>
          </cell>
          <cell r="T467">
            <v>0</v>
          </cell>
          <cell r="U467">
            <v>92</v>
          </cell>
          <cell r="V467">
            <v>854</v>
          </cell>
          <cell r="W467">
            <v>458</v>
          </cell>
          <cell r="X467">
            <v>4</v>
          </cell>
          <cell r="Y467">
            <v>60363</v>
          </cell>
        </row>
        <row r="468">
          <cell r="A468">
            <v>459</v>
          </cell>
          <cell r="B468">
            <v>92</v>
          </cell>
          <cell r="D468">
            <v>998</v>
          </cell>
          <cell r="F468">
            <v>0</v>
          </cell>
          <cell r="G468">
            <v>0</v>
          </cell>
          <cell r="H468">
            <v>0</v>
          </cell>
          <cell r="I468">
            <v>0</v>
          </cell>
          <cell r="K468">
            <v>0</v>
          </cell>
          <cell r="L468">
            <v>0</v>
          </cell>
          <cell r="M468">
            <v>0</v>
          </cell>
          <cell r="N468">
            <v>0</v>
          </cell>
          <cell r="O468">
            <v>0</v>
          </cell>
          <cell r="P468">
            <v>0</v>
          </cell>
          <cell r="Q468">
            <v>0</v>
          </cell>
          <cell r="R468">
            <v>0</v>
          </cell>
          <cell r="S468">
            <v>0</v>
          </cell>
          <cell r="T468">
            <v>0</v>
          </cell>
          <cell r="U468">
            <v>92</v>
          </cell>
          <cell r="V468">
            <v>998</v>
          </cell>
          <cell r="W468">
            <v>459</v>
          </cell>
          <cell r="X468">
            <v>0</v>
          </cell>
          <cell r="Y468">
            <v>0</v>
          </cell>
        </row>
        <row r="469">
          <cell r="A469">
            <v>460</v>
          </cell>
          <cell r="B469">
            <v>92</v>
          </cell>
          <cell r="C469" t="str">
            <v xml:space="preserve">ESSEX                        </v>
          </cell>
          <cell r="D469">
            <v>999</v>
          </cell>
          <cell r="E469" t="str">
            <v>TOTAL</v>
          </cell>
          <cell r="F469">
            <v>5016546</v>
          </cell>
          <cell r="G469">
            <v>1</v>
          </cell>
          <cell r="H469">
            <v>5224930</v>
          </cell>
          <cell r="I469">
            <v>1</v>
          </cell>
          <cell r="J469">
            <v>4320167</v>
          </cell>
          <cell r="K469">
            <v>4320167</v>
          </cell>
          <cell r="L469">
            <v>0</v>
          </cell>
          <cell r="M469">
            <v>0</v>
          </cell>
          <cell r="N469">
            <v>5224930</v>
          </cell>
          <cell r="O469">
            <v>4320167</v>
          </cell>
          <cell r="P469">
            <v>4158435</v>
          </cell>
          <cell r="Q469">
            <v>161732</v>
          </cell>
          <cell r="R469">
            <v>3.8892516054717698</v>
          </cell>
          <cell r="S469">
            <v>575</v>
          </cell>
          <cell r="T469">
            <v>0</v>
          </cell>
          <cell r="U469">
            <v>92</v>
          </cell>
          <cell r="V469">
            <v>999</v>
          </cell>
          <cell r="W469">
            <v>460</v>
          </cell>
          <cell r="X469">
            <v>573</v>
          </cell>
          <cell r="Y469">
            <v>5224930</v>
          </cell>
        </row>
        <row r="470">
          <cell r="A470">
            <v>461</v>
          </cell>
          <cell r="B470">
            <v>93</v>
          </cell>
          <cell r="C470" t="str">
            <v xml:space="preserve">EVERETT                      </v>
          </cell>
          <cell r="D470">
            <v>93</v>
          </cell>
          <cell r="E470" t="str">
            <v>EVERETT</v>
          </cell>
          <cell r="F470">
            <v>68062987</v>
          </cell>
          <cell r="G470">
            <v>0.99938248375828609</v>
          </cell>
          <cell r="H470">
            <v>74568923.751389995</v>
          </cell>
          <cell r="I470">
            <v>1</v>
          </cell>
          <cell r="K470">
            <v>25279517</v>
          </cell>
          <cell r="L470">
            <v>0</v>
          </cell>
          <cell r="M470">
            <v>0</v>
          </cell>
          <cell r="N470">
            <v>74568923.751389995</v>
          </cell>
          <cell r="O470">
            <v>25279517</v>
          </cell>
          <cell r="P470">
            <v>25027814</v>
          </cell>
          <cell r="Q470">
            <v>251703</v>
          </cell>
          <cell r="R470">
            <v>1.005693106077902</v>
          </cell>
          <cell r="S470">
            <v>6280</v>
          </cell>
          <cell r="T470">
            <v>0</v>
          </cell>
          <cell r="U470">
            <v>93</v>
          </cell>
          <cell r="V470">
            <v>93</v>
          </cell>
          <cell r="W470">
            <v>461</v>
          </cell>
          <cell r="X470">
            <v>6544</v>
          </cell>
          <cell r="Y470">
            <v>74568923.751389995</v>
          </cell>
        </row>
        <row r="471">
          <cell r="A471">
            <v>462</v>
          </cell>
          <cell r="B471">
            <v>93</v>
          </cell>
          <cell r="D471">
            <v>998</v>
          </cell>
          <cell r="F471">
            <v>0</v>
          </cell>
          <cell r="G471">
            <v>6.1751624171388288E-4</v>
          </cell>
          <cell r="H471">
            <v>0</v>
          </cell>
          <cell r="I471">
            <v>0</v>
          </cell>
          <cell r="K471">
            <v>0</v>
          </cell>
          <cell r="L471">
            <v>0</v>
          </cell>
          <cell r="M471">
            <v>0</v>
          </cell>
          <cell r="N471">
            <v>0</v>
          </cell>
          <cell r="O471">
            <v>0</v>
          </cell>
          <cell r="P471">
            <v>36816</v>
          </cell>
          <cell r="Q471">
            <v>-36816</v>
          </cell>
          <cell r="R471">
            <v>-100</v>
          </cell>
          <cell r="S471">
            <v>3</v>
          </cell>
          <cell r="T471">
            <v>0</v>
          </cell>
          <cell r="U471">
            <v>93</v>
          </cell>
          <cell r="V471">
            <v>998</v>
          </cell>
          <cell r="W471">
            <v>462</v>
          </cell>
          <cell r="X471">
            <v>0</v>
          </cell>
          <cell r="Y471">
            <v>0</v>
          </cell>
        </row>
        <row r="472">
          <cell r="A472">
            <v>463</v>
          </cell>
          <cell r="B472">
            <v>93</v>
          </cell>
          <cell r="D472">
            <v>998</v>
          </cell>
          <cell r="F472">
            <v>0</v>
          </cell>
          <cell r="G472">
            <v>0</v>
          </cell>
          <cell r="H472">
            <v>0</v>
          </cell>
          <cell r="I472">
            <v>0</v>
          </cell>
          <cell r="K472">
            <v>0</v>
          </cell>
          <cell r="L472">
            <v>0</v>
          </cell>
          <cell r="M472">
            <v>0</v>
          </cell>
          <cell r="N472">
            <v>0</v>
          </cell>
          <cell r="O472">
            <v>0</v>
          </cell>
          <cell r="P472">
            <v>0</v>
          </cell>
          <cell r="Q472">
            <v>0</v>
          </cell>
          <cell r="R472">
            <v>0</v>
          </cell>
          <cell r="S472">
            <v>0</v>
          </cell>
          <cell r="T472">
            <v>0</v>
          </cell>
          <cell r="U472">
            <v>93</v>
          </cell>
          <cell r="V472">
            <v>998</v>
          </cell>
          <cell r="W472">
            <v>463</v>
          </cell>
          <cell r="X472">
            <v>0</v>
          </cell>
          <cell r="Y472">
            <v>0</v>
          </cell>
        </row>
        <row r="473">
          <cell r="A473">
            <v>464</v>
          </cell>
          <cell r="B473">
            <v>93</v>
          </cell>
          <cell r="D473">
            <v>998</v>
          </cell>
          <cell r="F473">
            <v>0</v>
          </cell>
          <cell r="G473">
            <v>0</v>
          </cell>
          <cell r="H473">
            <v>0</v>
          </cell>
          <cell r="I473">
            <v>0</v>
          </cell>
          <cell r="K473">
            <v>0</v>
          </cell>
          <cell r="L473">
            <v>0</v>
          </cell>
          <cell r="M473">
            <v>0</v>
          </cell>
          <cell r="N473">
            <v>0</v>
          </cell>
          <cell r="O473">
            <v>0</v>
          </cell>
          <cell r="P473">
            <v>0</v>
          </cell>
          <cell r="Q473">
            <v>0</v>
          </cell>
          <cell r="R473">
            <v>0</v>
          </cell>
          <cell r="S473">
            <v>0</v>
          </cell>
          <cell r="T473">
            <v>0</v>
          </cell>
          <cell r="U473">
            <v>93</v>
          </cell>
          <cell r="V473">
            <v>998</v>
          </cell>
          <cell r="W473">
            <v>464</v>
          </cell>
          <cell r="X473">
            <v>0</v>
          </cell>
          <cell r="Y473">
            <v>0</v>
          </cell>
        </row>
        <row r="474">
          <cell r="A474">
            <v>465</v>
          </cell>
          <cell r="B474">
            <v>93</v>
          </cell>
          <cell r="C474" t="str">
            <v xml:space="preserve">EVERETT                      </v>
          </cell>
          <cell r="D474">
            <v>999</v>
          </cell>
          <cell r="E474" t="str">
            <v>TOTAL</v>
          </cell>
          <cell r="F474">
            <v>68062987.110019997</v>
          </cell>
          <cell r="G474">
            <v>1</v>
          </cell>
          <cell r="H474">
            <v>74568923.751389995</v>
          </cell>
          <cell r="I474">
            <v>1</v>
          </cell>
          <cell r="J474">
            <v>25279517</v>
          </cell>
          <cell r="K474">
            <v>25279517</v>
          </cell>
          <cell r="L474">
            <v>0</v>
          </cell>
          <cell r="M474">
            <v>0</v>
          </cell>
          <cell r="N474">
            <v>74568923.751389995</v>
          </cell>
          <cell r="O474">
            <v>25279517</v>
          </cell>
          <cell r="P474">
            <v>25064630</v>
          </cell>
          <cell r="Q474">
            <v>214887</v>
          </cell>
          <cell r="R474">
            <v>0.85733162627974158</v>
          </cell>
          <cell r="S474">
            <v>6283</v>
          </cell>
          <cell r="T474">
            <v>0</v>
          </cell>
          <cell r="U474">
            <v>93</v>
          </cell>
          <cell r="V474">
            <v>999</v>
          </cell>
          <cell r="W474">
            <v>465</v>
          </cell>
          <cell r="X474">
            <v>6544</v>
          </cell>
          <cell r="Y474">
            <v>74568923.751389995</v>
          </cell>
        </row>
        <row r="475">
          <cell r="A475">
            <v>466</v>
          </cell>
          <cell r="B475">
            <v>94</v>
          </cell>
          <cell r="C475" t="str">
            <v xml:space="preserve">FAIRHAVEN                    </v>
          </cell>
          <cell r="D475">
            <v>94</v>
          </cell>
          <cell r="E475" t="str">
            <v>FAIRHAVEN</v>
          </cell>
          <cell r="F475">
            <v>17104751.050000001</v>
          </cell>
          <cell r="G475">
            <v>0.82058707150306187</v>
          </cell>
          <cell r="H475">
            <v>17453568.07</v>
          </cell>
          <cell r="I475">
            <v>0.83872734661883386</v>
          </cell>
          <cell r="K475">
            <v>10832169</v>
          </cell>
          <cell r="L475">
            <v>0</v>
          </cell>
          <cell r="M475">
            <v>0</v>
          </cell>
          <cell r="N475">
            <v>17453568.07</v>
          </cell>
          <cell r="O475">
            <v>10832169</v>
          </cell>
          <cell r="P475">
            <v>10317258</v>
          </cell>
          <cell r="Q475">
            <v>514911</v>
          </cell>
          <cell r="R475">
            <v>4.9907737113872699</v>
          </cell>
          <cell r="S475">
            <v>1879</v>
          </cell>
          <cell r="T475">
            <v>0</v>
          </cell>
          <cell r="U475">
            <v>94</v>
          </cell>
          <cell r="V475">
            <v>94</v>
          </cell>
          <cell r="W475">
            <v>466</v>
          </cell>
          <cell r="X475">
            <v>1858</v>
          </cell>
          <cell r="Y475">
            <v>17453568.07</v>
          </cell>
        </row>
        <row r="476">
          <cell r="A476">
            <v>467</v>
          </cell>
          <cell r="B476">
            <v>94</v>
          </cell>
          <cell r="C476" t="str">
            <v xml:space="preserve">FAIRHAVEN                    </v>
          </cell>
          <cell r="D476">
            <v>825</v>
          </cell>
          <cell r="E476" t="str">
            <v>GREATER NEW BEDFORD</v>
          </cell>
          <cell r="F476">
            <v>3611441</v>
          </cell>
          <cell r="G476">
            <v>0.17325606116296496</v>
          </cell>
          <cell r="H476">
            <v>3222669</v>
          </cell>
          <cell r="I476">
            <v>0.15486464478553871</v>
          </cell>
          <cell r="K476">
            <v>2000078</v>
          </cell>
          <cell r="L476">
            <v>0</v>
          </cell>
          <cell r="M476">
            <v>0</v>
          </cell>
          <cell r="N476">
            <v>3222669</v>
          </cell>
          <cell r="O476">
            <v>2000078</v>
          </cell>
          <cell r="P476">
            <v>2178352</v>
          </cell>
          <cell r="Q476">
            <v>-178274</v>
          </cell>
          <cell r="R476">
            <v>-8.1838931449095469</v>
          </cell>
          <cell r="S476">
            <v>246</v>
          </cell>
          <cell r="T476">
            <v>0</v>
          </cell>
          <cell r="U476">
            <v>94</v>
          </cell>
          <cell r="V476">
            <v>825</v>
          </cell>
          <cell r="W476">
            <v>467</v>
          </cell>
          <cell r="X476">
            <v>212</v>
          </cell>
          <cell r="Y476">
            <v>3222669</v>
          </cell>
        </row>
        <row r="477">
          <cell r="A477">
            <v>468</v>
          </cell>
          <cell r="B477">
            <v>94</v>
          </cell>
          <cell r="C477" t="str">
            <v xml:space="preserve">FAIRHAVEN                    </v>
          </cell>
          <cell r="D477">
            <v>910</v>
          </cell>
          <cell r="E477" t="str">
            <v>BRISTOL COUNTY</v>
          </cell>
          <cell r="F477">
            <v>128337</v>
          </cell>
          <cell r="G477">
            <v>6.1568673339731797E-3</v>
          </cell>
          <cell r="H477">
            <v>133348</v>
          </cell>
          <cell r="I477">
            <v>6.4080085956274187E-3</v>
          </cell>
          <cell r="K477">
            <v>82759</v>
          </cell>
          <cell r="L477">
            <v>0</v>
          </cell>
          <cell r="M477">
            <v>0</v>
          </cell>
          <cell r="N477">
            <v>133348</v>
          </cell>
          <cell r="O477">
            <v>82759</v>
          </cell>
          <cell r="P477">
            <v>77410</v>
          </cell>
          <cell r="Q477">
            <v>5349</v>
          </cell>
          <cell r="R477">
            <v>6.909959953494381</v>
          </cell>
          <cell r="S477">
            <v>9</v>
          </cell>
          <cell r="T477">
            <v>0</v>
          </cell>
          <cell r="U477">
            <v>94</v>
          </cell>
          <cell r="V477">
            <v>910</v>
          </cell>
          <cell r="W477">
            <v>468</v>
          </cell>
          <cell r="X477">
            <v>9</v>
          </cell>
          <cell r="Y477">
            <v>133348</v>
          </cell>
        </row>
        <row r="478">
          <cell r="A478">
            <v>469</v>
          </cell>
          <cell r="B478">
            <v>94</v>
          </cell>
          <cell r="D478">
            <v>998</v>
          </cell>
          <cell r="F478">
            <v>0</v>
          </cell>
          <cell r="G478">
            <v>0</v>
          </cell>
          <cell r="H478">
            <v>0</v>
          </cell>
          <cell r="I478">
            <v>0</v>
          </cell>
          <cell r="K478">
            <v>0</v>
          </cell>
          <cell r="L478">
            <v>0</v>
          </cell>
          <cell r="M478">
            <v>0</v>
          </cell>
          <cell r="N478">
            <v>0</v>
          </cell>
          <cell r="O478">
            <v>0</v>
          </cell>
          <cell r="P478">
            <v>0</v>
          </cell>
          <cell r="Q478">
            <v>0</v>
          </cell>
          <cell r="R478">
            <v>0</v>
          </cell>
          <cell r="S478">
            <v>0</v>
          </cell>
          <cell r="T478">
            <v>0</v>
          </cell>
          <cell r="U478">
            <v>94</v>
          </cell>
          <cell r="V478">
            <v>998</v>
          </cell>
          <cell r="W478">
            <v>469</v>
          </cell>
          <cell r="X478">
            <v>0</v>
          </cell>
          <cell r="Y478">
            <v>0</v>
          </cell>
        </row>
        <row r="479">
          <cell r="A479">
            <v>470</v>
          </cell>
          <cell r="B479">
            <v>94</v>
          </cell>
          <cell r="C479" t="str">
            <v xml:space="preserve">FAIRHAVEN                    </v>
          </cell>
          <cell r="D479">
            <v>999</v>
          </cell>
          <cell r="E479" t="str">
            <v>TOTAL</v>
          </cell>
          <cell r="F479">
            <v>20844529.050000001</v>
          </cell>
          <cell r="G479">
            <v>1</v>
          </cell>
          <cell r="H479">
            <v>20809585.07</v>
          </cell>
          <cell r="I479">
            <v>1</v>
          </cell>
          <cell r="J479">
            <v>12915006</v>
          </cell>
          <cell r="K479">
            <v>12915006</v>
          </cell>
          <cell r="L479">
            <v>0</v>
          </cell>
          <cell r="M479">
            <v>0</v>
          </cell>
          <cell r="N479">
            <v>20809585.07</v>
          </cell>
          <cell r="O479">
            <v>12915006</v>
          </cell>
          <cell r="P479">
            <v>12573020</v>
          </cell>
          <cell r="Q479">
            <v>341986</v>
          </cell>
          <cell r="R479">
            <v>2.7199988546904401</v>
          </cell>
          <cell r="S479">
            <v>2134</v>
          </cell>
          <cell r="T479">
            <v>0</v>
          </cell>
          <cell r="U479">
            <v>94</v>
          </cell>
          <cell r="V479">
            <v>999</v>
          </cell>
          <cell r="W479">
            <v>470</v>
          </cell>
          <cell r="X479">
            <v>2079</v>
          </cell>
          <cell r="Y479">
            <v>20809585.07</v>
          </cell>
        </row>
        <row r="480">
          <cell r="A480">
            <v>471</v>
          </cell>
          <cell r="B480">
            <v>95</v>
          </cell>
          <cell r="C480" t="str">
            <v xml:space="preserve">FALL RIVER                   </v>
          </cell>
          <cell r="D480">
            <v>95</v>
          </cell>
          <cell r="E480" t="str">
            <v>FALL RIVER</v>
          </cell>
          <cell r="F480">
            <v>113992339.77</v>
          </cell>
          <cell r="G480">
            <v>0.87360343551947917</v>
          </cell>
          <cell r="H480">
            <v>117801266.98000002</v>
          </cell>
          <cell r="I480">
            <v>0.87736815352266651</v>
          </cell>
          <cell r="K480">
            <v>21470723</v>
          </cell>
          <cell r="L480">
            <v>0</v>
          </cell>
          <cell r="M480">
            <v>0</v>
          </cell>
          <cell r="N480">
            <v>117801266.98000002</v>
          </cell>
          <cell r="O480">
            <v>21470723</v>
          </cell>
          <cell r="P480">
            <v>20197065</v>
          </cell>
          <cell r="Q480">
            <v>1273658</v>
          </cell>
          <cell r="R480">
            <v>6.3061538891913251</v>
          </cell>
          <cell r="S480">
            <v>10599</v>
          </cell>
          <cell r="T480">
            <v>0</v>
          </cell>
          <cell r="U480">
            <v>95</v>
          </cell>
          <cell r="V480">
            <v>95</v>
          </cell>
          <cell r="W480">
            <v>471</v>
          </cell>
          <cell r="X480">
            <v>10591</v>
          </cell>
          <cell r="Y480">
            <v>117801266.98000002</v>
          </cell>
        </row>
        <row r="481">
          <cell r="A481">
            <v>472</v>
          </cell>
          <cell r="B481">
            <v>95</v>
          </cell>
          <cell r="C481" t="str">
            <v xml:space="preserve">FALL RIVER                   </v>
          </cell>
          <cell r="D481">
            <v>821</v>
          </cell>
          <cell r="E481" t="str">
            <v>GREATER FALL RIVER</v>
          </cell>
          <cell r="F481">
            <v>15352114</v>
          </cell>
          <cell r="G481">
            <v>0.11765404201674536</v>
          </cell>
          <cell r="H481">
            <v>15650464</v>
          </cell>
          <cell r="I481">
            <v>0.11656257231753046</v>
          </cell>
          <cell r="K481">
            <v>2852489</v>
          </cell>
          <cell r="L481">
            <v>0</v>
          </cell>
          <cell r="M481">
            <v>0</v>
          </cell>
          <cell r="N481">
            <v>15650464</v>
          </cell>
          <cell r="O481">
            <v>2852489</v>
          </cell>
          <cell r="P481">
            <v>2720074</v>
          </cell>
          <cell r="Q481">
            <v>132415</v>
          </cell>
          <cell r="R481">
            <v>4.8680660893784511</v>
          </cell>
          <cell r="S481">
            <v>1068</v>
          </cell>
          <cell r="T481">
            <v>0</v>
          </cell>
          <cell r="U481">
            <v>95</v>
          </cell>
          <cell r="V481">
            <v>821</v>
          </cell>
          <cell r="W481">
            <v>472</v>
          </cell>
          <cell r="X481">
            <v>1044</v>
          </cell>
          <cell r="Y481">
            <v>15650464</v>
          </cell>
        </row>
        <row r="482">
          <cell r="A482">
            <v>473</v>
          </cell>
          <cell r="B482">
            <v>95</v>
          </cell>
          <cell r="C482" t="str">
            <v xml:space="preserve">FALL RIVER                   </v>
          </cell>
          <cell r="D482">
            <v>910</v>
          </cell>
          <cell r="E482" t="str">
            <v>BRISTOL COUNTY</v>
          </cell>
          <cell r="F482">
            <v>1140770</v>
          </cell>
          <cell r="G482">
            <v>8.7425224637755171E-3</v>
          </cell>
          <cell r="H482">
            <v>814901</v>
          </cell>
          <cell r="I482">
            <v>6.0692741598030505E-3</v>
          </cell>
          <cell r="K482">
            <v>148526</v>
          </cell>
          <cell r="L482">
            <v>0</v>
          </cell>
          <cell r="M482">
            <v>0</v>
          </cell>
          <cell r="N482">
            <v>814901</v>
          </cell>
          <cell r="O482">
            <v>148526</v>
          </cell>
          <cell r="P482">
            <v>202121</v>
          </cell>
          <cell r="Q482">
            <v>-53595</v>
          </cell>
          <cell r="R482">
            <v>-26.516294694762049</v>
          </cell>
          <cell r="S482">
            <v>80</v>
          </cell>
          <cell r="T482">
            <v>0</v>
          </cell>
          <cell r="U482">
            <v>95</v>
          </cell>
          <cell r="V482">
            <v>910</v>
          </cell>
          <cell r="W482">
            <v>473</v>
          </cell>
          <cell r="X482">
            <v>55</v>
          </cell>
          <cell r="Y482">
            <v>814901</v>
          </cell>
        </row>
        <row r="483">
          <cell r="A483">
            <v>474</v>
          </cell>
          <cell r="B483">
            <v>95</v>
          </cell>
          <cell r="D483">
            <v>998</v>
          </cell>
          <cell r="F483">
            <v>0</v>
          </cell>
          <cell r="G483">
            <v>0</v>
          </cell>
          <cell r="H483">
            <v>0</v>
          </cell>
          <cell r="I483">
            <v>0</v>
          </cell>
          <cell r="K483">
            <v>0</v>
          </cell>
          <cell r="L483">
            <v>0</v>
          </cell>
          <cell r="M483">
            <v>0</v>
          </cell>
          <cell r="N483">
            <v>0</v>
          </cell>
          <cell r="O483">
            <v>0</v>
          </cell>
          <cell r="P483">
            <v>0</v>
          </cell>
          <cell r="Q483">
            <v>0</v>
          </cell>
          <cell r="R483">
            <v>0</v>
          </cell>
          <cell r="S483">
            <v>0</v>
          </cell>
          <cell r="T483">
            <v>0</v>
          </cell>
          <cell r="U483">
            <v>95</v>
          </cell>
          <cell r="V483">
            <v>998</v>
          </cell>
          <cell r="W483">
            <v>474</v>
          </cell>
          <cell r="X483">
            <v>0</v>
          </cell>
          <cell r="Y483">
            <v>0</v>
          </cell>
        </row>
        <row r="484">
          <cell r="A484">
            <v>475</v>
          </cell>
          <cell r="B484">
            <v>95</v>
          </cell>
          <cell r="C484" t="str">
            <v xml:space="preserve">FALL RIVER                   </v>
          </cell>
          <cell r="D484">
            <v>999</v>
          </cell>
          <cell r="E484" t="str">
            <v>TOTAL</v>
          </cell>
          <cell r="F484">
            <v>130485223.77</v>
          </cell>
          <cell r="G484">
            <v>1</v>
          </cell>
          <cell r="H484">
            <v>134266631.98000002</v>
          </cell>
          <cell r="I484">
            <v>1</v>
          </cell>
          <cell r="J484">
            <v>24471737</v>
          </cell>
          <cell r="K484">
            <v>24471738</v>
          </cell>
          <cell r="L484">
            <v>0</v>
          </cell>
          <cell r="M484">
            <v>0</v>
          </cell>
          <cell r="N484">
            <v>134266631.98000002</v>
          </cell>
          <cell r="O484">
            <v>24471738</v>
          </cell>
          <cell r="P484">
            <v>23119260</v>
          </cell>
          <cell r="Q484">
            <v>1352478</v>
          </cell>
          <cell r="R484">
            <v>5.8500055797633665</v>
          </cell>
          <cell r="S484">
            <v>11747</v>
          </cell>
          <cell r="T484">
            <v>0</v>
          </cell>
          <cell r="U484">
            <v>95</v>
          </cell>
          <cell r="V484">
            <v>999</v>
          </cell>
          <cell r="W484">
            <v>475</v>
          </cell>
          <cell r="X484">
            <v>11690</v>
          </cell>
          <cell r="Y484">
            <v>134266631.98000002</v>
          </cell>
        </row>
        <row r="485">
          <cell r="A485">
            <v>476</v>
          </cell>
          <cell r="B485">
            <v>96</v>
          </cell>
          <cell r="C485" t="str">
            <v xml:space="preserve">FALMOUTH                     </v>
          </cell>
          <cell r="D485">
            <v>96</v>
          </cell>
          <cell r="E485" t="str">
            <v>FALMOUTH</v>
          </cell>
          <cell r="F485">
            <v>32627799.279999997</v>
          </cell>
          <cell r="G485">
            <v>0.92154322276924805</v>
          </cell>
          <cell r="H485">
            <v>32919523.759999994</v>
          </cell>
          <cell r="I485">
            <v>0.92509686910384836</v>
          </cell>
          <cell r="K485">
            <v>30639342</v>
          </cell>
          <cell r="L485">
            <v>0</v>
          </cell>
          <cell r="M485">
            <v>0</v>
          </cell>
          <cell r="N485">
            <v>32919523.759999994</v>
          </cell>
          <cell r="O485">
            <v>30639342</v>
          </cell>
          <cell r="P485">
            <v>30223796</v>
          </cell>
          <cell r="Q485">
            <v>415546</v>
          </cell>
          <cell r="R485">
            <v>1.3748967866246848</v>
          </cell>
          <cell r="S485">
            <v>3673</v>
          </cell>
          <cell r="T485">
            <v>0</v>
          </cell>
          <cell r="U485">
            <v>96</v>
          </cell>
          <cell r="V485">
            <v>96</v>
          </cell>
          <cell r="W485">
            <v>476</v>
          </cell>
          <cell r="X485">
            <v>3555</v>
          </cell>
          <cell r="Y485">
            <v>32919523.759999994</v>
          </cell>
        </row>
        <row r="486">
          <cell r="A486">
            <v>477</v>
          </cell>
          <cell r="B486">
            <v>96</v>
          </cell>
          <cell r="C486" t="str">
            <v xml:space="preserve">FALMOUTH                     </v>
          </cell>
          <cell r="D486">
            <v>879</v>
          </cell>
          <cell r="E486" t="str">
            <v>UPPER CAPE COD</v>
          </cell>
          <cell r="F486">
            <v>2777810</v>
          </cell>
          <cell r="G486">
            <v>7.845677723075184E-2</v>
          </cell>
          <cell r="H486">
            <v>2665424</v>
          </cell>
          <cell r="I486">
            <v>7.4903130896151707E-2</v>
          </cell>
          <cell r="K486">
            <v>2480802</v>
          </cell>
          <cell r="L486">
            <v>0</v>
          </cell>
          <cell r="M486">
            <v>0</v>
          </cell>
          <cell r="N486">
            <v>2665424</v>
          </cell>
          <cell r="O486">
            <v>2480802</v>
          </cell>
          <cell r="P486">
            <v>2573142</v>
          </cell>
          <cell r="Q486">
            <v>-92340</v>
          </cell>
          <cell r="R486">
            <v>-3.5886087903427017</v>
          </cell>
          <cell r="S486">
            <v>199</v>
          </cell>
          <cell r="T486">
            <v>0</v>
          </cell>
          <cell r="U486">
            <v>96</v>
          </cell>
          <cell r="V486">
            <v>879</v>
          </cell>
          <cell r="W486">
            <v>477</v>
          </cell>
          <cell r="X486">
            <v>184</v>
          </cell>
          <cell r="Y486">
            <v>2665424</v>
          </cell>
        </row>
        <row r="487">
          <cell r="A487">
            <v>478</v>
          </cell>
          <cell r="B487">
            <v>96</v>
          </cell>
          <cell r="D487">
            <v>998</v>
          </cell>
          <cell r="F487">
            <v>0</v>
          </cell>
          <cell r="G487">
            <v>0</v>
          </cell>
          <cell r="H487">
            <v>0</v>
          </cell>
          <cell r="I487">
            <v>0</v>
          </cell>
          <cell r="K487">
            <v>0</v>
          </cell>
          <cell r="L487">
            <v>0</v>
          </cell>
          <cell r="M487">
            <v>0</v>
          </cell>
          <cell r="N487">
            <v>0</v>
          </cell>
          <cell r="O487">
            <v>0</v>
          </cell>
          <cell r="P487">
            <v>0</v>
          </cell>
          <cell r="Q487">
            <v>0</v>
          </cell>
          <cell r="R487">
            <v>0</v>
          </cell>
          <cell r="S487">
            <v>0</v>
          </cell>
          <cell r="T487">
            <v>0</v>
          </cell>
          <cell r="U487">
            <v>96</v>
          </cell>
          <cell r="V487">
            <v>998</v>
          </cell>
          <cell r="W487">
            <v>478</v>
          </cell>
          <cell r="X487">
            <v>0</v>
          </cell>
          <cell r="Y487">
            <v>0</v>
          </cell>
        </row>
        <row r="488">
          <cell r="A488">
            <v>479</v>
          </cell>
          <cell r="B488">
            <v>96</v>
          </cell>
          <cell r="D488">
            <v>998</v>
          </cell>
          <cell r="F488">
            <v>0</v>
          </cell>
          <cell r="G488">
            <v>0</v>
          </cell>
          <cell r="H488">
            <v>0</v>
          </cell>
          <cell r="I488">
            <v>0</v>
          </cell>
          <cell r="K488">
            <v>0</v>
          </cell>
          <cell r="L488">
            <v>0</v>
          </cell>
          <cell r="M488">
            <v>0</v>
          </cell>
          <cell r="N488">
            <v>0</v>
          </cell>
          <cell r="O488">
            <v>0</v>
          </cell>
          <cell r="P488">
            <v>0</v>
          </cell>
          <cell r="Q488">
            <v>0</v>
          </cell>
          <cell r="R488">
            <v>0</v>
          </cell>
          <cell r="S488">
            <v>0</v>
          </cell>
          <cell r="T488">
            <v>0</v>
          </cell>
          <cell r="U488">
            <v>96</v>
          </cell>
          <cell r="V488">
            <v>998</v>
          </cell>
          <cell r="W488">
            <v>479</v>
          </cell>
          <cell r="X488">
            <v>0</v>
          </cell>
          <cell r="Y488">
            <v>0</v>
          </cell>
        </row>
        <row r="489">
          <cell r="A489">
            <v>480</v>
          </cell>
          <cell r="B489">
            <v>96</v>
          </cell>
          <cell r="C489" t="str">
            <v xml:space="preserve">FALMOUTH                     </v>
          </cell>
          <cell r="D489">
            <v>999</v>
          </cell>
          <cell r="E489" t="str">
            <v>TOTAL</v>
          </cell>
          <cell r="F489">
            <v>35405609.280000001</v>
          </cell>
          <cell r="G489">
            <v>1</v>
          </cell>
          <cell r="H489">
            <v>35584947.75999999</v>
          </cell>
          <cell r="I489">
            <v>1</v>
          </cell>
          <cell r="J489">
            <v>33120144</v>
          </cell>
          <cell r="K489">
            <v>33120144</v>
          </cell>
          <cell r="L489">
            <v>0</v>
          </cell>
          <cell r="M489">
            <v>0</v>
          </cell>
          <cell r="N489">
            <v>35584947.75999999</v>
          </cell>
          <cell r="O489">
            <v>33120144</v>
          </cell>
          <cell r="P489">
            <v>32796938</v>
          </cell>
          <cell r="Q489">
            <v>323206</v>
          </cell>
          <cell r="R489">
            <v>0.98547614414491991</v>
          </cell>
          <cell r="S489">
            <v>3872</v>
          </cell>
          <cell r="T489">
            <v>0</v>
          </cell>
          <cell r="U489">
            <v>96</v>
          </cell>
          <cell r="V489">
            <v>999</v>
          </cell>
          <cell r="W489">
            <v>480</v>
          </cell>
          <cell r="X489">
            <v>3739</v>
          </cell>
          <cell r="Y489">
            <v>35584947.75999999</v>
          </cell>
        </row>
        <row r="490">
          <cell r="A490">
            <v>481</v>
          </cell>
          <cell r="B490">
            <v>97</v>
          </cell>
          <cell r="C490" t="str">
            <v xml:space="preserve">FITCHBURG                    </v>
          </cell>
          <cell r="D490">
            <v>97</v>
          </cell>
          <cell r="E490" t="str">
            <v>FITCHBURG</v>
          </cell>
          <cell r="F490">
            <v>55048365.490000002</v>
          </cell>
          <cell r="G490">
            <v>0.90605839323985948</v>
          </cell>
          <cell r="H490">
            <v>58628763.059999995</v>
          </cell>
          <cell r="I490">
            <v>0.90576972044887605</v>
          </cell>
          <cell r="K490">
            <v>14936099</v>
          </cell>
          <cell r="L490">
            <v>0</v>
          </cell>
          <cell r="M490">
            <v>0</v>
          </cell>
          <cell r="N490">
            <v>58628763.059999995</v>
          </cell>
          <cell r="O490">
            <v>14936099</v>
          </cell>
          <cell r="P490">
            <v>14570762</v>
          </cell>
          <cell r="Q490">
            <v>365337</v>
          </cell>
          <cell r="R490">
            <v>2.5073294039117515</v>
          </cell>
          <cell r="S490">
            <v>5343</v>
          </cell>
          <cell r="T490">
            <v>0</v>
          </cell>
          <cell r="U490">
            <v>97</v>
          </cell>
          <cell r="V490">
            <v>97</v>
          </cell>
          <cell r="W490">
            <v>481</v>
          </cell>
          <cell r="X490">
            <v>5420</v>
          </cell>
          <cell r="Y490">
            <v>58628763.059999995</v>
          </cell>
        </row>
        <row r="491">
          <cell r="A491">
            <v>482</v>
          </cell>
          <cell r="B491">
            <v>97</v>
          </cell>
          <cell r="C491" t="str">
            <v xml:space="preserve">FITCHBURG                    </v>
          </cell>
          <cell r="D491">
            <v>832</v>
          </cell>
          <cell r="E491" t="str">
            <v>MONTACHUSETT</v>
          </cell>
          <cell r="F491">
            <v>5707504</v>
          </cell>
          <cell r="G491">
            <v>9.3941606760140531E-2</v>
          </cell>
          <cell r="H491">
            <v>6099348</v>
          </cell>
          <cell r="I491">
            <v>9.4230279551123994E-2</v>
          </cell>
          <cell r="K491">
            <v>1553853</v>
          </cell>
          <cell r="L491">
            <v>0</v>
          </cell>
          <cell r="M491">
            <v>0</v>
          </cell>
          <cell r="N491">
            <v>6099348</v>
          </cell>
          <cell r="O491">
            <v>1553853</v>
          </cell>
          <cell r="P491">
            <v>1510720</v>
          </cell>
          <cell r="Q491">
            <v>43133</v>
          </cell>
          <cell r="R491">
            <v>2.8551286803643294</v>
          </cell>
          <cell r="S491">
            <v>403</v>
          </cell>
          <cell r="T491">
            <v>0</v>
          </cell>
          <cell r="U491">
            <v>97</v>
          </cell>
          <cell r="V491">
            <v>832</v>
          </cell>
          <cell r="W491">
            <v>482</v>
          </cell>
          <cell r="X491">
            <v>412</v>
          </cell>
          <cell r="Y491">
            <v>6099348</v>
          </cell>
        </row>
        <row r="492">
          <cell r="A492">
            <v>483</v>
          </cell>
          <cell r="B492">
            <v>97</v>
          </cell>
          <cell r="D492">
            <v>998</v>
          </cell>
          <cell r="F492">
            <v>0</v>
          </cell>
          <cell r="G492">
            <v>0</v>
          </cell>
          <cell r="H492">
            <v>0</v>
          </cell>
          <cell r="I492">
            <v>0</v>
          </cell>
          <cell r="K492">
            <v>0</v>
          </cell>
          <cell r="L492">
            <v>0</v>
          </cell>
          <cell r="M492">
            <v>0</v>
          </cell>
          <cell r="N492">
            <v>0</v>
          </cell>
          <cell r="O492">
            <v>0</v>
          </cell>
          <cell r="P492">
            <v>0</v>
          </cell>
          <cell r="Q492">
            <v>0</v>
          </cell>
          <cell r="R492">
            <v>0</v>
          </cell>
          <cell r="S492">
            <v>0</v>
          </cell>
          <cell r="T492">
            <v>0</v>
          </cell>
          <cell r="U492">
            <v>97</v>
          </cell>
          <cell r="V492">
            <v>998</v>
          </cell>
          <cell r="W492">
            <v>483</v>
          </cell>
          <cell r="X492">
            <v>0</v>
          </cell>
          <cell r="Y492">
            <v>0</v>
          </cell>
        </row>
        <row r="493">
          <cell r="A493">
            <v>484</v>
          </cell>
          <cell r="B493">
            <v>97</v>
          </cell>
          <cell r="D493">
            <v>998</v>
          </cell>
          <cell r="F493">
            <v>0</v>
          </cell>
          <cell r="G493">
            <v>0</v>
          </cell>
          <cell r="H493">
            <v>0</v>
          </cell>
          <cell r="I493">
            <v>0</v>
          </cell>
          <cell r="K493">
            <v>0</v>
          </cell>
          <cell r="L493">
            <v>0</v>
          </cell>
          <cell r="M493">
            <v>0</v>
          </cell>
          <cell r="N493">
            <v>0</v>
          </cell>
          <cell r="O493">
            <v>0</v>
          </cell>
          <cell r="P493">
            <v>0</v>
          </cell>
          <cell r="Q493">
            <v>0</v>
          </cell>
          <cell r="R493">
            <v>0</v>
          </cell>
          <cell r="S493">
            <v>0</v>
          </cell>
          <cell r="T493">
            <v>0</v>
          </cell>
          <cell r="U493">
            <v>97</v>
          </cell>
          <cell r="V493">
            <v>998</v>
          </cell>
          <cell r="W493">
            <v>484</v>
          </cell>
          <cell r="X493">
            <v>0</v>
          </cell>
          <cell r="Y493">
            <v>0</v>
          </cell>
        </row>
        <row r="494">
          <cell r="A494">
            <v>485</v>
          </cell>
          <cell r="B494">
            <v>97</v>
          </cell>
          <cell r="C494" t="str">
            <v xml:space="preserve">FITCHBURG                    </v>
          </cell>
          <cell r="D494">
            <v>999</v>
          </cell>
          <cell r="E494" t="str">
            <v>TOTAL</v>
          </cell>
          <cell r="F494">
            <v>60755869.490000002</v>
          </cell>
          <cell r="G494">
            <v>1</v>
          </cell>
          <cell r="H494">
            <v>64728111.059999995</v>
          </cell>
          <cell r="I494">
            <v>1</v>
          </cell>
          <cell r="J494">
            <v>16489952</v>
          </cell>
          <cell r="K494">
            <v>16489952</v>
          </cell>
          <cell r="L494">
            <v>0</v>
          </cell>
          <cell r="M494">
            <v>0</v>
          </cell>
          <cell r="N494">
            <v>64728111.059999995</v>
          </cell>
          <cell r="O494">
            <v>16489952</v>
          </cell>
          <cell r="P494">
            <v>16081482</v>
          </cell>
          <cell r="Q494">
            <v>408470</v>
          </cell>
          <cell r="R494">
            <v>2.5400022211883209</v>
          </cell>
          <cell r="S494">
            <v>5746</v>
          </cell>
          <cell r="T494">
            <v>0</v>
          </cell>
          <cell r="U494">
            <v>97</v>
          </cell>
          <cell r="V494">
            <v>999</v>
          </cell>
          <cell r="W494">
            <v>485</v>
          </cell>
          <cell r="X494">
            <v>5832</v>
          </cell>
          <cell r="Y494">
            <v>64728111.059999995</v>
          </cell>
        </row>
        <row r="495">
          <cell r="A495">
            <v>486</v>
          </cell>
          <cell r="B495">
            <v>98</v>
          </cell>
          <cell r="C495" t="str">
            <v xml:space="preserve">FLORIDA                      </v>
          </cell>
          <cell r="D495">
            <v>98</v>
          </cell>
          <cell r="E495" t="str">
            <v>FLORIDA</v>
          </cell>
          <cell r="F495">
            <v>784588.89</v>
          </cell>
          <cell r="G495">
            <v>0.67541431844741628</v>
          </cell>
          <cell r="H495">
            <v>794115.08</v>
          </cell>
          <cell r="I495">
            <v>0.66029721308148903</v>
          </cell>
          <cell r="K495">
            <v>388914</v>
          </cell>
          <cell r="L495">
            <v>0</v>
          </cell>
          <cell r="M495">
            <v>0</v>
          </cell>
          <cell r="N495">
            <v>794115.08</v>
          </cell>
          <cell r="O495">
            <v>388914</v>
          </cell>
          <cell r="P495">
            <v>384062</v>
          </cell>
          <cell r="Q495">
            <v>4852</v>
          </cell>
          <cell r="R495">
            <v>1.2633376902687588</v>
          </cell>
          <cell r="S495">
            <v>84</v>
          </cell>
          <cell r="T495">
            <v>0</v>
          </cell>
          <cell r="U495">
            <v>98</v>
          </cell>
          <cell r="V495">
            <v>98</v>
          </cell>
          <cell r="W495">
            <v>486</v>
          </cell>
          <cell r="X495">
            <v>81</v>
          </cell>
          <cell r="Y495">
            <v>794115.08</v>
          </cell>
        </row>
        <row r="496">
          <cell r="A496">
            <v>487</v>
          </cell>
          <cell r="B496">
            <v>98</v>
          </cell>
          <cell r="C496" t="str">
            <v xml:space="preserve">FLORIDA                      </v>
          </cell>
          <cell r="D496">
            <v>851</v>
          </cell>
          <cell r="E496" t="str">
            <v>NORTHERN BERKSHIRE</v>
          </cell>
          <cell r="F496">
            <v>377052</v>
          </cell>
          <cell r="G496">
            <v>0.32458568155258383</v>
          </cell>
          <cell r="H496">
            <v>408548</v>
          </cell>
          <cell r="I496">
            <v>0.33970278691851086</v>
          </cell>
          <cell r="K496">
            <v>200084</v>
          </cell>
          <cell r="L496">
            <v>0</v>
          </cell>
          <cell r="M496">
            <v>0</v>
          </cell>
          <cell r="N496">
            <v>408548</v>
          </cell>
          <cell r="O496">
            <v>200084</v>
          </cell>
          <cell r="P496">
            <v>184569</v>
          </cell>
          <cell r="Q496">
            <v>15515</v>
          </cell>
          <cell r="R496">
            <v>8.4060703585109096</v>
          </cell>
          <cell r="S496">
            <v>26</v>
          </cell>
          <cell r="T496">
            <v>0</v>
          </cell>
          <cell r="U496">
            <v>98</v>
          </cell>
          <cell r="V496">
            <v>851</v>
          </cell>
          <cell r="W496">
            <v>487</v>
          </cell>
          <cell r="X496">
            <v>27</v>
          </cell>
          <cell r="Y496">
            <v>408548</v>
          </cell>
        </row>
        <row r="497">
          <cell r="A497">
            <v>488</v>
          </cell>
          <cell r="B497">
            <v>98</v>
          </cell>
          <cell r="D497">
            <v>998</v>
          </cell>
          <cell r="F497">
            <v>0</v>
          </cell>
          <cell r="G497">
            <v>0</v>
          </cell>
          <cell r="H497">
            <v>0</v>
          </cell>
          <cell r="I497">
            <v>0</v>
          </cell>
          <cell r="K497">
            <v>0</v>
          </cell>
          <cell r="L497">
            <v>0</v>
          </cell>
          <cell r="M497">
            <v>0</v>
          </cell>
          <cell r="N497">
            <v>0</v>
          </cell>
          <cell r="O497">
            <v>0</v>
          </cell>
          <cell r="P497">
            <v>0</v>
          </cell>
          <cell r="Q497">
            <v>0</v>
          </cell>
          <cell r="R497">
            <v>0</v>
          </cell>
          <cell r="S497">
            <v>0</v>
          </cell>
          <cell r="T497">
            <v>0</v>
          </cell>
          <cell r="U497">
            <v>98</v>
          </cell>
          <cell r="V497">
            <v>998</v>
          </cell>
          <cell r="W497">
            <v>488</v>
          </cell>
          <cell r="X497">
            <v>0</v>
          </cell>
          <cell r="Y497">
            <v>0</v>
          </cell>
        </row>
        <row r="498">
          <cell r="A498">
            <v>489</v>
          </cell>
          <cell r="B498">
            <v>98</v>
          </cell>
          <cell r="D498">
            <v>998</v>
          </cell>
          <cell r="F498">
            <v>0</v>
          </cell>
          <cell r="G498">
            <v>0</v>
          </cell>
          <cell r="H498">
            <v>0</v>
          </cell>
          <cell r="I498">
            <v>0</v>
          </cell>
          <cell r="K498">
            <v>0</v>
          </cell>
          <cell r="L498">
            <v>0</v>
          </cell>
          <cell r="M498">
            <v>0</v>
          </cell>
          <cell r="N498">
            <v>0</v>
          </cell>
          <cell r="O498">
            <v>0</v>
          </cell>
          <cell r="P498">
            <v>0</v>
          </cell>
          <cell r="Q498">
            <v>0</v>
          </cell>
          <cell r="R498">
            <v>0</v>
          </cell>
          <cell r="S498">
            <v>0</v>
          </cell>
          <cell r="T498">
            <v>0</v>
          </cell>
          <cell r="U498">
            <v>98</v>
          </cell>
          <cell r="V498">
            <v>998</v>
          </cell>
          <cell r="W498">
            <v>489</v>
          </cell>
          <cell r="X498">
            <v>0</v>
          </cell>
          <cell r="Y498">
            <v>0</v>
          </cell>
        </row>
        <row r="499">
          <cell r="A499">
            <v>490</v>
          </cell>
          <cell r="B499">
            <v>98</v>
          </cell>
          <cell r="C499" t="str">
            <v xml:space="preserve">FLORIDA                      </v>
          </cell>
          <cell r="D499">
            <v>999</v>
          </cell>
          <cell r="E499" t="str">
            <v>TOTAL</v>
          </cell>
          <cell r="F499">
            <v>1161640.8899999999</v>
          </cell>
          <cell r="G499">
            <v>1</v>
          </cell>
          <cell r="H499">
            <v>1202663.08</v>
          </cell>
          <cell r="I499">
            <v>0.99999999999999989</v>
          </cell>
          <cell r="J499">
            <v>588998</v>
          </cell>
          <cell r="K499">
            <v>588998</v>
          </cell>
          <cell r="L499">
            <v>0</v>
          </cell>
          <cell r="M499">
            <v>0</v>
          </cell>
          <cell r="N499">
            <v>1202663.08</v>
          </cell>
          <cell r="O499">
            <v>588998</v>
          </cell>
          <cell r="P499">
            <v>568631</v>
          </cell>
          <cell r="Q499">
            <v>20367</v>
          </cell>
          <cell r="R499">
            <v>3.5817604034954127</v>
          </cell>
          <cell r="S499">
            <v>110</v>
          </cell>
          <cell r="T499">
            <v>0</v>
          </cell>
          <cell r="U499">
            <v>98</v>
          </cell>
          <cell r="V499">
            <v>999</v>
          </cell>
          <cell r="W499">
            <v>490</v>
          </cell>
          <cell r="X499">
            <v>108</v>
          </cell>
          <cell r="Y499">
            <v>1202663.08</v>
          </cell>
        </row>
        <row r="500">
          <cell r="A500">
            <v>491</v>
          </cell>
          <cell r="B500">
            <v>99</v>
          </cell>
          <cell r="C500" t="str">
            <v xml:space="preserve">FOXBOROUGH                   </v>
          </cell>
          <cell r="D500">
            <v>99</v>
          </cell>
          <cell r="E500" t="str">
            <v>FOXBOROUGH</v>
          </cell>
          <cell r="F500">
            <v>25263537.016260002</v>
          </cell>
          <cell r="G500">
            <v>0.97685544070104779</v>
          </cell>
          <cell r="H500">
            <v>25735907.438639998</v>
          </cell>
          <cell r="I500">
            <v>0.97703514962986349</v>
          </cell>
          <cell r="K500">
            <v>19355356</v>
          </cell>
          <cell r="L500">
            <v>0</v>
          </cell>
          <cell r="M500">
            <v>0</v>
          </cell>
          <cell r="N500">
            <v>25735907.438639998</v>
          </cell>
          <cell r="O500">
            <v>19355356</v>
          </cell>
          <cell r="P500">
            <v>18503444</v>
          </cell>
          <cell r="Q500">
            <v>851912</v>
          </cell>
          <cell r="R500">
            <v>4.604072625614994</v>
          </cell>
          <cell r="S500">
            <v>2854</v>
          </cell>
          <cell r="T500">
            <v>0</v>
          </cell>
          <cell r="U500">
            <v>99</v>
          </cell>
          <cell r="V500">
            <v>99</v>
          </cell>
          <cell r="W500">
            <v>491</v>
          </cell>
          <cell r="X500">
            <v>2787</v>
          </cell>
          <cell r="Y500">
            <v>25735907.438639998</v>
          </cell>
        </row>
        <row r="501">
          <cell r="A501">
            <v>492</v>
          </cell>
          <cell r="B501">
            <v>99</v>
          </cell>
          <cell r="C501" t="str">
            <v xml:space="preserve">FOXBOROUGH                   </v>
          </cell>
          <cell r="D501">
            <v>872</v>
          </cell>
          <cell r="E501" t="str">
            <v>SOUTHEASTERN</v>
          </cell>
          <cell r="F501">
            <v>427370</v>
          </cell>
          <cell r="G501">
            <v>1.6524950937143561E-2</v>
          </cell>
          <cell r="H501">
            <v>366442</v>
          </cell>
          <cell r="I501">
            <v>1.3911563645240798E-2</v>
          </cell>
          <cell r="K501">
            <v>275592</v>
          </cell>
          <cell r="L501">
            <v>0</v>
          </cell>
          <cell r="M501">
            <v>0</v>
          </cell>
          <cell r="N501">
            <v>366442</v>
          </cell>
          <cell r="O501">
            <v>275592</v>
          </cell>
          <cell r="P501">
            <v>313013</v>
          </cell>
          <cell r="Q501">
            <v>-37421</v>
          </cell>
          <cell r="R501">
            <v>-11.955094516841154</v>
          </cell>
          <cell r="S501">
            <v>29</v>
          </cell>
          <cell r="T501">
            <v>0</v>
          </cell>
          <cell r="U501">
            <v>99</v>
          </cell>
          <cell r="V501">
            <v>872</v>
          </cell>
          <cell r="W501">
            <v>492</v>
          </cell>
          <cell r="X501">
            <v>24</v>
          </cell>
          <cell r="Y501">
            <v>366442</v>
          </cell>
        </row>
        <row r="502">
          <cell r="A502">
            <v>493</v>
          </cell>
          <cell r="B502">
            <v>99</v>
          </cell>
          <cell r="C502" t="str">
            <v xml:space="preserve">FOXBOROUGH                   </v>
          </cell>
          <cell r="D502">
            <v>915</v>
          </cell>
          <cell r="E502" t="str">
            <v>NORFOLK COUNTY</v>
          </cell>
          <cell r="F502">
            <v>171197</v>
          </cell>
          <cell r="G502">
            <v>6.6196083618086585E-3</v>
          </cell>
          <cell r="H502">
            <v>238471</v>
          </cell>
          <cell r="I502">
            <v>9.0532867248956685E-3</v>
          </cell>
          <cell r="K502">
            <v>179348</v>
          </cell>
          <cell r="L502">
            <v>0</v>
          </cell>
          <cell r="M502">
            <v>0</v>
          </cell>
          <cell r="N502">
            <v>238471</v>
          </cell>
          <cell r="O502">
            <v>179348</v>
          </cell>
          <cell r="P502">
            <v>125388</v>
          </cell>
          <cell r="Q502">
            <v>53960</v>
          </cell>
          <cell r="R502">
            <v>43.034421156729515</v>
          </cell>
          <cell r="S502">
            <v>12</v>
          </cell>
          <cell r="T502">
            <v>0</v>
          </cell>
          <cell r="U502">
            <v>99</v>
          </cell>
          <cell r="V502">
            <v>915</v>
          </cell>
          <cell r="W502">
            <v>493</v>
          </cell>
          <cell r="X502">
            <v>16</v>
          </cell>
          <cell r="Y502">
            <v>238471</v>
          </cell>
        </row>
        <row r="503">
          <cell r="A503">
            <v>494</v>
          </cell>
          <cell r="B503">
            <v>99</v>
          </cell>
          <cell r="D503">
            <v>998</v>
          </cell>
          <cell r="F503">
            <v>0</v>
          </cell>
          <cell r="G503">
            <v>0</v>
          </cell>
          <cell r="H503">
            <v>0</v>
          </cell>
          <cell r="I503">
            <v>0</v>
          </cell>
          <cell r="K503">
            <v>0</v>
          </cell>
          <cell r="L503">
            <v>0</v>
          </cell>
          <cell r="M503">
            <v>0</v>
          </cell>
          <cell r="N503">
            <v>0</v>
          </cell>
          <cell r="O503">
            <v>0</v>
          </cell>
          <cell r="P503">
            <v>0</v>
          </cell>
          <cell r="Q503">
            <v>0</v>
          </cell>
          <cell r="R503">
            <v>0</v>
          </cell>
          <cell r="S503">
            <v>0</v>
          </cell>
          <cell r="T503">
            <v>0</v>
          </cell>
          <cell r="U503">
            <v>99</v>
          </cell>
          <cell r="V503">
            <v>998</v>
          </cell>
          <cell r="W503">
            <v>494</v>
          </cell>
          <cell r="X503">
            <v>0</v>
          </cell>
          <cell r="Y503">
            <v>0</v>
          </cell>
        </row>
        <row r="504">
          <cell r="A504">
            <v>495</v>
          </cell>
          <cell r="B504">
            <v>99</v>
          </cell>
          <cell r="C504" t="str">
            <v xml:space="preserve">FOXBOROUGH                   </v>
          </cell>
          <cell r="D504">
            <v>999</v>
          </cell>
          <cell r="E504" t="str">
            <v>TOTAL</v>
          </cell>
          <cell r="F504">
            <v>25862104.016260002</v>
          </cell>
          <cell r="G504">
            <v>1</v>
          </cell>
          <cell r="H504">
            <v>26340820.438639998</v>
          </cell>
          <cell r="I504">
            <v>1</v>
          </cell>
          <cell r="J504">
            <v>19810297</v>
          </cell>
          <cell r="K504">
            <v>19810296</v>
          </cell>
          <cell r="L504">
            <v>0</v>
          </cell>
          <cell r="M504">
            <v>0</v>
          </cell>
          <cell r="N504">
            <v>26340820.438639998</v>
          </cell>
          <cell r="O504">
            <v>19810296</v>
          </cell>
          <cell r="P504">
            <v>18941845</v>
          </cell>
          <cell r="Q504">
            <v>868451</v>
          </cell>
          <cell r="R504">
            <v>4.5848279299086228</v>
          </cell>
          <cell r="S504">
            <v>2895</v>
          </cell>
          <cell r="T504">
            <v>0</v>
          </cell>
          <cell r="U504">
            <v>99</v>
          </cell>
          <cell r="V504">
            <v>999</v>
          </cell>
          <cell r="W504">
            <v>495</v>
          </cell>
          <cell r="X504">
            <v>2827</v>
          </cell>
          <cell r="Y504">
            <v>26340820.438639998</v>
          </cell>
        </row>
        <row r="505">
          <cell r="A505">
            <v>496</v>
          </cell>
          <cell r="B505">
            <v>100</v>
          </cell>
          <cell r="C505" t="str">
            <v xml:space="preserve">FRAMINGHAM                   </v>
          </cell>
          <cell r="D505">
            <v>100</v>
          </cell>
          <cell r="E505" t="str">
            <v>FRAMINGHAM</v>
          </cell>
          <cell r="F505">
            <v>79535372.041889995</v>
          </cell>
          <cell r="G505">
            <v>0.91335034636675849</v>
          </cell>
          <cell r="H505">
            <v>84916268.012320012</v>
          </cell>
          <cell r="I505">
            <v>0.91547322538239473</v>
          </cell>
          <cell r="K505">
            <v>58401853</v>
          </cell>
          <cell r="L505">
            <v>0</v>
          </cell>
          <cell r="M505">
            <v>0</v>
          </cell>
          <cell r="N505">
            <v>84916268.012320012</v>
          </cell>
          <cell r="O505">
            <v>58401853</v>
          </cell>
          <cell r="P505">
            <v>57510511</v>
          </cell>
          <cell r="Q505">
            <v>891342</v>
          </cell>
          <cell r="R505">
            <v>1.5498766825424313</v>
          </cell>
          <cell r="S505">
            <v>8014</v>
          </cell>
          <cell r="T505">
            <v>0</v>
          </cell>
          <cell r="U505">
            <v>100</v>
          </cell>
          <cell r="V505">
            <v>100</v>
          </cell>
          <cell r="W505">
            <v>496</v>
          </cell>
          <cell r="X505">
            <v>8165</v>
          </cell>
          <cell r="Y505">
            <v>84916268.012320012</v>
          </cell>
        </row>
        <row r="506">
          <cell r="A506">
            <v>497</v>
          </cell>
          <cell r="B506">
            <v>100</v>
          </cell>
          <cell r="C506" t="str">
            <v xml:space="preserve">FRAMINGHAM                   </v>
          </cell>
          <cell r="D506">
            <v>829</v>
          </cell>
          <cell r="E506" t="str">
            <v>SOUTH MIDDLESEX</v>
          </cell>
          <cell r="F506">
            <v>7545530</v>
          </cell>
          <cell r="G506">
            <v>8.6649653633241494E-2</v>
          </cell>
          <cell r="H506">
            <v>7840424</v>
          </cell>
          <cell r="I506">
            <v>8.4526774617605258E-2</v>
          </cell>
          <cell r="K506">
            <v>5392315</v>
          </cell>
          <cell r="L506">
            <v>0</v>
          </cell>
          <cell r="M506">
            <v>0</v>
          </cell>
          <cell r="N506">
            <v>7840424</v>
          </cell>
          <cell r="O506">
            <v>5392315</v>
          </cell>
          <cell r="P506">
            <v>5456029</v>
          </cell>
          <cell r="Q506">
            <v>-63714</v>
          </cell>
          <cell r="R506">
            <v>-1.1677723853740514</v>
          </cell>
          <cell r="S506">
            <v>483</v>
          </cell>
          <cell r="T506">
            <v>0</v>
          </cell>
          <cell r="U506">
            <v>100</v>
          </cell>
          <cell r="V506">
            <v>829</v>
          </cell>
          <cell r="W506">
            <v>497</v>
          </cell>
          <cell r="X506">
            <v>483</v>
          </cell>
          <cell r="Y506">
            <v>7840424</v>
          </cell>
        </row>
        <row r="507">
          <cell r="A507">
            <v>498</v>
          </cell>
          <cell r="B507">
            <v>100</v>
          </cell>
          <cell r="D507">
            <v>998</v>
          </cell>
          <cell r="F507">
            <v>0</v>
          </cell>
          <cell r="G507">
            <v>0</v>
          </cell>
          <cell r="H507">
            <v>0</v>
          </cell>
          <cell r="I507">
            <v>0</v>
          </cell>
          <cell r="K507">
            <v>0</v>
          </cell>
          <cell r="L507">
            <v>0</v>
          </cell>
          <cell r="M507">
            <v>0</v>
          </cell>
          <cell r="N507">
            <v>0</v>
          </cell>
          <cell r="O507">
            <v>0</v>
          </cell>
          <cell r="P507">
            <v>0</v>
          </cell>
          <cell r="Q507">
            <v>0</v>
          </cell>
          <cell r="R507">
            <v>0</v>
          </cell>
          <cell r="S507">
            <v>0</v>
          </cell>
          <cell r="T507">
            <v>0</v>
          </cell>
          <cell r="U507">
            <v>100</v>
          </cell>
          <cell r="V507">
            <v>998</v>
          </cell>
          <cell r="W507">
            <v>498</v>
          </cell>
          <cell r="X507">
            <v>0</v>
          </cell>
          <cell r="Y507">
            <v>0</v>
          </cell>
        </row>
        <row r="508">
          <cell r="A508">
            <v>499</v>
          </cell>
          <cell r="B508">
            <v>100</v>
          </cell>
          <cell r="D508">
            <v>998</v>
          </cell>
          <cell r="F508">
            <v>0</v>
          </cell>
          <cell r="G508">
            <v>0</v>
          </cell>
          <cell r="H508">
            <v>0</v>
          </cell>
          <cell r="I508">
            <v>0</v>
          </cell>
          <cell r="K508">
            <v>0</v>
          </cell>
          <cell r="L508">
            <v>0</v>
          </cell>
          <cell r="M508">
            <v>0</v>
          </cell>
          <cell r="N508">
            <v>0</v>
          </cell>
          <cell r="O508">
            <v>0</v>
          </cell>
          <cell r="P508">
            <v>0</v>
          </cell>
          <cell r="Q508">
            <v>0</v>
          </cell>
          <cell r="R508">
            <v>0</v>
          </cell>
          <cell r="S508">
            <v>0</v>
          </cell>
          <cell r="T508">
            <v>0</v>
          </cell>
          <cell r="U508">
            <v>100</v>
          </cell>
          <cell r="V508">
            <v>998</v>
          </cell>
          <cell r="W508">
            <v>499</v>
          </cell>
          <cell r="X508">
            <v>0</v>
          </cell>
          <cell r="Y508">
            <v>0</v>
          </cell>
        </row>
        <row r="509">
          <cell r="A509">
            <v>500</v>
          </cell>
          <cell r="B509">
            <v>100</v>
          </cell>
          <cell r="C509" t="str">
            <v xml:space="preserve">FRAMINGHAM                   </v>
          </cell>
          <cell r="D509">
            <v>999</v>
          </cell>
          <cell r="E509" t="str">
            <v>TOTAL</v>
          </cell>
          <cell r="F509">
            <v>87080902.041889995</v>
          </cell>
          <cell r="G509">
            <v>1</v>
          </cell>
          <cell r="H509">
            <v>92756692.012320012</v>
          </cell>
          <cell r="I509">
            <v>1</v>
          </cell>
          <cell r="J509">
            <v>63794168</v>
          </cell>
          <cell r="K509">
            <v>63794168</v>
          </cell>
          <cell r="L509">
            <v>0</v>
          </cell>
          <cell r="M509">
            <v>0</v>
          </cell>
          <cell r="N509">
            <v>92756692.012320012</v>
          </cell>
          <cell r="O509">
            <v>63794168</v>
          </cell>
          <cell r="P509">
            <v>62966540</v>
          </cell>
          <cell r="Q509">
            <v>827628</v>
          </cell>
          <cell r="R509">
            <v>1.3143933269955757</v>
          </cell>
          <cell r="S509">
            <v>8497</v>
          </cell>
          <cell r="T509">
            <v>0</v>
          </cell>
          <cell r="U509">
            <v>100</v>
          </cell>
          <cell r="V509">
            <v>999</v>
          </cell>
          <cell r="W509">
            <v>500</v>
          </cell>
          <cell r="X509">
            <v>8648</v>
          </cell>
          <cell r="Y509">
            <v>92756692.012320012</v>
          </cell>
        </row>
        <row r="510">
          <cell r="A510">
            <v>501</v>
          </cell>
          <cell r="B510">
            <v>101</v>
          </cell>
          <cell r="C510" t="str">
            <v xml:space="preserve">FRANKLIN                     </v>
          </cell>
          <cell r="D510">
            <v>101</v>
          </cell>
          <cell r="E510" t="str">
            <v>FRANKLIN</v>
          </cell>
          <cell r="F510">
            <v>55195445.872189999</v>
          </cell>
          <cell r="G510">
            <v>0.94173886863761991</v>
          </cell>
          <cell r="H510">
            <v>57091389.563199997</v>
          </cell>
          <cell r="I510">
            <v>0.94098685797275849</v>
          </cell>
          <cell r="K510">
            <v>30265045</v>
          </cell>
          <cell r="L510">
            <v>0</v>
          </cell>
          <cell r="M510">
            <v>0</v>
          </cell>
          <cell r="N510">
            <v>57091389.563199997</v>
          </cell>
          <cell r="O510">
            <v>30265045</v>
          </cell>
          <cell r="P510">
            <v>29273443</v>
          </cell>
          <cell r="Q510">
            <v>991602</v>
          </cell>
          <cell r="R510">
            <v>3.3873774260171583</v>
          </cell>
          <cell r="S510">
            <v>6378</v>
          </cell>
          <cell r="T510">
            <v>0</v>
          </cell>
          <cell r="U510">
            <v>101</v>
          </cell>
          <cell r="V510">
            <v>101</v>
          </cell>
          <cell r="W510">
            <v>501</v>
          </cell>
          <cell r="X510">
            <v>6344</v>
          </cell>
          <cell r="Y510">
            <v>57091389.563199997</v>
          </cell>
        </row>
        <row r="511">
          <cell r="A511">
            <v>502</v>
          </cell>
          <cell r="B511">
            <v>101</v>
          </cell>
          <cell r="C511" t="str">
            <v xml:space="preserve">FRANKLIN                     </v>
          </cell>
          <cell r="D511">
            <v>878</v>
          </cell>
          <cell r="E511" t="str">
            <v>TRI COUNTY</v>
          </cell>
          <cell r="F511">
            <v>3100832</v>
          </cell>
          <cell r="G511">
            <v>5.2906068125208247E-2</v>
          </cell>
          <cell r="H511">
            <v>3282347</v>
          </cell>
          <cell r="I511">
            <v>5.4100021280567866E-2</v>
          </cell>
          <cell r="K511">
            <v>1740024</v>
          </cell>
          <cell r="L511">
            <v>0</v>
          </cell>
          <cell r="M511">
            <v>0</v>
          </cell>
          <cell r="N511">
            <v>3282347</v>
          </cell>
          <cell r="O511">
            <v>1740024</v>
          </cell>
          <cell r="P511">
            <v>1644557</v>
          </cell>
          <cell r="Q511">
            <v>95467</v>
          </cell>
          <cell r="R511">
            <v>5.805028345019358</v>
          </cell>
          <cell r="S511">
            <v>215</v>
          </cell>
          <cell r="T511">
            <v>0</v>
          </cell>
          <cell r="U511">
            <v>101</v>
          </cell>
          <cell r="V511">
            <v>878</v>
          </cell>
          <cell r="W511">
            <v>502</v>
          </cell>
          <cell r="X511">
            <v>220</v>
          </cell>
          <cell r="Y511">
            <v>3282347</v>
          </cell>
        </row>
        <row r="512">
          <cell r="A512">
            <v>503</v>
          </cell>
          <cell r="B512">
            <v>101</v>
          </cell>
          <cell r="C512" t="str">
            <v xml:space="preserve">FRANKLIN                     </v>
          </cell>
          <cell r="D512">
            <v>915</v>
          </cell>
          <cell r="E512" t="str">
            <v>NORFOLK COUNTY</v>
          </cell>
          <cell r="F512">
            <v>313861</v>
          </cell>
          <cell r="G512">
            <v>5.3550632371718249E-3</v>
          </cell>
          <cell r="H512">
            <v>298088</v>
          </cell>
          <cell r="I512">
            <v>4.9131207466736196E-3</v>
          </cell>
          <cell r="K512">
            <v>158021</v>
          </cell>
          <cell r="L512">
            <v>0</v>
          </cell>
          <cell r="M512">
            <v>0</v>
          </cell>
          <cell r="N512">
            <v>298088</v>
          </cell>
          <cell r="O512">
            <v>158021</v>
          </cell>
          <cell r="P512">
            <v>166459</v>
          </cell>
          <cell r="Q512">
            <v>-8438</v>
          </cell>
          <cell r="R512">
            <v>-5.0691161186838798</v>
          </cell>
          <cell r="S512">
            <v>22</v>
          </cell>
          <cell r="T512">
            <v>0</v>
          </cell>
          <cell r="U512">
            <v>101</v>
          </cell>
          <cell r="V512">
            <v>915</v>
          </cell>
          <cell r="W512">
            <v>503</v>
          </cell>
          <cell r="X512">
            <v>20</v>
          </cell>
          <cell r="Y512">
            <v>298088</v>
          </cell>
        </row>
        <row r="513">
          <cell r="A513">
            <v>504</v>
          </cell>
          <cell r="B513">
            <v>101</v>
          </cell>
          <cell r="D513">
            <v>998</v>
          </cell>
          <cell r="F513">
            <v>0</v>
          </cell>
          <cell r="G513">
            <v>0</v>
          </cell>
          <cell r="H513">
            <v>0</v>
          </cell>
          <cell r="I513">
            <v>0</v>
          </cell>
          <cell r="K513">
            <v>0</v>
          </cell>
          <cell r="L513">
            <v>0</v>
          </cell>
          <cell r="M513">
            <v>0</v>
          </cell>
          <cell r="N513">
            <v>0</v>
          </cell>
          <cell r="O513">
            <v>0</v>
          </cell>
          <cell r="P513">
            <v>0</v>
          </cell>
          <cell r="Q513">
            <v>0</v>
          </cell>
          <cell r="R513">
            <v>0</v>
          </cell>
          <cell r="S513">
            <v>0</v>
          </cell>
          <cell r="T513">
            <v>0</v>
          </cell>
          <cell r="U513">
            <v>101</v>
          </cell>
          <cell r="V513">
            <v>998</v>
          </cell>
          <cell r="W513">
            <v>504</v>
          </cell>
          <cell r="X513">
            <v>0</v>
          </cell>
          <cell r="Y513">
            <v>0</v>
          </cell>
        </row>
        <row r="514">
          <cell r="A514">
            <v>505</v>
          </cell>
          <cell r="B514">
            <v>101</v>
          </cell>
          <cell r="C514" t="str">
            <v xml:space="preserve">FRANKLIN                     </v>
          </cell>
          <cell r="D514">
            <v>999</v>
          </cell>
          <cell r="E514" t="str">
            <v>TOTAL</v>
          </cell>
          <cell r="F514">
            <v>58610138.872189999</v>
          </cell>
          <cell r="G514">
            <v>1</v>
          </cell>
          <cell r="H514">
            <v>60671824.563199997</v>
          </cell>
          <cell r="I514">
            <v>1</v>
          </cell>
          <cell r="J514">
            <v>32163090</v>
          </cell>
          <cell r="K514">
            <v>32163090</v>
          </cell>
          <cell r="L514">
            <v>0</v>
          </cell>
          <cell r="M514">
            <v>0</v>
          </cell>
          <cell r="N514">
            <v>60671824.563199997</v>
          </cell>
          <cell r="O514">
            <v>32163090</v>
          </cell>
          <cell r="P514">
            <v>31084459</v>
          </cell>
          <cell r="Q514">
            <v>1078631</v>
          </cell>
          <cell r="R514">
            <v>3.4700008772872644</v>
          </cell>
          <cell r="S514">
            <v>6615</v>
          </cell>
          <cell r="T514">
            <v>0</v>
          </cell>
          <cell r="U514">
            <v>101</v>
          </cell>
          <cell r="V514">
            <v>999</v>
          </cell>
          <cell r="W514">
            <v>505</v>
          </cell>
          <cell r="X514">
            <v>6584</v>
          </cell>
          <cell r="Y514">
            <v>60671824.563199997</v>
          </cell>
        </row>
        <row r="515">
          <cell r="A515">
            <v>506</v>
          </cell>
          <cell r="B515">
            <v>102</v>
          </cell>
          <cell r="C515" t="str">
            <v xml:space="preserve">FREETOWN                     </v>
          </cell>
          <cell r="D515">
            <v>102</v>
          </cell>
          <cell r="E515" t="str">
            <v>FREETOWN</v>
          </cell>
          <cell r="F515">
            <v>1172043.8400000001</v>
          </cell>
          <cell r="G515">
            <v>9.7817169329685122E-2</v>
          </cell>
          <cell r="H515">
            <v>1240218.98</v>
          </cell>
          <cell r="I515">
            <v>9.8962906791746838E-2</v>
          </cell>
          <cell r="K515">
            <v>862132</v>
          </cell>
          <cell r="L515">
            <v>0</v>
          </cell>
          <cell r="M515">
            <v>0</v>
          </cell>
          <cell r="N515">
            <v>1240218.98</v>
          </cell>
          <cell r="O515">
            <v>862132</v>
          </cell>
          <cell r="P515">
            <v>834757</v>
          </cell>
          <cell r="Q515">
            <v>27375</v>
          </cell>
          <cell r="R515">
            <v>3.2793974773496957</v>
          </cell>
          <cell r="S515">
            <v>88</v>
          </cell>
          <cell r="T515">
            <v>0</v>
          </cell>
          <cell r="U515">
            <v>102</v>
          </cell>
          <cell r="V515">
            <v>102</v>
          </cell>
          <cell r="W515">
            <v>506</v>
          </cell>
          <cell r="X515">
            <v>90</v>
          </cell>
          <cell r="Y515">
            <v>1240218.98</v>
          </cell>
        </row>
        <row r="516">
          <cell r="A516">
            <v>507</v>
          </cell>
          <cell r="B516">
            <v>102</v>
          </cell>
          <cell r="C516" t="str">
            <v xml:space="preserve">FREETOWN                     </v>
          </cell>
          <cell r="D516">
            <v>665</v>
          </cell>
          <cell r="E516" t="str">
            <v>FREETOWN LAKEVILLE</v>
          </cell>
          <cell r="F516">
            <v>10667345</v>
          </cell>
          <cell r="G516">
            <v>0.89028196433605233</v>
          </cell>
          <cell r="H516">
            <v>11084512</v>
          </cell>
          <cell r="I516">
            <v>0.88448535748743284</v>
          </cell>
          <cell r="K516">
            <v>7705341</v>
          </cell>
          <cell r="L516">
            <v>0</v>
          </cell>
          <cell r="M516">
            <v>0</v>
          </cell>
          <cell r="N516">
            <v>11084512</v>
          </cell>
          <cell r="O516">
            <v>7705341</v>
          </cell>
          <cell r="P516">
            <v>7597531</v>
          </cell>
          <cell r="Q516">
            <v>107810</v>
          </cell>
          <cell r="R516">
            <v>1.4190136242945242</v>
          </cell>
          <cell r="S516">
            <v>1254</v>
          </cell>
          <cell r="T516">
            <v>0</v>
          </cell>
          <cell r="U516">
            <v>102</v>
          </cell>
          <cell r="V516">
            <v>665</v>
          </cell>
          <cell r="W516">
            <v>507</v>
          </cell>
          <cell r="X516">
            <v>1249</v>
          </cell>
          <cell r="Y516">
            <v>11084512</v>
          </cell>
        </row>
        <row r="517">
          <cell r="A517">
            <v>508</v>
          </cell>
          <cell r="B517">
            <v>102</v>
          </cell>
          <cell r="C517" t="str">
            <v xml:space="preserve">FREETOWN                     </v>
          </cell>
          <cell r="D517">
            <v>910</v>
          </cell>
          <cell r="E517" t="str">
            <v>BRISTOL COUNTY</v>
          </cell>
          <cell r="F517">
            <v>142596</v>
          </cell>
          <cell r="G517">
            <v>1.190086633426253E-2</v>
          </cell>
          <cell r="H517">
            <v>207429</v>
          </cell>
          <cell r="I517">
            <v>1.6551735720820249E-2</v>
          </cell>
          <cell r="K517">
            <v>144193</v>
          </cell>
          <cell r="L517">
            <v>0</v>
          </cell>
          <cell r="M517">
            <v>0</v>
          </cell>
          <cell r="N517">
            <v>207429</v>
          </cell>
          <cell r="O517">
            <v>144193</v>
          </cell>
          <cell r="P517">
            <v>101560</v>
          </cell>
          <cell r="Q517">
            <v>42633</v>
          </cell>
          <cell r="R517">
            <v>41.978141000393855</v>
          </cell>
          <cell r="S517">
            <v>10</v>
          </cell>
          <cell r="T517">
            <v>0</v>
          </cell>
          <cell r="U517">
            <v>102</v>
          </cell>
          <cell r="V517">
            <v>910</v>
          </cell>
          <cell r="W517">
            <v>508</v>
          </cell>
          <cell r="X517">
            <v>14</v>
          </cell>
          <cell r="Y517">
            <v>207429</v>
          </cell>
        </row>
        <row r="518">
          <cell r="A518">
            <v>509</v>
          </cell>
          <cell r="B518">
            <v>102</v>
          </cell>
          <cell r="D518">
            <v>998</v>
          </cell>
          <cell r="F518">
            <v>0</v>
          </cell>
          <cell r="G518">
            <v>0</v>
          </cell>
          <cell r="H518">
            <v>0</v>
          </cell>
          <cell r="I518">
            <v>0</v>
          </cell>
          <cell r="K518">
            <v>0</v>
          </cell>
          <cell r="L518">
            <v>0</v>
          </cell>
          <cell r="M518">
            <v>0</v>
          </cell>
          <cell r="N518">
            <v>0</v>
          </cell>
          <cell r="O518">
            <v>0</v>
          </cell>
          <cell r="P518">
            <v>0</v>
          </cell>
          <cell r="Q518">
            <v>0</v>
          </cell>
          <cell r="R518">
            <v>0</v>
          </cell>
          <cell r="S518">
            <v>0</v>
          </cell>
          <cell r="T518">
            <v>0</v>
          </cell>
          <cell r="U518">
            <v>102</v>
          </cell>
          <cell r="V518">
            <v>998</v>
          </cell>
          <cell r="W518">
            <v>509</v>
          </cell>
          <cell r="X518">
            <v>0</v>
          </cell>
          <cell r="Y518">
            <v>0</v>
          </cell>
        </row>
        <row r="519">
          <cell r="A519">
            <v>510</v>
          </cell>
          <cell r="B519">
            <v>102</v>
          </cell>
          <cell r="C519" t="str">
            <v xml:space="preserve">FREETOWN                     </v>
          </cell>
          <cell r="D519">
            <v>999</v>
          </cell>
          <cell r="E519" t="str">
            <v>TOTAL</v>
          </cell>
          <cell r="F519">
            <v>11981984.84</v>
          </cell>
          <cell r="G519">
            <v>1</v>
          </cell>
          <cell r="H519">
            <v>12532159.98</v>
          </cell>
          <cell r="I519">
            <v>0.99999999999999989</v>
          </cell>
          <cell r="J519">
            <v>8711666</v>
          </cell>
          <cell r="K519">
            <v>8711666</v>
          </cell>
          <cell r="L519">
            <v>0</v>
          </cell>
          <cell r="M519">
            <v>0</v>
          </cell>
          <cell r="N519">
            <v>12532159.98</v>
          </cell>
          <cell r="O519">
            <v>8711666</v>
          </cell>
          <cell r="P519">
            <v>8533848</v>
          </cell>
          <cell r="Q519">
            <v>177818</v>
          </cell>
          <cell r="R519">
            <v>2.0836790156093712</v>
          </cell>
          <cell r="S519">
            <v>1352</v>
          </cell>
          <cell r="T519">
            <v>0</v>
          </cell>
          <cell r="U519">
            <v>102</v>
          </cell>
          <cell r="V519">
            <v>999</v>
          </cell>
          <cell r="W519">
            <v>510</v>
          </cell>
          <cell r="X519">
            <v>1353</v>
          </cell>
          <cell r="Y519">
            <v>12532159.98</v>
          </cell>
        </row>
        <row r="520">
          <cell r="A520">
            <v>511</v>
          </cell>
          <cell r="B520">
            <v>103</v>
          </cell>
          <cell r="C520" t="str">
            <v xml:space="preserve">GARDNER                      </v>
          </cell>
          <cell r="D520">
            <v>103</v>
          </cell>
          <cell r="E520" t="str">
            <v>GARDNER</v>
          </cell>
          <cell r="F520">
            <v>24492666.370000005</v>
          </cell>
          <cell r="G520">
            <v>0.89866961245182908</v>
          </cell>
          <cell r="H520">
            <v>25131322.549999997</v>
          </cell>
          <cell r="I520">
            <v>0.89131438227598048</v>
          </cell>
          <cell r="K520">
            <v>6708647</v>
          </cell>
          <cell r="L520">
            <v>0</v>
          </cell>
          <cell r="M520">
            <v>0</v>
          </cell>
          <cell r="N520">
            <v>25131322.549999997</v>
          </cell>
          <cell r="O520">
            <v>6708647</v>
          </cell>
          <cell r="P520">
            <v>6454822</v>
          </cell>
          <cell r="Q520">
            <v>253825</v>
          </cell>
          <cell r="R520">
            <v>3.9323315189791446</v>
          </cell>
          <cell r="S520">
            <v>2507</v>
          </cell>
          <cell r="T520">
            <v>0</v>
          </cell>
          <cell r="U520">
            <v>103</v>
          </cell>
          <cell r="V520">
            <v>103</v>
          </cell>
          <cell r="W520">
            <v>511</v>
          </cell>
          <cell r="X520">
            <v>2470</v>
          </cell>
          <cell r="Y520">
            <v>25131322.549999997</v>
          </cell>
        </row>
        <row r="521">
          <cell r="A521">
            <v>512</v>
          </cell>
          <cell r="B521">
            <v>103</v>
          </cell>
          <cell r="C521" t="str">
            <v xml:space="preserve">GARDNER                      </v>
          </cell>
          <cell r="D521">
            <v>832</v>
          </cell>
          <cell r="E521" t="str">
            <v>MONTACHUSETT</v>
          </cell>
          <cell r="F521">
            <v>2761695</v>
          </cell>
          <cell r="G521">
            <v>0.10133038754817096</v>
          </cell>
          <cell r="H521">
            <v>3064478</v>
          </cell>
          <cell r="I521">
            <v>0.10868561772401955</v>
          </cell>
          <cell r="K521">
            <v>818043</v>
          </cell>
          <cell r="L521">
            <v>0</v>
          </cell>
          <cell r="M521">
            <v>0</v>
          </cell>
          <cell r="N521">
            <v>3064478</v>
          </cell>
          <cell r="O521">
            <v>818043</v>
          </cell>
          <cell r="P521">
            <v>727820</v>
          </cell>
          <cell r="Q521">
            <v>90223</v>
          </cell>
          <cell r="R521">
            <v>12.396334258470501</v>
          </cell>
          <cell r="S521">
            <v>195</v>
          </cell>
          <cell r="T521">
            <v>0</v>
          </cell>
          <cell r="U521">
            <v>103</v>
          </cell>
          <cell r="V521">
            <v>832</v>
          </cell>
          <cell r="W521">
            <v>512</v>
          </cell>
          <cell r="X521">
            <v>207</v>
          </cell>
          <cell r="Y521">
            <v>3064478</v>
          </cell>
        </row>
        <row r="522">
          <cell r="A522">
            <v>513</v>
          </cell>
          <cell r="B522">
            <v>103</v>
          </cell>
          <cell r="D522">
            <v>998</v>
          </cell>
          <cell r="F522">
            <v>0</v>
          </cell>
          <cell r="G522">
            <v>0</v>
          </cell>
          <cell r="H522">
            <v>0</v>
          </cell>
          <cell r="I522">
            <v>0</v>
          </cell>
          <cell r="K522">
            <v>0</v>
          </cell>
          <cell r="L522">
            <v>0</v>
          </cell>
          <cell r="M522">
            <v>0</v>
          </cell>
          <cell r="N522">
            <v>0</v>
          </cell>
          <cell r="O522">
            <v>0</v>
          </cell>
          <cell r="P522">
            <v>0</v>
          </cell>
          <cell r="Q522">
            <v>0</v>
          </cell>
          <cell r="R522">
            <v>0</v>
          </cell>
          <cell r="S522">
            <v>0</v>
          </cell>
          <cell r="T522">
            <v>0</v>
          </cell>
          <cell r="U522">
            <v>103</v>
          </cell>
          <cell r="V522">
            <v>998</v>
          </cell>
          <cell r="W522">
            <v>513</v>
          </cell>
          <cell r="X522">
            <v>0</v>
          </cell>
          <cell r="Y522">
            <v>0</v>
          </cell>
        </row>
        <row r="523">
          <cell r="A523">
            <v>514</v>
          </cell>
          <cell r="B523">
            <v>103</v>
          </cell>
          <cell r="D523">
            <v>998</v>
          </cell>
          <cell r="F523">
            <v>0</v>
          </cell>
          <cell r="G523">
            <v>0</v>
          </cell>
          <cell r="H523">
            <v>0</v>
          </cell>
          <cell r="I523">
            <v>0</v>
          </cell>
          <cell r="K523">
            <v>0</v>
          </cell>
          <cell r="L523">
            <v>0</v>
          </cell>
          <cell r="M523">
            <v>0</v>
          </cell>
          <cell r="N523">
            <v>0</v>
          </cell>
          <cell r="O523">
            <v>0</v>
          </cell>
          <cell r="P523">
            <v>0</v>
          </cell>
          <cell r="Q523">
            <v>0</v>
          </cell>
          <cell r="R523">
            <v>0</v>
          </cell>
          <cell r="S523">
            <v>0</v>
          </cell>
          <cell r="T523">
            <v>0</v>
          </cell>
          <cell r="U523">
            <v>103</v>
          </cell>
          <cell r="V523">
            <v>998</v>
          </cell>
          <cell r="W523">
            <v>514</v>
          </cell>
          <cell r="X523">
            <v>0</v>
          </cell>
          <cell r="Y523">
            <v>0</v>
          </cell>
        </row>
        <row r="524">
          <cell r="A524">
            <v>515</v>
          </cell>
          <cell r="B524">
            <v>103</v>
          </cell>
          <cell r="C524" t="str">
            <v xml:space="preserve">GARDNER                      </v>
          </cell>
          <cell r="D524">
            <v>999</v>
          </cell>
          <cell r="E524" t="str">
            <v>TOTAL</v>
          </cell>
          <cell r="F524">
            <v>27254361.370000005</v>
          </cell>
          <cell r="G524">
            <v>1</v>
          </cell>
          <cell r="H524">
            <v>28195800.549999997</v>
          </cell>
          <cell r="I524">
            <v>1</v>
          </cell>
          <cell r="J524">
            <v>7526690</v>
          </cell>
          <cell r="K524">
            <v>7526690</v>
          </cell>
          <cell r="L524">
            <v>0</v>
          </cell>
          <cell r="M524">
            <v>0</v>
          </cell>
          <cell r="N524">
            <v>28195800.549999997</v>
          </cell>
          <cell r="O524">
            <v>7526690</v>
          </cell>
          <cell r="P524">
            <v>7182642</v>
          </cell>
          <cell r="Q524">
            <v>344048</v>
          </cell>
          <cell r="R524">
            <v>4.7899923175901016</v>
          </cell>
          <cell r="S524">
            <v>2702</v>
          </cell>
          <cell r="T524">
            <v>0</v>
          </cell>
          <cell r="U524">
            <v>103</v>
          </cell>
          <cell r="V524">
            <v>999</v>
          </cell>
          <cell r="W524">
            <v>515</v>
          </cell>
          <cell r="X524">
            <v>2677</v>
          </cell>
          <cell r="Y524">
            <v>28195800.549999997</v>
          </cell>
        </row>
        <row r="525">
          <cell r="A525">
            <v>516</v>
          </cell>
          <cell r="B525">
            <v>104</v>
          </cell>
          <cell r="C525" t="str">
            <v>AQUINNAH</v>
          </cell>
          <cell r="D525">
            <v>104</v>
          </cell>
          <cell r="E525" t="str">
            <v>AQUINNAH</v>
          </cell>
          <cell r="F525">
            <v>0</v>
          </cell>
          <cell r="G525">
            <v>0</v>
          </cell>
          <cell r="H525">
            <v>0</v>
          </cell>
          <cell r="I525">
            <v>0</v>
          </cell>
          <cell r="K525">
            <v>0</v>
          </cell>
          <cell r="L525">
            <v>0</v>
          </cell>
          <cell r="M525">
            <v>0</v>
          </cell>
          <cell r="N525">
            <v>0</v>
          </cell>
          <cell r="O525">
            <v>0</v>
          </cell>
          <cell r="P525">
            <v>0</v>
          </cell>
          <cell r="Q525">
            <v>0</v>
          </cell>
          <cell r="R525">
            <v>0</v>
          </cell>
          <cell r="S525">
            <v>0</v>
          </cell>
          <cell r="T525">
            <v>0</v>
          </cell>
          <cell r="U525">
            <v>104</v>
          </cell>
          <cell r="V525">
            <v>104</v>
          </cell>
          <cell r="W525">
            <v>516</v>
          </cell>
          <cell r="X525">
            <v>0</v>
          </cell>
          <cell r="Y525">
            <v>0</v>
          </cell>
        </row>
        <row r="526">
          <cell r="A526">
            <v>517</v>
          </cell>
          <cell r="B526">
            <v>104</v>
          </cell>
          <cell r="C526" t="str">
            <v>AQUINNAH</v>
          </cell>
          <cell r="D526">
            <v>700</v>
          </cell>
          <cell r="E526" t="str">
            <v>MARTHAS VINEYARD</v>
          </cell>
          <cell r="F526">
            <v>123472</v>
          </cell>
          <cell r="G526">
            <v>0.3885333081594764</v>
          </cell>
          <cell r="H526">
            <v>98321</v>
          </cell>
          <cell r="I526">
            <v>0.26792799372152343</v>
          </cell>
          <cell r="K526">
            <v>98321</v>
          </cell>
          <cell r="L526">
            <v>0</v>
          </cell>
          <cell r="M526">
            <v>0</v>
          </cell>
          <cell r="N526">
            <v>98321</v>
          </cell>
          <cell r="O526">
            <v>98321</v>
          </cell>
          <cell r="P526">
            <v>143201</v>
          </cell>
          <cell r="Q526">
            <v>-44880</v>
          </cell>
          <cell r="R526">
            <v>-31.340563264223015</v>
          </cell>
          <cell r="S526">
            <v>12</v>
          </cell>
          <cell r="T526">
            <v>0</v>
          </cell>
          <cell r="U526">
            <v>104</v>
          </cell>
          <cell r="V526">
            <v>700</v>
          </cell>
          <cell r="W526">
            <v>517</v>
          </cell>
          <cell r="X526">
            <v>9</v>
          </cell>
          <cell r="Y526">
            <v>98321</v>
          </cell>
        </row>
        <row r="527">
          <cell r="A527">
            <v>518</v>
          </cell>
          <cell r="B527">
            <v>104</v>
          </cell>
          <cell r="C527" t="str">
            <v>AQUINNAH</v>
          </cell>
          <cell r="D527">
            <v>774</v>
          </cell>
          <cell r="E527" t="str">
            <v>UPISLAND</v>
          </cell>
          <cell r="F527">
            <v>194318</v>
          </cell>
          <cell r="G527">
            <v>0.6114666918405236</v>
          </cell>
          <cell r="H527">
            <v>268647</v>
          </cell>
          <cell r="I527">
            <v>0.73207200627847657</v>
          </cell>
          <cell r="K527">
            <v>268647</v>
          </cell>
          <cell r="L527">
            <v>0</v>
          </cell>
          <cell r="M527">
            <v>0</v>
          </cell>
          <cell r="N527">
            <v>268647</v>
          </cell>
          <cell r="O527">
            <v>268647</v>
          </cell>
          <cell r="P527">
            <v>225366</v>
          </cell>
          <cell r="Q527">
            <v>43281</v>
          </cell>
          <cell r="R527">
            <v>19.204760256649184</v>
          </cell>
          <cell r="S527">
            <v>24</v>
          </cell>
          <cell r="T527">
            <v>0</v>
          </cell>
          <cell r="U527">
            <v>104</v>
          </cell>
          <cell r="V527">
            <v>774</v>
          </cell>
          <cell r="W527">
            <v>518</v>
          </cell>
          <cell r="X527">
            <v>32</v>
          </cell>
          <cell r="Y527">
            <v>268647</v>
          </cell>
        </row>
        <row r="528">
          <cell r="A528">
            <v>519</v>
          </cell>
          <cell r="B528">
            <v>104</v>
          </cell>
          <cell r="D528">
            <v>998</v>
          </cell>
          <cell r="F528">
            <v>0</v>
          </cell>
          <cell r="G528">
            <v>0</v>
          </cell>
          <cell r="H528">
            <v>0</v>
          </cell>
          <cell r="I528">
            <v>0</v>
          </cell>
          <cell r="K528">
            <v>0</v>
          </cell>
          <cell r="L528">
            <v>0</v>
          </cell>
          <cell r="M528">
            <v>0</v>
          </cell>
          <cell r="N528">
            <v>0</v>
          </cell>
          <cell r="O528">
            <v>0</v>
          </cell>
          <cell r="P528">
            <v>0</v>
          </cell>
          <cell r="Q528">
            <v>0</v>
          </cell>
          <cell r="R528">
            <v>0</v>
          </cell>
          <cell r="S528">
            <v>0</v>
          </cell>
          <cell r="T528">
            <v>0</v>
          </cell>
          <cell r="U528">
            <v>104</v>
          </cell>
          <cell r="V528">
            <v>998</v>
          </cell>
          <cell r="W528">
            <v>519</v>
          </cell>
          <cell r="X528">
            <v>0</v>
          </cell>
          <cell r="Y528">
            <v>0</v>
          </cell>
        </row>
        <row r="529">
          <cell r="A529">
            <v>520</v>
          </cell>
          <cell r="B529">
            <v>104</v>
          </cell>
          <cell r="C529" t="str">
            <v>AQUINNAH</v>
          </cell>
          <cell r="D529">
            <v>999</v>
          </cell>
          <cell r="E529" t="str">
            <v>TOTAL</v>
          </cell>
          <cell r="F529">
            <v>317790</v>
          </cell>
          <cell r="G529">
            <v>1</v>
          </cell>
          <cell r="H529">
            <v>366968</v>
          </cell>
          <cell r="I529">
            <v>1</v>
          </cell>
          <cell r="J529">
            <v>366968</v>
          </cell>
          <cell r="K529">
            <v>366968</v>
          </cell>
          <cell r="L529">
            <v>0</v>
          </cell>
          <cell r="M529">
            <v>0</v>
          </cell>
          <cell r="N529">
            <v>366968</v>
          </cell>
          <cell r="O529">
            <v>366968</v>
          </cell>
          <cell r="P529">
            <v>368567</v>
          </cell>
          <cell r="Q529">
            <v>-1599</v>
          </cell>
          <cell r="R529">
            <v>-0.43384242213763036</v>
          </cell>
          <cell r="S529">
            <v>36</v>
          </cell>
          <cell r="T529">
            <v>0</v>
          </cell>
          <cell r="U529">
            <v>104</v>
          </cell>
          <cell r="V529">
            <v>999</v>
          </cell>
          <cell r="W529">
            <v>520</v>
          </cell>
          <cell r="X529">
            <v>41</v>
          </cell>
          <cell r="Y529">
            <v>366968</v>
          </cell>
        </row>
        <row r="530">
          <cell r="A530">
            <v>521</v>
          </cell>
          <cell r="B530">
            <v>105</v>
          </cell>
          <cell r="C530" t="str">
            <v xml:space="preserve">GEORGETOWN                   </v>
          </cell>
          <cell r="D530">
            <v>105</v>
          </cell>
          <cell r="E530" t="str">
            <v>GEORGETOWN</v>
          </cell>
          <cell r="F530">
            <v>13112600.769999998</v>
          </cell>
          <cell r="G530">
            <v>0.96227266992908878</v>
          </cell>
          <cell r="H530">
            <v>13503846.850000003</v>
          </cell>
          <cell r="I530">
            <v>0.96292112638505578</v>
          </cell>
          <cell r="K530">
            <v>8356947</v>
          </cell>
          <cell r="L530">
            <v>0</v>
          </cell>
          <cell r="M530">
            <v>0</v>
          </cell>
          <cell r="N530">
            <v>13503846.850000003</v>
          </cell>
          <cell r="O530">
            <v>8329448</v>
          </cell>
          <cell r="P530">
            <v>8111641</v>
          </cell>
          <cell r="Q530">
            <v>217807</v>
          </cell>
          <cell r="R530">
            <v>2.6851163654801784</v>
          </cell>
          <cell r="S530">
            <v>1571</v>
          </cell>
          <cell r="T530">
            <v>0</v>
          </cell>
          <cell r="U530">
            <v>105</v>
          </cell>
          <cell r="V530">
            <v>105</v>
          </cell>
          <cell r="W530">
            <v>521</v>
          </cell>
          <cell r="X530">
            <v>1551</v>
          </cell>
          <cell r="Y530">
            <v>13503846.850000003</v>
          </cell>
        </row>
        <row r="531">
          <cell r="A531">
            <v>522</v>
          </cell>
          <cell r="B531">
            <v>105</v>
          </cell>
          <cell r="C531" t="str">
            <v xml:space="preserve">GEORGETOWN                   </v>
          </cell>
          <cell r="D531">
            <v>885</v>
          </cell>
          <cell r="E531" t="str">
            <v>WHITTIER</v>
          </cell>
          <cell r="F531">
            <v>388008</v>
          </cell>
          <cell r="G531">
            <v>2.8474099125176518E-2</v>
          </cell>
          <cell r="H531">
            <v>404489</v>
          </cell>
          <cell r="I531">
            <v>2.8842966586988858E-2</v>
          </cell>
          <cell r="K531">
            <v>250321</v>
          </cell>
          <cell r="L531">
            <v>0</v>
          </cell>
          <cell r="M531">
            <v>0</v>
          </cell>
          <cell r="N531">
            <v>404489</v>
          </cell>
          <cell r="O531">
            <v>249497</v>
          </cell>
          <cell r="P531">
            <v>240027</v>
          </cell>
          <cell r="Q531">
            <v>9470</v>
          </cell>
          <cell r="R531">
            <v>3.9453894770171689</v>
          </cell>
          <cell r="S531">
            <v>27</v>
          </cell>
          <cell r="T531">
            <v>0</v>
          </cell>
          <cell r="U531">
            <v>105</v>
          </cell>
          <cell r="V531">
            <v>885</v>
          </cell>
          <cell r="W531">
            <v>522</v>
          </cell>
          <cell r="X531">
            <v>27</v>
          </cell>
          <cell r="Y531">
            <v>404489</v>
          </cell>
        </row>
        <row r="532">
          <cell r="A532">
            <v>523</v>
          </cell>
          <cell r="B532">
            <v>105</v>
          </cell>
          <cell r="C532" t="str">
            <v xml:space="preserve">GEORGETOWN                   </v>
          </cell>
          <cell r="D532">
            <v>913</v>
          </cell>
          <cell r="E532" t="str">
            <v>ESSEX AGRICULTURAL</v>
          </cell>
          <cell r="F532">
            <v>126091</v>
          </cell>
          <cell r="G532">
            <v>9.253230945734707E-3</v>
          </cell>
          <cell r="H532">
            <v>115499</v>
          </cell>
          <cell r="I532">
            <v>8.2359070279553366E-3</v>
          </cell>
          <cell r="K532">
            <v>71477</v>
          </cell>
          <cell r="L532">
            <v>99800</v>
          </cell>
          <cell r="M532">
            <v>28323</v>
          </cell>
          <cell r="N532">
            <v>0</v>
          </cell>
          <cell r="O532">
            <v>99800</v>
          </cell>
          <cell r="P532">
            <v>110447</v>
          </cell>
          <cell r="Q532">
            <v>-10647</v>
          </cell>
          <cell r="R532">
            <v>-9.6399177886225971</v>
          </cell>
          <cell r="S532">
            <v>9</v>
          </cell>
          <cell r="T532">
            <v>0</v>
          </cell>
          <cell r="U532">
            <v>105</v>
          </cell>
          <cell r="V532">
            <v>913</v>
          </cell>
          <cell r="W532">
            <v>523</v>
          </cell>
          <cell r="X532">
            <v>8</v>
          </cell>
          <cell r="Y532">
            <v>115499</v>
          </cell>
        </row>
        <row r="533">
          <cell r="A533">
            <v>524</v>
          </cell>
          <cell r="B533">
            <v>105</v>
          </cell>
          <cell r="D533">
            <v>998</v>
          </cell>
          <cell r="F533">
            <v>0</v>
          </cell>
          <cell r="G533">
            <v>0</v>
          </cell>
          <cell r="H533">
            <v>0</v>
          </cell>
          <cell r="I533">
            <v>0</v>
          </cell>
          <cell r="K533">
            <v>0</v>
          </cell>
          <cell r="L533">
            <v>0</v>
          </cell>
          <cell r="M533">
            <v>0</v>
          </cell>
          <cell r="N533">
            <v>0</v>
          </cell>
          <cell r="O533">
            <v>0</v>
          </cell>
          <cell r="P533">
            <v>0</v>
          </cell>
          <cell r="Q533">
            <v>0</v>
          </cell>
          <cell r="R533">
            <v>0</v>
          </cell>
          <cell r="S533">
            <v>0</v>
          </cell>
          <cell r="T533">
            <v>0</v>
          </cell>
          <cell r="U533">
            <v>105</v>
          </cell>
          <cell r="V533">
            <v>998</v>
          </cell>
          <cell r="W533">
            <v>524</v>
          </cell>
          <cell r="X533">
            <v>0</v>
          </cell>
          <cell r="Y533">
            <v>0</v>
          </cell>
        </row>
        <row r="534">
          <cell r="A534">
            <v>525</v>
          </cell>
          <cell r="B534">
            <v>105</v>
          </cell>
          <cell r="C534" t="str">
            <v xml:space="preserve">GEORGETOWN                   </v>
          </cell>
          <cell r="D534">
            <v>999</v>
          </cell>
          <cell r="E534" t="str">
            <v>TOTAL</v>
          </cell>
          <cell r="F534">
            <v>13626699.769999998</v>
          </cell>
          <cell r="G534">
            <v>1</v>
          </cell>
          <cell r="H534">
            <v>14023834.850000003</v>
          </cell>
          <cell r="I534">
            <v>0.99999999999999989</v>
          </cell>
          <cell r="J534">
            <v>8678745</v>
          </cell>
          <cell r="K534">
            <v>8678745</v>
          </cell>
          <cell r="L534">
            <v>99800</v>
          </cell>
          <cell r="M534">
            <v>28323</v>
          </cell>
          <cell r="N534">
            <v>13908335.850000003</v>
          </cell>
          <cell r="O534">
            <v>8678745</v>
          </cell>
          <cell r="P534">
            <v>8462115</v>
          </cell>
          <cell r="Q534">
            <v>216630</v>
          </cell>
          <cell r="R534">
            <v>2.5599982982977658</v>
          </cell>
          <cell r="S534">
            <v>1607</v>
          </cell>
          <cell r="T534">
            <v>0</v>
          </cell>
          <cell r="U534">
            <v>105</v>
          </cell>
          <cell r="V534">
            <v>999</v>
          </cell>
          <cell r="W534">
            <v>525</v>
          </cell>
          <cell r="X534">
            <v>1586</v>
          </cell>
          <cell r="Y534">
            <v>14023834.850000003</v>
          </cell>
        </row>
        <row r="535">
          <cell r="A535">
            <v>526</v>
          </cell>
          <cell r="B535">
            <v>106</v>
          </cell>
          <cell r="C535" t="str">
            <v xml:space="preserve">GILL                         </v>
          </cell>
          <cell r="D535">
            <v>106</v>
          </cell>
          <cell r="E535" t="str">
            <v>GILL</v>
          </cell>
          <cell r="F535">
            <v>0</v>
          </cell>
          <cell r="G535">
            <v>0</v>
          </cell>
          <cell r="H535">
            <v>0</v>
          </cell>
          <cell r="I535">
            <v>0</v>
          </cell>
          <cell r="K535">
            <v>0</v>
          </cell>
          <cell r="L535">
            <v>0</v>
          </cell>
          <cell r="M535">
            <v>0</v>
          </cell>
          <cell r="N535">
            <v>0</v>
          </cell>
          <cell r="O535">
            <v>0</v>
          </cell>
          <cell r="P535">
            <v>0</v>
          </cell>
          <cell r="Q535">
            <v>0</v>
          </cell>
          <cell r="R535">
            <v>0</v>
          </cell>
          <cell r="S535">
            <v>0</v>
          </cell>
          <cell r="T535">
            <v>0</v>
          </cell>
          <cell r="U535">
            <v>106</v>
          </cell>
          <cell r="V535">
            <v>106</v>
          </cell>
          <cell r="W535">
            <v>526</v>
          </cell>
          <cell r="X535">
            <v>0</v>
          </cell>
          <cell r="Y535">
            <v>0</v>
          </cell>
        </row>
        <row r="536">
          <cell r="A536">
            <v>527</v>
          </cell>
          <cell r="B536">
            <v>106</v>
          </cell>
          <cell r="C536" t="str">
            <v xml:space="preserve">GILL                         </v>
          </cell>
          <cell r="D536">
            <v>674</v>
          </cell>
          <cell r="E536" t="str">
            <v>GILL MONTAGUE</v>
          </cell>
          <cell r="F536">
            <v>1579268</v>
          </cell>
          <cell r="G536">
            <v>0.89273306327888902</v>
          </cell>
          <cell r="H536">
            <v>1620442</v>
          </cell>
          <cell r="I536">
            <v>0.8836501154702926</v>
          </cell>
          <cell r="K536">
            <v>864561</v>
          </cell>
          <cell r="L536">
            <v>0</v>
          </cell>
          <cell r="M536">
            <v>0</v>
          </cell>
          <cell r="N536">
            <v>1620442</v>
          </cell>
          <cell r="O536">
            <v>864561</v>
          </cell>
          <cell r="P536">
            <v>853810</v>
          </cell>
          <cell r="Q536">
            <v>10751</v>
          </cell>
          <cell r="R536">
            <v>1.2591794427331608</v>
          </cell>
          <cell r="S536">
            <v>162</v>
          </cell>
          <cell r="T536">
            <v>0</v>
          </cell>
          <cell r="U536">
            <v>106</v>
          </cell>
          <cell r="V536">
            <v>674</v>
          </cell>
          <cell r="W536">
            <v>527</v>
          </cell>
          <cell r="X536">
            <v>161</v>
          </cell>
          <cell r="Y536">
            <v>1620442</v>
          </cell>
        </row>
        <row r="537">
          <cell r="A537">
            <v>528</v>
          </cell>
          <cell r="B537">
            <v>106</v>
          </cell>
          <cell r="C537" t="str">
            <v xml:space="preserve">GILL                         </v>
          </cell>
          <cell r="D537">
            <v>818</v>
          </cell>
          <cell r="E537" t="str">
            <v>FRANKLIN COUNTY</v>
          </cell>
          <cell r="F537">
            <v>189758</v>
          </cell>
          <cell r="G537">
            <v>0.10726693672111094</v>
          </cell>
          <cell r="H537">
            <v>213363</v>
          </cell>
          <cell r="I537">
            <v>0.11634988452970736</v>
          </cell>
          <cell r="K537">
            <v>113836</v>
          </cell>
          <cell r="L537">
            <v>0</v>
          </cell>
          <cell r="M537">
            <v>0</v>
          </cell>
          <cell r="N537">
            <v>213363</v>
          </cell>
          <cell r="O537">
            <v>113836</v>
          </cell>
          <cell r="P537">
            <v>102590</v>
          </cell>
          <cell r="Q537">
            <v>11246</v>
          </cell>
          <cell r="R537">
            <v>10.962082074276244</v>
          </cell>
          <cell r="S537">
            <v>13</v>
          </cell>
          <cell r="T537">
            <v>0</v>
          </cell>
          <cell r="U537">
            <v>106</v>
          </cell>
          <cell r="V537">
            <v>818</v>
          </cell>
          <cell r="W537">
            <v>528</v>
          </cell>
          <cell r="X537">
            <v>14</v>
          </cell>
          <cell r="Y537">
            <v>213363</v>
          </cell>
        </row>
        <row r="538">
          <cell r="A538">
            <v>529</v>
          </cell>
          <cell r="B538">
            <v>106</v>
          </cell>
          <cell r="D538">
            <v>998</v>
          </cell>
          <cell r="F538">
            <v>0</v>
          </cell>
          <cell r="G538">
            <v>0</v>
          </cell>
          <cell r="H538">
            <v>0</v>
          </cell>
          <cell r="I538">
            <v>0</v>
          </cell>
          <cell r="K538">
            <v>0</v>
          </cell>
          <cell r="L538">
            <v>0</v>
          </cell>
          <cell r="M538">
            <v>0</v>
          </cell>
          <cell r="N538">
            <v>0</v>
          </cell>
          <cell r="O538">
            <v>0</v>
          </cell>
          <cell r="P538">
            <v>0</v>
          </cell>
          <cell r="Q538">
            <v>0</v>
          </cell>
          <cell r="R538">
            <v>0</v>
          </cell>
          <cell r="S538">
            <v>0</v>
          </cell>
          <cell r="T538">
            <v>0</v>
          </cell>
          <cell r="U538">
            <v>106</v>
          </cell>
          <cell r="V538">
            <v>998</v>
          </cell>
          <cell r="W538">
            <v>529</v>
          </cell>
          <cell r="X538">
            <v>0</v>
          </cell>
          <cell r="Y538">
            <v>0</v>
          </cell>
        </row>
        <row r="539">
          <cell r="A539">
            <v>530</v>
          </cell>
          <cell r="B539">
            <v>106</v>
          </cell>
          <cell r="C539" t="str">
            <v xml:space="preserve">GILL                         </v>
          </cell>
          <cell r="D539">
            <v>999</v>
          </cell>
          <cell r="E539" t="str">
            <v>TOTAL</v>
          </cell>
          <cell r="F539">
            <v>1769026</v>
          </cell>
          <cell r="G539">
            <v>1</v>
          </cell>
          <cell r="H539">
            <v>1833805</v>
          </cell>
          <cell r="I539">
            <v>1</v>
          </cell>
          <cell r="J539">
            <v>978397</v>
          </cell>
          <cell r="K539">
            <v>978397</v>
          </cell>
          <cell r="L539">
            <v>0</v>
          </cell>
          <cell r="M539">
            <v>0</v>
          </cell>
          <cell r="N539">
            <v>1833805</v>
          </cell>
          <cell r="O539">
            <v>978397</v>
          </cell>
          <cell r="P539">
            <v>956400</v>
          </cell>
          <cell r="Q539">
            <v>21997</v>
          </cell>
          <cell r="R539">
            <v>2.299979088247595</v>
          </cell>
          <cell r="S539">
            <v>175</v>
          </cell>
          <cell r="T539">
            <v>0</v>
          </cell>
          <cell r="U539">
            <v>106</v>
          </cell>
          <cell r="V539">
            <v>999</v>
          </cell>
          <cell r="W539">
            <v>530</v>
          </cell>
          <cell r="X539">
            <v>175</v>
          </cell>
          <cell r="Y539">
            <v>1833805</v>
          </cell>
        </row>
        <row r="540">
          <cell r="A540">
            <v>531</v>
          </cell>
          <cell r="B540">
            <v>107</v>
          </cell>
          <cell r="C540" t="str">
            <v xml:space="preserve">GLOUCESTER                   </v>
          </cell>
          <cell r="D540">
            <v>107</v>
          </cell>
          <cell r="E540" t="str">
            <v>GLOUCESTER</v>
          </cell>
          <cell r="F540">
            <v>33676197.520679988</v>
          </cell>
          <cell r="G540">
            <v>0.97259850612063758</v>
          </cell>
          <cell r="H540">
            <v>35226845.308150001</v>
          </cell>
          <cell r="I540">
            <v>0.9727143144902759</v>
          </cell>
          <cell r="K540">
            <v>30508808</v>
          </cell>
          <cell r="L540">
            <v>0</v>
          </cell>
          <cell r="M540">
            <v>0</v>
          </cell>
          <cell r="N540">
            <v>35226845.308150001</v>
          </cell>
          <cell r="O540">
            <v>30509144</v>
          </cell>
          <cell r="P540">
            <v>29773120</v>
          </cell>
          <cell r="Q540">
            <v>736024</v>
          </cell>
          <cell r="R540">
            <v>2.4721090701948603</v>
          </cell>
          <cell r="S540">
            <v>3496</v>
          </cell>
          <cell r="T540">
            <v>0</v>
          </cell>
          <cell r="U540">
            <v>107</v>
          </cell>
          <cell r="V540">
            <v>107</v>
          </cell>
          <cell r="W540">
            <v>531</v>
          </cell>
          <cell r="X540">
            <v>3453</v>
          </cell>
          <cell r="Y540">
            <v>35226845.308150001</v>
          </cell>
        </row>
        <row r="541">
          <cell r="A541">
            <v>532</v>
          </cell>
          <cell r="B541">
            <v>107</v>
          </cell>
          <cell r="C541" t="str">
            <v xml:space="preserve">GLOUCESTER                   </v>
          </cell>
          <cell r="D541">
            <v>854</v>
          </cell>
          <cell r="E541" t="str">
            <v>NORTH SHORE</v>
          </cell>
          <cell r="F541">
            <v>808675</v>
          </cell>
          <cell r="G541">
            <v>2.3355252517868748E-2</v>
          </cell>
          <cell r="H541">
            <v>814903</v>
          </cell>
          <cell r="I541">
            <v>2.2501810936719886E-2</v>
          </cell>
          <cell r="K541">
            <v>705761</v>
          </cell>
          <cell r="L541">
            <v>0</v>
          </cell>
          <cell r="M541">
            <v>0</v>
          </cell>
          <cell r="N541">
            <v>814903</v>
          </cell>
          <cell r="O541">
            <v>705769</v>
          </cell>
          <cell r="P541">
            <v>714950</v>
          </cell>
          <cell r="Q541">
            <v>-9181</v>
          </cell>
          <cell r="R541">
            <v>-1.2841457444576543</v>
          </cell>
          <cell r="S541">
            <v>56</v>
          </cell>
          <cell r="T541">
            <v>0</v>
          </cell>
          <cell r="U541">
            <v>107</v>
          </cell>
          <cell r="V541">
            <v>854</v>
          </cell>
          <cell r="W541">
            <v>532</v>
          </cell>
          <cell r="X541">
            <v>54</v>
          </cell>
          <cell r="Y541">
            <v>814903</v>
          </cell>
        </row>
        <row r="542">
          <cell r="A542">
            <v>533</v>
          </cell>
          <cell r="B542">
            <v>107</v>
          </cell>
          <cell r="C542" t="str">
            <v xml:space="preserve">GLOUCESTER                   </v>
          </cell>
          <cell r="D542">
            <v>913</v>
          </cell>
          <cell r="E542" t="str">
            <v>ESSEX AGRICULTURAL</v>
          </cell>
          <cell r="F542">
            <v>140101</v>
          </cell>
          <cell r="G542">
            <v>4.0462413614937142E-3</v>
          </cell>
          <cell r="H542">
            <v>173248</v>
          </cell>
          <cell r="I542">
            <v>4.7838745730042062E-3</v>
          </cell>
          <cell r="K542">
            <v>150044</v>
          </cell>
          <cell r="L542">
            <v>149700</v>
          </cell>
          <cell r="M542">
            <v>-344</v>
          </cell>
          <cell r="N542">
            <v>0</v>
          </cell>
          <cell r="O542">
            <v>149700</v>
          </cell>
          <cell r="P542">
            <v>122719</v>
          </cell>
          <cell r="Q542">
            <v>26981</v>
          </cell>
          <cell r="R542">
            <v>21.986000537814032</v>
          </cell>
          <cell r="S542">
            <v>10</v>
          </cell>
          <cell r="T542">
            <v>0</v>
          </cell>
          <cell r="U542">
            <v>107</v>
          </cell>
          <cell r="V542">
            <v>913</v>
          </cell>
          <cell r="W542">
            <v>533</v>
          </cell>
          <cell r="X542">
            <v>12</v>
          </cell>
          <cell r="Y542">
            <v>173248</v>
          </cell>
        </row>
        <row r="543">
          <cell r="A543">
            <v>534</v>
          </cell>
          <cell r="B543">
            <v>107</v>
          </cell>
          <cell r="D543">
            <v>998</v>
          </cell>
          <cell r="F543">
            <v>0</v>
          </cell>
          <cell r="G543">
            <v>0</v>
          </cell>
          <cell r="H543">
            <v>0</v>
          </cell>
          <cell r="I543">
            <v>0</v>
          </cell>
          <cell r="K543">
            <v>0</v>
          </cell>
          <cell r="L543">
            <v>0</v>
          </cell>
          <cell r="M543">
            <v>0</v>
          </cell>
          <cell r="N543">
            <v>0</v>
          </cell>
          <cell r="O543">
            <v>0</v>
          </cell>
          <cell r="P543">
            <v>0</v>
          </cell>
          <cell r="Q543">
            <v>0</v>
          </cell>
          <cell r="R543">
            <v>0</v>
          </cell>
          <cell r="S543">
            <v>0</v>
          </cell>
          <cell r="T543">
            <v>0</v>
          </cell>
          <cell r="U543">
            <v>107</v>
          </cell>
          <cell r="V543">
            <v>998</v>
          </cell>
          <cell r="W543">
            <v>534</v>
          </cell>
          <cell r="X543">
            <v>0</v>
          </cell>
          <cell r="Y543">
            <v>0</v>
          </cell>
        </row>
        <row r="544">
          <cell r="A544">
            <v>535</v>
          </cell>
          <cell r="B544">
            <v>107</v>
          </cell>
          <cell r="C544" t="str">
            <v xml:space="preserve">GLOUCESTER                   </v>
          </cell>
          <cell r="D544">
            <v>999</v>
          </cell>
          <cell r="E544" t="str">
            <v>TOTAL</v>
          </cell>
          <cell r="F544">
            <v>34624973.520679988</v>
          </cell>
          <cell r="G544">
            <v>1</v>
          </cell>
          <cell r="H544">
            <v>36214996.308150001</v>
          </cell>
          <cell r="I544">
            <v>1</v>
          </cell>
          <cell r="J544">
            <v>31364613</v>
          </cell>
          <cell r="K544">
            <v>31364613</v>
          </cell>
          <cell r="L544">
            <v>149700</v>
          </cell>
          <cell r="M544">
            <v>-344</v>
          </cell>
          <cell r="N544">
            <v>36041748.308150001</v>
          </cell>
          <cell r="O544">
            <v>31364613</v>
          </cell>
          <cell r="P544">
            <v>30610789</v>
          </cell>
          <cell r="Q544">
            <v>753824</v>
          </cell>
          <cell r="R544">
            <v>2.4626088533686605</v>
          </cell>
          <cell r="S544">
            <v>3562</v>
          </cell>
          <cell r="T544">
            <v>0</v>
          </cell>
          <cell r="U544">
            <v>107</v>
          </cell>
          <cell r="V544">
            <v>999</v>
          </cell>
          <cell r="W544">
            <v>535</v>
          </cell>
          <cell r="X544">
            <v>3519</v>
          </cell>
          <cell r="Y544">
            <v>36214996.308150001</v>
          </cell>
        </row>
        <row r="545">
          <cell r="A545">
            <v>536</v>
          </cell>
          <cell r="B545">
            <v>108</v>
          </cell>
          <cell r="C545" t="str">
            <v xml:space="preserve">GOSHEN                       </v>
          </cell>
          <cell r="D545">
            <v>108</v>
          </cell>
          <cell r="E545" t="str">
            <v>GOSHEN</v>
          </cell>
          <cell r="F545">
            <v>110250.63</v>
          </cell>
          <cell r="G545">
            <v>9.3214344767817425E-2</v>
          </cell>
          <cell r="H545">
            <v>189431.25</v>
          </cell>
          <cell r="I545">
            <v>0.15037803636222188</v>
          </cell>
          <cell r="K545">
            <v>104098</v>
          </cell>
          <cell r="L545">
            <v>0</v>
          </cell>
          <cell r="M545">
            <v>0</v>
          </cell>
          <cell r="N545">
            <v>189431.25</v>
          </cell>
          <cell r="O545">
            <v>104098</v>
          </cell>
          <cell r="P545">
            <v>62127</v>
          </cell>
          <cell r="Q545">
            <v>41971</v>
          </cell>
          <cell r="R545">
            <v>67.556778856213882</v>
          </cell>
          <cell r="S545">
            <v>9</v>
          </cell>
          <cell r="T545">
            <v>0</v>
          </cell>
          <cell r="U545">
            <v>108</v>
          </cell>
          <cell r="V545">
            <v>108</v>
          </cell>
          <cell r="W545">
            <v>536</v>
          </cell>
          <cell r="X545">
            <v>13</v>
          </cell>
          <cell r="Y545">
            <v>189431.25</v>
          </cell>
        </row>
        <row r="546">
          <cell r="A546">
            <v>537</v>
          </cell>
          <cell r="B546">
            <v>108</v>
          </cell>
          <cell r="C546" t="str">
            <v xml:space="preserve">GOSHEN                       </v>
          </cell>
          <cell r="D546">
            <v>632</v>
          </cell>
          <cell r="E546" t="str">
            <v>CHESTERFIELD GOSHEN</v>
          </cell>
          <cell r="F546">
            <v>598338</v>
          </cell>
          <cell r="G546">
            <v>0.50588086997495019</v>
          </cell>
          <cell r="H546">
            <v>702182</v>
          </cell>
          <cell r="I546">
            <v>0.55741991001430702</v>
          </cell>
          <cell r="K546">
            <v>385871</v>
          </cell>
          <cell r="L546">
            <v>0</v>
          </cell>
          <cell r="M546">
            <v>0</v>
          </cell>
          <cell r="N546">
            <v>702182</v>
          </cell>
          <cell r="O546">
            <v>385871</v>
          </cell>
          <cell r="P546">
            <v>337169</v>
          </cell>
          <cell r="Q546">
            <v>48702</v>
          </cell>
          <cell r="R546">
            <v>14.444388422423177</v>
          </cell>
          <cell r="S546">
            <v>70</v>
          </cell>
          <cell r="T546">
            <v>0</v>
          </cell>
          <cell r="U546">
            <v>108</v>
          </cell>
          <cell r="V546">
            <v>632</v>
          </cell>
          <cell r="W546">
            <v>537</v>
          </cell>
          <cell r="X546">
            <v>80</v>
          </cell>
          <cell r="Y546">
            <v>702182</v>
          </cell>
        </row>
        <row r="547">
          <cell r="A547">
            <v>538</v>
          </cell>
          <cell r="B547">
            <v>108</v>
          </cell>
          <cell r="C547" t="str">
            <v xml:space="preserve">GOSHEN                       </v>
          </cell>
          <cell r="D547">
            <v>683</v>
          </cell>
          <cell r="E547" t="str">
            <v>HAMPSHIRE</v>
          </cell>
          <cell r="F547">
            <v>474176</v>
          </cell>
          <cell r="G547">
            <v>0.4009047852572325</v>
          </cell>
          <cell r="H547">
            <v>368087</v>
          </cell>
          <cell r="I547">
            <v>0.29220205362347113</v>
          </cell>
          <cell r="K547">
            <v>202275</v>
          </cell>
          <cell r="L547">
            <v>0</v>
          </cell>
          <cell r="M547">
            <v>0</v>
          </cell>
          <cell r="N547">
            <v>368087</v>
          </cell>
          <cell r="O547">
            <v>202275</v>
          </cell>
          <cell r="P547">
            <v>267202</v>
          </cell>
          <cell r="Q547">
            <v>-64927</v>
          </cell>
          <cell r="R547">
            <v>-24.298845068524937</v>
          </cell>
          <cell r="S547">
            <v>53</v>
          </cell>
          <cell r="T547">
            <v>0</v>
          </cell>
          <cell r="U547">
            <v>108</v>
          </cell>
          <cell r="V547">
            <v>683</v>
          </cell>
          <cell r="W547">
            <v>538</v>
          </cell>
          <cell r="X547">
            <v>40</v>
          </cell>
          <cell r="Y547">
            <v>368087</v>
          </cell>
        </row>
        <row r="548">
          <cell r="A548">
            <v>539</v>
          </cell>
          <cell r="B548">
            <v>108</v>
          </cell>
          <cell r="D548">
            <v>998</v>
          </cell>
          <cell r="F548">
            <v>0</v>
          </cell>
          <cell r="G548">
            <v>0</v>
          </cell>
          <cell r="H548">
            <v>0</v>
          </cell>
          <cell r="I548">
            <v>0</v>
          </cell>
          <cell r="K548">
            <v>0</v>
          </cell>
          <cell r="L548">
            <v>0</v>
          </cell>
          <cell r="M548">
            <v>0</v>
          </cell>
          <cell r="N548">
            <v>0</v>
          </cell>
          <cell r="O548">
            <v>0</v>
          </cell>
          <cell r="P548">
            <v>0</v>
          </cell>
          <cell r="Q548">
            <v>0</v>
          </cell>
          <cell r="R548">
            <v>0</v>
          </cell>
          <cell r="S548">
            <v>0</v>
          </cell>
          <cell r="T548">
            <v>0</v>
          </cell>
          <cell r="U548">
            <v>108</v>
          </cell>
          <cell r="V548">
            <v>998</v>
          </cell>
          <cell r="W548">
            <v>539</v>
          </cell>
          <cell r="X548">
            <v>0</v>
          </cell>
          <cell r="Y548">
            <v>0</v>
          </cell>
        </row>
        <row r="549">
          <cell r="A549">
            <v>540</v>
          </cell>
          <cell r="B549">
            <v>108</v>
          </cell>
          <cell r="C549" t="str">
            <v xml:space="preserve">GOSHEN                       </v>
          </cell>
          <cell r="D549">
            <v>999</v>
          </cell>
          <cell r="E549" t="str">
            <v>TOTAL</v>
          </cell>
          <cell r="F549">
            <v>1182764.6299999999</v>
          </cell>
          <cell r="G549">
            <v>1</v>
          </cell>
          <cell r="H549">
            <v>1259700.25</v>
          </cell>
          <cell r="I549">
            <v>1</v>
          </cell>
          <cell r="J549">
            <v>692244</v>
          </cell>
          <cell r="K549">
            <v>692244</v>
          </cell>
          <cell r="L549">
            <v>0</v>
          </cell>
          <cell r="M549">
            <v>0</v>
          </cell>
          <cell r="N549">
            <v>1259700.25</v>
          </cell>
          <cell r="O549">
            <v>692244</v>
          </cell>
          <cell r="P549">
            <v>666498</v>
          </cell>
          <cell r="Q549">
            <v>25746</v>
          </cell>
          <cell r="R549">
            <v>3.8628773079589136</v>
          </cell>
          <cell r="S549">
            <v>132</v>
          </cell>
          <cell r="T549">
            <v>0</v>
          </cell>
          <cell r="U549">
            <v>108</v>
          </cell>
          <cell r="V549">
            <v>999</v>
          </cell>
          <cell r="W549">
            <v>540</v>
          </cell>
          <cell r="X549">
            <v>133</v>
          </cell>
          <cell r="Y549">
            <v>1259700.25</v>
          </cell>
        </row>
        <row r="550">
          <cell r="A550">
            <v>541</v>
          </cell>
          <cell r="B550">
            <v>109</v>
          </cell>
          <cell r="C550" t="str">
            <v xml:space="preserve">GOSNOLD                      </v>
          </cell>
          <cell r="D550">
            <v>109</v>
          </cell>
          <cell r="E550" t="str">
            <v>GOSNOLD</v>
          </cell>
          <cell r="F550">
            <v>39039.35</v>
          </cell>
          <cell r="G550">
            <v>1</v>
          </cell>
          <cell r="H550">
            <v>35111.69</v>
          </cell>
          <cell r="I550">
            <v>1</v>
          </cell>
          <cell r="K550">
            <v>34852</v>
          </cell>
          <cell r="L550">
            <v>0</v>
          </cell>
          <cell r="M550">
            <v>0</v>
          </cell>
          <cell r="N550">
            <v>35111.69</v>
          </cell>
          <cell r="O550">
            <v>34852</v>
          </cell>
          <cell r="P550">
            <v>35217</v>
          </cell>
          <cell r="Q550">
            <v>-365</v>
          </cell>
          <cell r="R550">
            <v>-1.0364312689894086</v>
          </cell>
          <cell r="S550">
            <v>5</v>
          </cell>
          <cell r="T550">
            <v>0</v>
          </cell>
          <cell r="U550">
            <v>109</v>
          </cell>
          <cell r="V550">
            <v>109</v>
          </cell>
          <cell r="W550">
            <v>541</v>
          </cell>
          <cell r="X550">
            <v>4</v>
          </cell>
          <cell r="Y550">
            <v>35111.69</v>
          </cell>
        </row>
        <row r="551">
          <cell r="A551">
            <v>542</v>
          </cell>
          <cell r="B551">
            <v>109</v>
          </cell>
          <cell r="D551">
            <v>998</v>
          </cell>
          <cell r="F551">
            <v>0</v>
          </cell>
          <cell r="G551">
            <v>0</v>
          </cell>
          <cell r="H551">
            <v>0</v>
          </cell>
          <cell r="I551">
            <v>0</v>
          </cell>
          <cell r="K551">
            <v>0</v>
          </cell>
          <cell r="L551">
            <v>0</v>
          </cell>
          <cell r="M551">
            <v>0</v>
          </cell>
          <cell r="N551">
            <v>0</v>
          </cell>
          <cell r="O551">
            <v>0</v>
          </cell>
          <cell r="P551">
            <v>0</v>
          </cell>
          <cell r="Q551">
            <v>0</v>
          </cell>
          <cell r="R551">
            <v>0</v>
          </cell>
          <cell r="S551">
            <v>0</v>
          </cell>
          <cell r="T551">
            <v>0</v>
          </cell>
          <cell r="U551">
            <v>109</v>
          </cell>
          <cell r="V551">
            <v>998</v>
          </cell>
          <cell r="W551">
            <v>542</v>
          </cell>
          <cell r="X551">
            <v>0</v>
          </cell>
          <cell r="Y551">
            <v>0</v>
          </cell>
        </row>
        <row r="552">
          <cell r="A552">
            <v>543</v>
          </cell>
          <cell r="B552">
            <v>109</v>
          </cell>
          <cell r="D552">
            <v>998</v>
          </cell>
          <cell r="F552">
            <v>0</v>
          </cell>
          <cell r="G552">
            <v>0</v>
          </cell>
          <cell r="H552">
            <v>0</v>
          </cell>
          <cell r="I552">
            <v>0</v>
          </cell>
          <cell r="K552">
            <v>0</v>
          </cell>
          <cell r="L552">
            <v>0</v>
          </cell>
          <cell r="M552">
            <v>0</v>
          </cell>
          <cell r="N552">
            <v>0</v>
          </cell>
          <cell r="O552">
            <v>0</v>
          </cell>
          <cell r="P552">
            <v>0</v>
          </cell>
          <cell r="Q552">
            <v>0</v>
          </cell>
          <cell r="R552">
            <v>0</v>
          </cell>
          <cell r="S552">
            <v>0</v>
          </cell>
          <cell r="T552">
            <v>0</v>
          </cell>
          <cell r="U552">
            <v>109</v>
          </cell>
          <cell r="V552">
            <v>998</v>
          </cell>
          <cell r="W552">
            <v>543</v>
          </cell>
          <cell r="X552">
            <v>0</v>
          </cell>
          <cell r="Y552">
            <v>0</v>
          </cell>
        </row>
        <row r="553">
          <cell r="A553">
            <v>544</v>
          </cell>
          <cell r="B553">
            <v>109</v>
          </cell>
          <cell r="D553">
            <v>998</v>
          </cell>
          <cell r="F553">
            <v>0</v>
          </cell>
          <cell r="G553">
            <v>0</v>
          </cell>
          <cell r="H553">
            <v>0</v>
          </cell>
          <cell r="I553">
            <v>0</v>
          </cell>
          <cell r="K553">
            <v>0</v>
          </cell>
          <cell r="L553">
            <v>0</v>
          </cell>
          <cell r="M553">
            <v>0</v>
          </cell>
          <cell r="N553">
            <v>0</v>
          </cell>
          <cell r="O553">
            <v>0</v>
          </cell>
          <cell r="P553">
            <v>0</v>
          </cell>
          <cell r="Q553">
            <v>0</v>
          </cell>
          <cell r="R553">
            <v>0</v>
          </cell>
          <cell r="S553">
            <v>0</v>
          </cell>
          <cell r="T553">
            <v>0</v>
          </cell>
          <cell r="U553">
            <v>109</v>
          </cell>
          <cell r="V553">
            <v>998</v>
          </cell>
          <cell r="W553">
            <v>544</v>
          </cell>
          <cell r="X553">
            <v>0</v>
          </cell>
          <cell r="Y553">
            <v>0</v>
          </cell>
        </row>
        <row r="554">
          <cell r="A554">
            <v>545</v>
          </cell>
          <cell r="B554">
            <v>109</v>
          </cell>
          <cell r="C554" t="str">
            <v xml:space="preserve">GOSNOLD                      </v>
          </cell>
          <cell r="D554">
            <v>999</v>
          </cell>
          <cell r="E554" t="str">
            <v>TOTAL</v>
          </cell>
          <cell r="F554">
            <v>39039.35</v>
          </cell>
          <cell r="G554">
            <v>1</v>
          </cell>
          <cell r="H554">
            <v>35111.69</v>
          </cell>
          <cell r="I554">
            <v>1</v>
          </cell>
          <cell r="J554">
            <v>34852</v>
          </cell>
          <cell r="K554">
            <v>34852</v>
          </cell>
          <cell r="L554">
            <v>0</v>
          </cell>
          <cell r="M554">
            <v>0</v>
          </cell>
          <cell r="N554">
            <v>35111.69</v>
          </cell>
          <cell r="O554">
            <v>34852</v>
          </cell>
          <cell r="P554">
            <v>35217</v>
          </cell>
          <cell r="Q554">
            <v>-365</v>
          </cell>
          <cell r="R554">
            <v>-1.0364312689894086</v>
          </cell>
          <cell r="S554">
            <v>5</v>
          </cell>
          <cell r="T554">
            <v>0</v>
          </cell>
          <cell r="U554">
            <v>109</v>
          </cell>
          <cell r="V554">
            <v>999</v>
          </cell>
          <cell r="W554">
            <v>545</v>
          </cell>
          <cell r="X554">
            <v>4</v>
          </cell>
          <cell r="Y554">
            <v>35111.69</v>
          </cell>
        </row>
        <row r="555">
          <cell r="A555">
            <v>546</v>
          </cell>
          <cell r="B555">
            <v>110</v>
          </cell>
          <cell r="C555" t="str">
            <v xml:space="preserve">GRAFTON                      </v>
          </cell>
          <cell r="D555">
            <v>110</v>
          </cell>
          <cell r="E555" t="str">
            <v>GRAFTON</v>
          </cell>
          <cell r="F555">
            <v>23744711.860000003</v>
          </cell>
          <cell r="G555">
            <v>0.93567011583511206</v>
          </cell>
          <cell r="H555">
            <v>25114629.089999996</v>
          </cell>
          <cell r="I555">
            <v>0.9419178580448021</v>
          </cell>
          <cell r="K555">
            <v>16118863</v>
          </cell>
          <cell r="L555">
            <v>0</v>
          </cell>
          <cell r="M555">
            <v>0</v>
          </cell>
          <cell r="N555">
            <v>25114629.089999996</v>
          </cell>
          <cell r="O555">
            <v>16118863</v>
          </cell>
          <cell r="P555">
            <v>15535022</v>
          </cell>
          <cell r="Q555">
            <v>583841</v>
          </cell>
          <cell r="R555">
            <v>3.7582244814329839</v>
          </cell>
          <cell r="S555">
            <v>2811</v>
          </cell>
          <cell r="T555">
            <v>0</v>
          </cell>
          <cell r="U555">
            <v>110</v>
          </cell>
          <cell r="V555">
            <v>110</v>
          </cell>
          <cell r="W555">
            <v>546</v>
          </cell>
          <cell r="X555">
            <v>2865</v>
          </cell>
          <cell r="Y555">
            <v>25114629.089999996</v>
          </cell>
        </row>
        <row r="556">
          <cell r="A556">
            <v>547</v>
          </cell>
          <cell r="B556">
            <v>110</v>
          </cell>
          <cell r="C556" t="str">
            <v xml:space="preserve">GRAFTON                      </v>
          </cell>
          <cell r="D556">
            <v>805</v>
          </cell>
          <cell r="E556" t="str">
            <v>BLACKSTONE VALLEY</v>
          </cell>
          <cell r="F556">
            <v>1632514</v>
          </cell>
          <cell r="G556">
            <v>6.4329884164887982E-2</v>
          </cell>
          <cell r="H556">
            <v>1548661</v>
          </cell>
          <cell r="I556">
            <v>5.8082141955197855E-2</v>
          </cell>
          <cell r="K556">
            <v>993949</v>
          </cell>
          <cell r="L556">
            <v>0</v>
          </cell>
          <cell r="M556">
            <v>0</v>
          </cell>
          <cell r="N556">
            <v>1548661</v>
          </cell>
          <cell r="O556">
            <v>993949</v>
          </cell>
          <cell r="P556">
            <v>1068075</v>
          </cell>
          <cell r="Q556">
            <v>-74126</v>
          </cell>
          <cell r="R556">
            <v>-6.9401493340823448</v>
          </cell>
          <cell r="S556">
            <v>115</v>
          </cell>
          <cell r="T556">
            <v>0</v>
          </cell>
          <cell r="U556">
            <v>110</v>
          </cell>
          <cell r="V556">
            <v>805</v>
          </cell>
          <cell r="W556">
            <v>547</v>
          </cell>
          <cell r="X556">
            <v>105</v>
          </cell>
          <cell r="Y556">
            <v>1548661</v>
          </cell>
        </row>
        <row r="557">
          <cell r="A557">
            <v>548</v>
          </cell>
          <cell r="B557">
            <v>110</v>
          </cell>
          <cell r="D557">
            <v>998</v>
          </cell>
          <cell r="F557">
            <v>0</v>
          </cell>
          <cell r="G557">
            <v>0</v>
          </cell>
          <cell r="H557">
            <v>0</v>
          </cell>
          <cell r="I557">
            <v>0</v>
          </cell>
          <cell r="K557">
            <v>0</v>
          </cell>
          <cell r="L557">
            <v>0</v>
          </cell>
          <cell r="M557">
            <v>0</v>
          </cell>
          <cell r="N557">
            <v>0</v>
          </cell>
          <cell r="O557">
            <v>0</v>
          </cell>
          <cell r="P557">
            <v>0</v>
          </cell>
          <cell r="Q557">
            <v>0</v>
          </cell>
          <cell r="R557">
            <v>0</v>
          </cell>
          <cell r="S557">
            <v>0</v>
          </cell>
          <cell r="T557">
            <v>0</v>
          </cell>
          <cell r="U557">
            <v>110</v>
          </cell>
          <cell r="V557">
            <v>998</v>
          </cell>
          <cell r="W557">
            <v>548</v>
          </cell>
          <cell r="X557">
            <v>0</v>
          </cell>
          <cell r="Y557">
            <v>0</v>
          </cell>
        </row>
        <row r="558">
          <cell r="A558">
            <v>549</v>
          </cell>
          <cell r="B558">
            <v>110</v>
          </cell>
          <cell r="D558">
            <v>998</v>
          </cell>
          <cell r="F558">
            <v>0</v>
          </cell>
          <cell r="G558">
            <v>0</v>
          </cell>
          <cell r="H558">
            <v>0</v>
          </cell>
          <cell r="I558">
            <v>0</v>
          </cell>
          <cell r="K558">
            <v>0</v>
          </cell>
          <cell r="L558">
            <v>0</v>
          </cell>
          <cell r="M558">
            <v>0</v>
          </cell>
          <cell r="N558">
            <v>0</v>
          </cell>
          <cell r="O558">
            <v>0</v>
          </cell>
          <cell r="P558">
            <v>0</v>
          </cell>
          <cell r="Q558">
            <v>0</v>
          </cell>
          <cell r="R558">
            <v>0</v>
          </cell>
          <cell r="S558">
            <v>0</v>
          </cell>
          <cell r="T558">
            <v>0</v>
          </cell>
          <cell r="U558">
            <v>110</v>
          </cell>
          <cell r="V558">
            <v>998</v>
          </cell>
          <cell r="W558">
            <v>549</v>
          </cell>
          <cell r="X558">
            <v>0</v>
          </cell>
          <cell r="Y558">
            <v>0</v>
          </cell>
        </row>
        <row r="559">
          <cell r="A559">
            <v>550</v>
          </cell>
          <cell r="B559">
            <v>110</v>
          </cell>
          <cell r="C559" t="str">
            <v xml:space="preserve">GRAFTON                      </v>
          </cell>
          <cell r="D559">
            <v>999</v>
          </cell>
          <cell r="E559" t="str">
            <v>TOTAL</v>
          </cell>
          <cell r="F559">
            <v>25377225.860000003</v>
          </cell>
          <cell r="G559">
            <v>1</v>
          </cell>
          <cell r="H559">
            <v>26663290.089999996</v>
          </cell>
          <cell r="I559">
            <v>1</v>
          </cell>
          <cell r="J559">
            <v>17112812</v>
          </cell>
          <cell r="K559">
            <v>17112812</v>
          </cell>
          <cell r="L559">
            <v>0</v>
          </cell>
          <cell r="M559">
            <v>0</v>
          </cell>
          <cell r="N559">
            <v>26663290.089999996</v>
          </cell>
          <cell r="O559">
            <v>17112812</v>
          </cell>
          <cell r="P559">
            <v>16603097</v>
          </cell>
          <cell r="Q559">
            <v>509715</v>
          </cell>
          <cell r="R559">
            <v>3.0699995308104264</v>
          </cell>
          <cell r="S559">
            <v>2926</v>
          </cell>
          <cell r="T559">
            <v>0</v>
          </cell>
          <cell r="U559">
            <v>110</v>
          </cell>
          <cell r="V559">
            <v>999</v>
          </cell>
          <cell r="W559">
            <v>550</v>
          </cell>
          <cell r="X559">
            <v>2970</v>
          </cell>
          <cell r="Y559">
            <v>26663290.089999996</v>
          </cell>
        </row>
        <row r="560">
          <cell r="A560">
            <v>551</v>
          </cell>
          <cell r="B560">
            <v>111</v>
          </cell>
          <cell r="C560" t="str">
            <v xml:space="preserve">GRANBY                       </v>
          </cell>
          <cell r="D560">
            <v>111</v>
          </cell>
          <cell r="E560" t="str">
            <v>GRANBY</v>
          </cell>
          <cell r="F560">
            <v>8744249.379999999</v>
          </cell>
          <cell r="G560">
            <v>0.96970608800516234</v>
          </cell>
          <cell r="H560">
            <v>8663530.7500000019</v>
          </cell>
          <cell r="I560">
            <v>0.97312320416596565</v>
          </cell>
          <cell r="K560">
            <v>4623232</v>
          </cell>
          <cell r="L560">
            <v>0</v>
          </cell>
          <cell r="M560">
            <v>0</v>
          </cell>
          <cell r="N560">
            <v>8663530.7500000019</v>
          </cell>
          <cell r="O560">
            <v>4623232</v>
          </cell>
          <cell r="P560">
            <v>4488653</v>
          </cell>
          <cell r="Q560">
            <v>134579</v>
          </cell>
          <cell r="R560">
            <v>2.998204583869593</v>
          </cell>
          <cell r="S560">
            <v>995</v>
          </cell>
          <cell r="T560">
            <v>0</v>
          </cell>
          <cell r="U560">
            <v>111</v>
          </cell>
          <cell r="V560">
            <v>111</v>
          </cell>
          <cell r="W560">
            <v>551</v>
          </cell>
          <cell r="X560">
            <v>943</v>
          </cell>
          <cell r="Y560">
            <v>8663530.7500000019</v>
          </cell>
        </row>
        <row r="561">
          <cell r="A561">
            <v>552</v>
          </cell>
          <cell r="B561">
            <v>111</v>
          </cell>
          <cell r="C561" t="str">
            <v xml:space="preserve">GRANBY                       </v>
          </cell>
          <cell r="D561">
            <v>860</v>
          </cell>
          <cell r="E561" t="str">
            <v>PATHFINDER</v>
          </cell>
          <cell r="F561">
            <v>273173</v>
          </cell>
          <cell r="G561">
            <v>3.0293911994837712E-2</v>
          </cell>
          <cell r="H561">
            <v>239279</v>
          </cell>
          <cell r="I561">
            <v>2.6876795834034302E-2</v>
          </cell>
          <cell r="K561">
            <v>127690</v>
          </cell>
          <cell r="L561">
            <v>0</v>
          </cell>
          <cell r="M561">
            <v>0</v>
          </cell>
          <cell r="N561">
            <v>239279</v>
          </cell>
          <cell r="O561">
            <v>127690</v>
          </cell>
          <cell r="P561">
            <v>140227</v>
          </cell>
          <cell r="Q561">
            <v>-12537</v>
          </cell>
          <cell r="R561">
            <v>-8.9405036120005423</v>
          </cell>
          <cell r="S561">
            <v>19</v>
          </cell>
          <cell r="T561">
            <v>0</v>
          </cell>
          <cell r="U561">
            <v>111</v>
          </cell>
          <cell r="V561">
            <v>860</v>
          </cell>
          <cell r="W561">
            <v>552</v>
          </cell>
          <cell r="X561">
            <v>16</v>
          </cell>
          <cell r="Y561">
            <v>239279</v>
          </cell>
        </row>
        <row r="562">
          <cell r="A562">
            <v>553</v>
          </cell>
          <cell r="B562">
            <v>111</v>
          </cell>
          <cell r="D562">
            <v>998</v>
          </cell>
          <cell r="F562">
            <v>0</v>
          </cell>
          <cell r="G562">
            <v>0</v>
          </cell>
          <cell r="H562">
            <v>0</v>
          </cell>
          <cell r="I562">
            <v>0</v>
          </cell>
          <cell r="K562">
            <v>0</v>
          </cell>
          <cell r="L562">
            <v>0</v>
          </cell>
          <cell r="M562">
            <v>0</v>
          </cell>
          <cell r="N562">
            <v>0</v>
          </cell>
          <cell r="O562">
            <v>0</v>
          </cell>
          <cell r="P562">
            <v>0</v>
          </cell>
          <cell r="Q562">
            <v>0</v>
          </cell>
          <cell r="R562">
            <v>0</v>
          </cell>
          <cell r="S562">
            <v>0</v>
          </cell>
          <cell r="T562">
            <v>0</v>
          </cell>
          <cell r="U562">
            <v>111</v>
          </cell>
          <cell r="V562">
            <v>998</v>
          </cell>
          <cell r="W562">
            <v>553</v>
          </cell>
          <cell r="X562">
            <v>0</v>
          </cell>
          <cell r="Y562">
            <v>0</v>
          </cell>
        </row>
        <row r="563">
          <cell r="A563">
            <v>554</v>
          </cell>
          <cell r="B563">
            <v>111</v>
          </cell>
          <cell r="D563">
            <v>998</v>
          </cell>
          <cell r="F563">
            <v>0</v>
          </cell>
          <cell r="G563">
            <v>0</v>
          </cell>
          <cell r="H563">
            <v>0</v>
          </cell>
          <cell r="I563">
            <v>0</v>
          </cell>
          <cell r="K563">
            <v>0</v>
          </cell>
          <cell r="L563">
            <v>0</v>
          </cell>
          <cell r="M563">
            <v>0</v>
          </cell>
          <cell r="N563">
            <v>0</v>
          </cell>
          <cell r="O563">
            <v>0</v>
          </cell>
          <cell r="P563">
            <v>0</v>
          </cell>
          <cell r="Q563">
            <v>0</v>
          </cell>
          <cell r="R563">
            <v>0</v>
          </cell>
          <cell r="S563">
            <v>0</v>
          </cell>
          <cell r="T563">
            <v>0</v>
          </cell>
          <cell r="U563">
            <v>111</v>
          </cell>
          <cell r="V563">
            <v>998</v>
          </cell>
          <cell r="W563">
            <v>554</v>
          </cell>
          <cell r="X563">
            <v>0</v>
          </cell>
          <cell r="Y563">
            <v>0</v>
          </cell>
        </row>
        <row r="564">
          <cell r="A564">
            <v>555</v>
          </cell>
          <cell r="B564">
            <v>111</v>
          </cell>
          <cell r="C564" t="str">
            <v xml:space="preserve">GRANBY                       </v>
          </cell>
          <cell r="D564">
            <v>999</v>
          </cell>
          <cell r="E564" t="str">
            <v>TOTAL</v>
          </cell>
          <cell r="F564">
            <v>9017422.379999999</v>
          </cell>
          <cell r="G564">
            <v>1</v>
          </cell>
          <cell r="H564">
            <v>8902809.7500000019</v>
          </cell>
          <cell r="I564">
            <v>1</v>
          </cell>
          <cell r="J564">
            <v>4750922</v>
          </cell>
          <cell r="K564">
            <v>4750922</v>
          </cell>
          <cell r="L564">
            <v>0</v>
          </cell>
          <cell r="M564">
            <v>0</v>
          </cell>
          <cell r="N564">
            <v>8902809.7500000019</v>
          </cell>
          <cell r="O564">
            <v>4750922</v>
          </cell>
          <cell r="P564">
            <v>4628880</v>
          </cell>
          <cell r="Q564">
            <v>122042</v>
          </cell>
          <cell r="R564">
            <v>2.6365341076027029</v>
          </cell>
          <cell r="S564">
            <v>1014</v>
          </cell>
          <cell r="T564">
            <v>0</v>
          </cell>
          <cell r="U564">
            <v>111</v>
          </cell>
          <cell r="V564">
            <v>999</v>
          </cell>
          <cell r="W564">
            <v>555</v>
          </cell>
          <cell r="X564">
            <v>959</v>
          </cell>
          <cell r="Y564">
            <v>8902809.7500000019</v>
          </cell>
        </row>
        <row r="565">
          <cell r="A565">
            <v>556</v>
          </cell>
          <cell r="B565">
            <v>112</v>
          </cell>
          <cell r="C565" t="str">
            <v xml:space="preserve">GRANVILLE                    </v>
          </cell>
          <cell r="D565">
            <v>112</v>
          </cell>
          <cell r="E565" t="str">
            <v>GRANVILLE</v>
          </cell>
          <cell r="F565">
            <v>2103436.02</v>
          </cell>
          <cell r="G565">
            <v>1</v>
          </cell>
          <cell r="H565">
            <v>0</v>
          </cell>
          <cell r="I565">
            <v>0</v>
          </cell>
          <cell r="K565">
            <v>0</v>
          </cell>
          <cell r="L565">
            <v>0</v>
          </cell>
          <cell r="M565">
            <v>0</v>
          </cell>
          <cell r="N565">
            <v>0</v>
          </cell>
          <cell r="O565">
            <v>0</v>
          </cell>
          <cell r="P565">
            <v>1296025</v>
          </cell>
          <cell r="Q565">
            <v>-1296025</v>
          </cell>
          <cell r="R565">
            <v>-100</v>
          </cell>
          <cell r="S565">
            <v>237</v>
          </cell>
          <cell r="T565">
            <v>0</v>
          </cell>
          <cell r="U565">
            <v>112</v>
          </cell>
          <cell r="V565">
            <v>112</v>
          </cell>
          <cell r="W565">
            <v>556</v>
          </cell>
          <cell r="X565">
            <v>0</v>
          </cell>
          <cell r="Y565">
            <v>0</v>
          </cell>
        </row>
        <row r="566">
          <cell r="A566">
            <v>557</v>
          </cell>
          <cell r="B566">
            <v>112</v>
          </cell>
          <cell r="C566" t="str">
            <v xml:space="preserve">GRANVILLE                    </v>
          </cell>
          <cell r="D566">
            <v>766</v>
          </cell>
          <cell r="E566" t="str">
            <v>SOUTHWICK TOLLAND GRANVILLE</v>
          </cell>
          <cell r="F566">
            <v>0</v>
          </cell>
          <cell r="G566">
            <v>0</v>
          </cell>
          <cell r="H566">
            <v>2113034</v>
          </cell>
          <cell r="I566">
            <v>1</v>
          </cell>
          <cell r="K566">
            <v>1335035</v>
          </cell>
          <cell r="L566">
            <v>0</v>
          </cell>
          <cell r="M566">
            <v>0</v>
          </cell>
          <cell r="N566">
            <v>2113034</v>
          </cell>
          <cell r="O566">
            <v>1335035</v>
          </cell>
          <cell r="P566">
            <v>0</v>
          </cell>
          <cell r="Q566">
            <v>1335035</v>
          </cell>
          <cell r="R566">
            <v>100</v>
          </cell>
          <cell r="S566">
            <v>0</v>
          </cell>
          <cell r="T566">
            <v>0</v>
          </cell>
          <cell r="U566">
            <v>112</v>
          </cell>
          <cell r="V566">
            <v>766</v>
          </cell>
          <cell r="W566">
            <v>557</v>
          </cell>
          <cell r="X566">
            <v>227</v>
          </cell>
          <cell r="Y566">
            <v>2113034</v>
          </cell>
        </row>
        <row r="567">
          <cell r="A567">
            <v>558</v>
          </cell>
          <cell r="B567">
            <v>112</v>
          </cell>
          <cell r="D567">
            <v>998</v>
          </cell>
          <cell r="F567">
            <v>0</v>
          </cell>
          <cell r="G567">
            <v>0</v>
          </cell>
          <cell r="H567">
            <v>0</v>
          </cell>
          <cell r="I567">
            <v>0</v>
          </cell>
          <cell r="K567">
            <v>0</v>
          </cell>
          <cell r="L567">
            <v>0</v>
          </cell>
          <cell r="M567">
            <v>0</v>
          </cell>
          <cell r="N567">
            <v>0</v>
          </cell>
          <cell r="O567">
            <v>0</v>
          </cell>
          <cell r="P567">
            <v>0</v>
          </cell>
          <cell r="Q567">
            <v>0</v>
          </cell>
          <cell r="R567">
            <v>0</v>
          </cell>
          <cell r="S567">
            <v>0</v>
          </cell>
          <cell r="T567">
            <v>0</v>
          </cell>
          <cell r="U567">
            <v>112</v>
          </cell>
          <cell r="V567">
            <v>998</v>
          </cell>
          <cell r="W567">
            <v>558</v>
          </cell>
          <cell r="X567">
            <v>0</v>
          </cell>
          <cell r="Y567">
            <v>0</v>
          </cell>
        </row>
        <row r="568">
          <cell r="A568">
            <v>559</v>
          </cell>
          <cell r="B568">
            <v>112</v>
          </cell>
          <cell r="D568">
            <v>998</v>
          </cell>
          <cell r="F568">
            <v>0</v>
          </cell>
          <cell r="G568">
            <v>0</v>
          </cell>
          <cell r="H568">
            <v>0</v>
          </cell>
          <cell r="I568">
            <v>0</v>
          </cell>
          <cell r="K568">
            <v>0</v>
          </cell>
          <cell r="L568">
            <v>0</v>
          </cell>
          <cell r="M568">
            <v>0</v>
          </cell>
          <cell r="N568">
            <v>0</v>
          </cell>
          <cell r="O568">
            <v>0</v>
          </cell>
          <cell r="P568">
            <v>0</v>
          </cell>
          <cell r="Q568">
            <v>0</v>
          </cell>
          <cell r="R568">
            <v>0</v>
          </cell>
          <cell r="S568">
            <v>0</v>
          </cell>
          <cell r="T568">
            <v>0</v>
          </cell>
          <cell r="U568">
            <v>112</v>
          </cell>
          <cell r="V568">
            <v>998</v>
          </cell>
          <cell r="W568">
            <v>559</v>
          </cell>
          <cell r="X568">
            <v>0</v>
          </cell>
          <cell r="Y568">
            <v>0</v>
          </cell>
        </row>
        <row r="569">
          <cell r="A569">
            <v>560</v>
          </cell>
          <cell r="B569">
            <v>112</v>
          </cell>
          <cell r="C569" t="str">
            <v xml:space="preserve">GRANVILLE                    </v>
          </cell>
          <cell r="D569">
            <v>999</v>
          </cell>
          <cell r="E569" t="str">
            <v>TOTAL</v>
          </cell>
          <cell r="F569">
            <v>2103436.02</v>
          </cell>
          <cell r="G569">
            <v>1</v>
          </cell>
          <cell r="H569">
            <v>2113034</v>
          </cell>
          <cell r="I569">
            <v>1</v>
          </cell>
          <cell r="J569">
            <v>1335035</v>
          </cell>
          <cell r="K569">
            <v>1335035</v>
          </cell>
          <cell r="L569">
            <v>0</v>
          </cell>
          <cell r="M569">
            <v>0</v>
          </cell>
          <cell r="N569">
            <v>2113034</v>
          </cell>
          <cell r="O569">
            <v>1335035</v>
          </cell>
          <cell r="P569">
            <v>1296025</v>
          </cell>
          <cell r="Q569">
            <v>39010</v>
          </cell>
          <cell r="R569">
            <v>3.0099728014505893</v>
          </cell>
          <cell r="S569">
            <v>237</v>
          </cell>
          <cell r="T569">
            <v>0</v>
          </cell>
          <cell r="U569">
            <v>112</v>
          </cell>
          <cell r="V569">
            <v>999</v>
          </cell>
          <cell r="W569">
            <v>560</v>
          </cell>
          <cell r="X569">
            <v>227</v>
          </cell>
          <cell r="Y569">
            <v>2113034</v>
          </cell>
        </row>
        <row r="570">
          <cell r="A570">
            <v>561</v>
          </cell>
          <cell r="B570">
            <v>113</v>
          </cell>
          <cell r="C570" t="str">
            <v xml:space="preserve">GREAT BARRINGTON             </v>
          </cell>
          <cell r="D570">
            <v>113</v>
          </cell>
          <cell r="E570" t="str">
            <v>GREAT BARRINGTON</v>
          </cell>
          <cell r="F570">
            <v>0</v>
          </cell>
          <cell r="G570">
            <v>0</v>
          </cell>
          <cell r="H570">
            <v>0</v>
          </cell>
          <cell r="I570">
            <v>0</v>
          </cell>
          <cell r="K570">
            <v>0</v>
          </cell>
          <cell r="L570">
            <v>0</v>
          </cell>
          <cell r="M570">
            <v>0</v>
          </cell>
          <cell r="N570">
            <v>0</v>
          </cell>
          <cell r="O570">
            <v>0</v>
          </cell>
          <cell r="P570">
            <v>0</v>
          </cell>
          <cell r="Q570">
            <v>0</v>
          </cell>
          <cell r="R570">
            <v>0</v>
          </cell>
          <cell r="S570">
            <v>0</v>
          </cell>
          <cell r="T570">
            <v>0</v>
          </cell>
          <cell r="U570">
            <v>113</v>
          </cell>
          <cell r="V570">
            <v>113</v>
          </cell>
          <cell r="W570">
            <v>561</v>
          </cell>
          <cell r="X570">
            <v>0</v>
          </cell>
          <cell r="Y570">
            <v>0</v>
          </cell>
        </row>
        <row r="571">
          <cell r="A571">
            <v>562</v>
          </cell>
          <cell r="B571">
            <v>113</v>
          </cell>
          <cell r="C571" t="str">
            <v xml:space="preserve">GREAT BARRINGTON             </v>
          </cell>
          <cell r="D571">
            <v>618</v>
          </cell>
          <cell r="E571" t="str">
            <v>BERKSHIRE HILLS</v>
          </cell>
          <cell r="F571">
            <v>6854916</v>
          </cell>
          <cell r="G571">
            <v>1</v>
          </cell>
          <cell r="H571">
            <v>7103125</v>
          </cell>
          <cell r="I571">
            <v>1</v>
          </cell>
          <cell r="K571">
            <v>6467882</v>
          </cell>
          <cell r="L571">
            <v>0</v>
          </cell>
          <cell r="M571">
            <v>0</v>
          </cell>
          <cell r="N571">
            <v>7103125</v>
          </cell>
          <cell r="O571">
            <v>6467882</v>
          </cell>
          <cell r="P571">
            <v>6384873</v>
          </cell>
          <cell r="Q571">
            <v>83009</v>
          </cell>
          <cell r="R571">
            <v>1.3000885060673877</v>
          </cell>
          <cell r="S571">
            <v>742</v>
          </cell>
          <cell r="T571">
            <v>0</v>
          </cell>
          <cell r="U571">
            <v>113</v>
          </cell>
          <cell r="V571">
            <v>618</v>
          </cell>
          <cell r="W571">
            <v>562</v>
          </cell>
          <cell r="X571">
            <v>743</v>
          </cell>
          <cell r="Y571">
            <v>7103125</v>
          </cell>
        </row>
        <row r="572">
          <cell r="A572">
            <v>563</v>
          </cell>
          <cell r="B572">
            <v>113</v>
          </cell>
          <cell r="D572">
            <v>998</v>
          </cell>
          <cell r="F572">
            <v>0</v>
          </cell>
          <cell r="G572">
            <v>0</v>
          </cell>
          <cell r="H572">
            <v>0</v>
          </cell>
          <cell r="I572">
            <v>0</v>
          </cell>
          <cell r="K572">
            <v>0</v>
          </cell>
          <cell r="L572">
            <v>0</v>
          </cell>
          <cell r="M572">
            <v>0</v>
          </cell>
          <cell r="N572">
            <v>0</v>
          </cell>
          <cell r="O572">
            <v>0</v>
          </cell>
          <cell r="P572">
            <v>0</v>
          </cell>
          <cell r="Q572">
            <v>0</v>
          </cell>
          <cell r="R572">
            <v>0</v>
          </cell>
          <cell r="S572">
            <v>0</v>
          </cell>
          <cell r="T572">
            <v>0</v>
          </cell>
          <cell r="U572">
            <v>113</v>
          </cell>
          <cell r="V572">
            <v>998</v>
          </cell>
          <cell r="W572">
            <v>563</v>
          </cell>
          <cell r="X572">
            <v>0</v>
          </cell>
          <cell r="Y572">
            <v>0</v>
          </cell>
        </row>
        <row r="573">
          <cell r="A573">
            <v>564</v>
          </cell>
          <cell r="B573">
            <v>113</v>
          </cell>
          <cell r="D573">
            <v>998</v>
          </cell>
          <cell r="F573">
            <v>0</v>
          </cell>
          <cell r="G573">
            <v>0</v>
          </cell>
          <cell r="H573">
            <v>0</v>
          </cell>
          <cell r="I573">
            <v>0</v>
          </cell>
          <cell r="K573">
            <v>0</v>
          </cell>
          <cell r="L573">
            <v>0</v>
          </cell>
          <cell r="M573">
            <v>0</v>
          </cell>
          <cell r="N573">
            <v>0</v>
          </cell>
          <cell r="O573">
            <v>0</v>
          </cell>
          <cell r="P573">
            <v>0</v>
          </cell>
          <cell r="Q573">
            <v>0</v>
          </cell>
          <cell r="R573">
            <v>0</v>
          </cell>
          <cell r="S573">
            <v>0</v>
          </cell>
          <cell r="T573">
            <v>0</v>
          </cell>
          <cell r="U573">
            <v>113</v>
          </cell>
          <cell r="V573">
            <v>998</v>
          </cell>
          <cell r="W573">
            <v>564</v>
          </cell>
          <cell r="X573">
            <v>0</v>
          </cell>
          <cell r="Y573">
            <v>0</v>
          </cell>
        </row>
        <row r="574">
          <cell r="A574">
            <v>565</v>
          </cell>
          <cell r="B574">
            <v>113</v>
          </cell>
          <cell r="C574" t="str">
            <v xml:space="preserve">GREAT BARRINGTON             </v>
          </cell>
          <cell r="D574">
            <v>999</v>
          </cell>
          <cell r="E574" t="str">
            <v>TOTAL</v>
          </cell>
          <cell r="F574">
            <v>6854916</v>
          </cell>
          <cell r="G574">
            <v>1</v>
          </cell>
          <cell r="H574">
            <v>7103125</v>
          </cell>
          <cell r="I574">
            <v>1</v>
          </cell>
          <cell r="J574">
            <v>6467882</v>
          </cell>
          <cell r="K574">
            <v>6467882</v>
          </cell>
          <cell r="L574">
            <v>0</v>
          </cell>
          <cell r="M574">
            <v>0</v>
          </cell>
          <cell r="N574">
            <v>7103125</v>
          </cell>
          <cell r="O574">
            <v>6467882</v>
          </cell>
          <cell r="P574">
            <v>6384873</v>
          </cell>
          <cell r="Q574">
            <v>83009</v>
          </cell>
          <cell r="R574">
            <v>1.3000885060673877</v>
          </cell>
          <cell r="S574">
            <v>742</v>
          </cell>
          <cell r="T574">
            <v>0</v>
          </cell>
          <cell r="U574">
            <v>113</v>
          </cell>
          <cell r="V574">
            <v>999</v>
          </cell>
          <cell r="W574">
            <v>565</v>
          </cell>
          <cell r="X574">
            <v>743</v>
          </cell>
          <cell r="Y574">
            <v>7103125</v>
          </cell>
        </row>
        <row r="575">
          <cell r="A575">
            <v>566</v>
          </cell>
          <cell r="B575">
            <v>114</v>
          </cell>
          <cell r="C575" t="str">
            <v xml:space="preserve">GREENFIELD                   </v>
          </cell>
          <cell r="D575">
            <v>114</v>
          </cell>
          <cell r="E575" t="str">
            <v>GREENFIELD</v>
          </cell>
          <cell r="F575">
            <v>19123336.359999999</v>
          </cell>
          <cell r="G575">
            <v>0.91481072441222255</v>
          </cell>
          <cell r="H575">
            <v>19803086.060000002</v>
          </cell>
          <cell r="I575">
            <v>0.91224363120611385</v>
          </cell>
          <cell r="K575">
            <v>9444455</v>
          </cell>
          <cell r="L575">
            <v>0</v>
          </cell>
          <cell r="M575">
            <v>0</v>
          </cell>
          <cell r="N575">
            <v>19803086.060000002</v>
          </cell>
          <cell r="O575">
            <v>9444455</v>
          </cell>
          <cell r="P575">
            <v>9165933</v>
          </cell>
          <cell r="Q575">
            <v>278522</v>
          </cell>
          <cell r="R575">
            <v>3.0386650218804787</v>
          </cell>
          <cell r="S575">
            <v>1951</v>
          </cell>
          <cell r="T575">
            <v>0</v>
          </cell>
          <cell r="U575">
            <v>114</v>
          </cell>
          <cell r="V575">
            <v>114</v>
          </cell>
          <cell r="W575">
            <v>566</v>
          </cell>
          <cell r="X575">
            <v>1979</v>
          </cell>
          <cell r="Y575">
            <v>19803086.060000002</v>
          </cell>
        </row>
        <row r="576">
          <cell r="A576">
            <v>567</v>
          </cell>
          <cell r="B576">
            <v>114</v>
          </cell>
          <cell r="C576" t="str">
            <v xml:space="preserve">GREENFIELD                   </v>
          </cell>
          <cell r="D576">
            <v>818</v>
          </cell>
          <cell r="E576" t="str">
            <v>FRANKLIN COUNTY</v>
          </cell>
          <cell r="F576">
            <v>1780809</v>
          </cell>
          <cell r="G576">
            <v>8.5189275587777488E-2</v>
          </cell>
          <cell r="H576">
            <v>1905025</v>
          </cell>
          <cell r="I576">
            <v>8.7756368793886194E-2</v>
          </cell>
          <cell r="K576">
            <v>908541</v>
          </cell>
          <cell r="L576">
            <v>0</v>
          </cell>
          <cell r="M576">
            <v>0</v>
          </cell>
          <cell r="N576">
            <v>1905025</v>
          </cell>
          <cell r="O576">
            <v>908541</v>
          </cell>
          <cell r="P576">
            <v>853553</v>
          </cell>
          <cell r="Q576">
            <v>54988</v>
          </cell>
          <cell r="R576">
            <v>6.4422478744729386</v>
          </cell>
          <cell r="S576">
            <v>122</v>
          </cell>
          <cell r="T576">
            <v>0</v>
          </cell>
          <cell r="U576">
            <v>114</v>
          </cell>
          <cell r="V576">
            <v>818</v>
          </cell>
          <cell r="W576">
            <v>567</v>
          </cell>
          <cell r="X576">
            <v>125</v>
          </cell>
          <cell r="Y576">
            <v>1905025</v>
          </cell>
        </row>
        <row r="577">
          <cell r="A577">
            <v>568</v>
          </cell>
          <cell r="B577">
            <v>114</v>
          </cell>
          <cell r="D577">
            <v>998</v>
          </cell>
          <cell r="F577">
            <v>0</v>
          </cell>
          <cell r="G577">
            <v>0</v>
          </cell>
          <cell r="H577">
            <v>0</v>
          </cell>
          <cell r="I577">
            <v>0</v>
          </cell>
          <cell r="K577">
            <v>0</v>
          </cell>
          <cell r="L577">
            <v>0</v>
          </cell>
          <cell r="M577">
            <v>0</v>
          </cell>
          <cell r="N577">
            <v>0</v>
          </cell>
          <cell r="O577">
            <v>0</v>
          </cell>
          <cell r="P577">
            <v>0</v>
          </cell>
          <cell r="Q577">
            <v>0</v>
          </cell>
          <cell r="R577">
            <v>0</v>
          </cell>
          <cell r="S577">
            <v>0</v>
          </cell>
          <cell r="T577">
            <v>0</v>
          </cell>
          <cell r="U577">
            <v>114</v>
          </cell>
          <cell r="V577">
            <v>998</v>
          </cell>
          <cell r="W577">
            <v>568</v>
          </cell>
          <cell r="X577">
            <v>0</v>
          </cell>
          <cell r="Y577">
            <v>0</v>
          </cell>
        </row>
        <row r="578">
          <cell r="A578">
            <v>569</v>
          </cell>
          <cell r="B578">
            <v>114</v>
          </cell>
          <cell r="D578">
            <v>998</v>
          </cell>
          <cell r="F578">
            <v>0</v>
          </cell>
          <cell r="G578">
            <v>0</v>
          </cell>
          <cell r="H578">
            <v>0</v>
          </cell>
          <cell r="I578">
            <v>0</v>
          </cell>
          <cell r="K578">
            <v>0</v>
          </cell>
          <cell r="L578">
            <v>0</v>
          </cell>
          <cell r="M578">
            <v>0</v>
          </cell>
          <cell r="N578">
            <v>0</v>
          </cell>
          <cell r="O578">
            <v>0</v>
          </cell>
          <cell r="P578">
            <v>0</v>
          </cell>
          <cell r="Q578">
            <v>0</v>
          </cell>
          <cell r="R578">
            <v>0</v>
          </cell>
          <cell r="S578">
            <v>0</v>
          </cell>
          <cell r="T578">
            <v>0</v>
          </cell>
          <cell r="U578">
            <v>114</v>
          </cell>
          <cell r="V578">
            <v>998</v>
          </cell>
          <cell r="W578">
            <v>569</v>
          </cell>
          <cell r="X578">
            <v>0</v>
          </cell>
          <cell r="Y578">
            <v>0</v>
          </cell>
        </row>
        <row r="579">
          <cell r="A579">
            <v>570</v>
          </cell>
          <cell r="B579">
            <v>114</v>
          </cell>
          <cell r="C579" t="str">
            <v xml:space="preserve">GREENFIELD                   </v>
          </cell>
          <cell r="D579">
            <v>999</v>
          </cell>
          <cell r="E579" t="str">
            <v>TOTAL</v>
          </cell>
          <cell r="F579">
            <v>20904145.359999999</v>
          </cell>
          <cell r="G579">
            <v>1</v>
          </cell>
          <cell r="H579">
            <v>21708111.060000002</v>
          </cell>
          <cell r="I579">
            <v>1</v>
          </cell>
          <cell r="J579">
            <v>10352996</v>
          </cell>
          <cell r="K579">
            <v>10352996</v>
          </cell>
          <cell r="L579">
            <v>0</v>
          </cell>
          <cell r="M579">
            <v>0</v>
          </cell>
          <cell r="N579">
            <v>21708111.060000002</v>
          </cell>
          <cell r="O579">
            <v>10352996</v>
          </cell>
          <cell r="P579">
            <v>10019486</v>
          </cell>
          <cell r="Q579">
            <v>333510</v>
          </cell>
          <cell r="R579">
            <v>3.3286138630265065</v>
          </cell>
          <cell r="S579">
            <v>2073</v>
          </cell>
          <cell r="T579">
            <v>0</v>
          </cell>
          <cell r="U579">
            <v>114</v>
          </cell>
          <cell r="V579">
            <v>999</v>
          </cell>
          <cell r="W579">
            <v>570</v>
          </cell>
          <cell r="X579">
            <v>2104</v>
          </cell>
          <cell r="Y579">
            <v>21708111.060000002</v>
          </cell>
        </row>
        <row r="580">
          <cell r="A580">
            <v>571</v>
          </cell>
          <cell r="B580">
            <v>115</v>
          </cell>
          <cell r="C580" t="str">
            <v xml:space="preserve">GROTON                       </v>
          </cell>
          <cell r="D580">
            <v>115</v>
          </cell>
          <cell r="E580" t="str">
            <v>GROTON</v>
          </cell>
          <cell r="F580">
            <v>12532.104200000002</v>
          </cell>
          <cell r="G580">
            <v>6.8955768577230096E-4</v>
          </cell>
          <cell r="H580">
            <v>13020.859919999999</v>
          </cell>
          <cell r="I580">
            <v>7.1510767399747966E-4</v>
          </cell>
          <cell r="K580">
            <v>10245</v>
          </cell>
          <cell r="L580">
            <v>0</v>
          </cell>
          <cell r="M580">
            <v>0</v>
          </cell>
          <cell r="N580">
            <v>13020.859919999999</v>
          </cell>
          <cell r="O580">
            <v>10245</v>
          </cell>
          <cell r="P580">
            <v>9543</v>
          </cell>
          <cell r="Q580">
            <v>702</v>
          </cell>
          <cell r="R580">
            <v>7.3561773027349888</v>
          </cell>
          <cell r="S580">
            <v>1</v>
          </cell>
          <cell r="T580">
            <v>0</v>
          </cell>
          <cell r="U580">
            <v>115</v>
          </cell>
          <cell r="V580">
            <v>115</v>
          </cell>
          <cell r="W580">
            <v>571</v>
          </cell>
          <cell r="X580">
            <v>1</v>
          </cell>
          <cell r="Y580">
            <v>13020.859919999999</v>
          </cell>
        </row>
        <row r="581">
          <cell r="A581">
            <v>572</v>
          </cell>
          <cell r="B581">
            <v>115</v>
          </cell>
          <cell r="C581" t="str">
            <v xml:space="preserve">GROTON                       </v>
          </cell>
          <cell r="D581">
            <v>673</v>
          </cell>
          <cell r="E581" t="str">
            <v>GROTON DUNSTABLE</v>
          </cell>
          <cell r="F581">
            <v>17640419</v>
          </cell>
          <cell r="G581">
            <v>0.97063400587538406</v>
          </cell>
          <cell r="H581">
            <v>17694757</v>
          </cell>
          <cell r="I581">
            <v>0.9717988364796587</v>
          </cell>
          <cell r="K581">
            <v>13922808</v>
          </cell>
          <cell r="L581">
            <v>0</v>
          </cell>
          <cell r="M581">
            <v>0</v>
          </cell>
          <cell r="N581">
            <v>17694757</v>
          </cell>
          <cell r="O581">
            <v>13922808</v>
          </cell>
          <cell r="P581">
            <v>13433269</v>
          </cell>
          <cell r="Q581">
            <v>489539</v>
          </cell>
          <cell r="R581">
            <v>3.6442283706222214</v>
          </cell>
          <cell r="S581">
            <v>2070</v>
          </cell>
          <cell r="T581">
            <v>0</v>
          </cell>
          <cell r="U581">
            <v>115</v>
          </cell>
          <cell r="V581">
            <v>673</v>
          </cell>
          <cell r="W581">
            <v>572</v>
          </cell>
          <cell r="X581">
            <v>1992</v>
          </cell>
          <cell r="Y581">
            <v>17694757</v>
          </cell>
        </row>
        <row r="582">
          <cell r="A582">
            <v>573</v>
          </cell>
          <cell r="B582">
            <v>115</v>
          </cell>
          <cell r="C582" t="str">
            <v xml:space="preserve">GROTON                       </v>
          </cell>
          <cell r="D582">
            <v>852</v>
          </cell>
          <cell r="E582" t="str">
            <v>NASHOBA VALLEY</v>
          </cell>
          <cell r="F582">
            <v>521169</v>
          </cell>
          <cell r="G582">
            <v>2.8676436438843548E-2</v>
          </cell>
          <cell r="H582">
            <v>500473</v>
          </cell>
          <cell r="I582">
            <v>2.7486055846343876E-2</v>
          </cell>
          <cell r="K582">
            <v>393788</v>
          </cell>
          <cell r="L582">
            <v>0</v>
          </cell>
          <cell r="M582">
            <v>0</v>
          </cell>
          <cell r="N582">
            <v>500473</v>
          </cell>
          <cell r="O582">
            <v>393788</v>
          </cell>
          <cell r="P582">
            <v>396873</v>
          </cell>
          <cell r="Q582">
            <v>-3085</v>
          </cell>
          <cell r="R582">
            <v>-0.77732675188284417</v>
          </cell>
          <cell r="S582">
            <v>36</v>
          </cell>
          <cell r="T582">
            <v>0</v>
          </cell>
          <cell r="U582">
            <v>115</v>
          </cell>
          <cell r="V582">
            <v>852</v>
          </cell>
          <cell r="W582">
            <v>573</v>
          </cell>
          <cell r="X582">
            <v>33</v>
          </cell>
          <cell r="Y582">
            <v>500473</v>
          </cell>
        </row>
        <row r="583">
          <cell r="A583">
            <v>574</v>
          </cell>
          <cell r="B583">
            <v>115</v>
          </cell>
          <cell r="D583">
            <v>998</v>
          </cell>
          <cell r="F583">
            <v>0</v>
          </cell>
          <cell r="G583">
            <v>0</v>
          </cell>
          <cell r="H583">
            <v>0</v>
          </cell>
          <cell r="I583">
            <v>0</v>
          </cell>
          <cell r="K583">
            <v>0</v>
          </cell>
          <cell r="L583">
            <v>0</v>
          </cell>
          <cell r="M583">
            <v>0</v>
          </cell>
          <cell r="N583">
            <v>0</v>
          </cell>
          <cell r="O583">
            <v>0</v>
          </cell>
          <cell r="P583">
            <v>0</v>
          </cell>
          <cell r="Q583">
            <v>0</v>
          </cell>
          <cell r="R583">
            <v>0</v>
          </cell>
          <cell r="S583">
            <v>0</v>
          </cell>
          <cell r="T583">
            <v>0</v>
          </cell>
          <cell r="U583">
            <v>115</v>
          </cell>
          <cell r="V583">
            <v>998</v>
          </cell>
          <cell r="W583">
            <v>574</v>
          </cell>
          <cell r="X583">
            <v>0</v>
          </cell>
          <cell r="Y583">
            <v>0</v>
          </cell>
        </row>
        <row r="584">
          <cell r="A584">
            <v>575</v>
          </cell>
          <cell r="B584">
            <v>115</v>
          </cell>
          <cell r="C584" t="str">
            <v xml:space="preserve">GROTON                       </v>
          </cell>
          <cell r="D584">
            <v>999</v>
          </cell>
          <cell r="E584" t="str">
            <v>TOTAL</v>
          </cell>
          <cell r="F584">
            <v>18174120.104200002</v>
          </cell>
          <cell r="G584">
            <v>1</v>
          </cell>
          <cell r="H584">
            <v>18208250.859919999</v>
          </cell>
          <cell r="I584">
            <v>1</v>
          </cell>
          <cell r="J584">
            <v>14326842</v>
          </cell>
          <cell r="K584">
            <v>14326841</v>
          </cell>
          <cell r="L584">
            <v>0</v>
          </cell>
          <cell r="M584">
            <v>0</v>
          </cell>
          <cell r="N584">
            <v>18208250.859919999</v>
          </cell>
          <cell r="O584">
            <v>14326841</v>
          </cell>
          <cell r="P584">
            <v>13839685</v>
          </cell>
          <cell r="Q584">
            <v>487156</v>
          </cell>
          <cell r="R584">
            <v>3.5199934102546409</v>
          </cell>
          <cell r="S584">
            <v>2107</v>
          </cell>
          <cell r="T584">
            <v>0</v>
          </cell>
          <cell r="U584">
            <v>115</v>
          </cell>
          <cell r="V584">
            <v>999</v>
          </cell>
          <cell r="W584">
            <v>575</v>
          </cell>
          <cell r="X584">
            <v>2026</v>
          </cell>
          <cell r="Y584">
            <v>18208250.859919999</v>
          </cell>
        </row>
        <row r="585">
          <cell r="A585">
            <v>576</v>
          </cell>
          <cell r="B585">
            <v>116</v>
          </cell>
          <cell r="C585" t="str">
            <v xml:space="preserve">GROVELAND                    </v>
          </cell>
          <cell r="D585">
            <v>116</v>
          </cell>
          <cell r="E585" t="str">
            <v>GROVELAND</v>
          </cell>
          <cell r="F585">
            <v>0</v>
          </cell>
          <cell r="G585">
            <v>0</v>
          </cell>
          <cell r="H585">
            <v>0</v>
          </cell>
          <cell r="I585">
            <v>0</v>
          </cell>
          <cell r="K585">
            <v>0</v>
          </cell>
          <cell r="L585">
            <v>0</v>
          </cell>
          <cell r="M585">
            <v>0</v>
          </cell>
          <cell r="N585">
            <v>0</v>
          </cell>
          <cell r="O585">
            <v>0</v>
          </cell>
          <cell r="P585">
            <v>0</v>
          </cell>
          <cell r="Q585">
            <v>0</v>
          </cell>
          <cell r="R585">
            <v>0</v>
          </cell>
          <cell r="S585">
            <v>0</v>
          </cell>
          <cell r="T585">
            <v>0</v>
          </cell>
          <cell r="U585">
            <v>116</v>
          </cell>
          <cell r="V585">
            <v>116</v>
          </cell>
          <cell r="W585">
            <v>576</v>
          </cell>
          <cell r="X585">
            <v>0</v>
          </cell>
          <cell r="Y585">
            <v>0</v>
          </cell>
        </row>
        <row r="586">
          <cell r="A586">
            <v>577</v>
          </cell>
          <cell r="B586">
            <v>116</v>
          </cell>
          <cell r="C586" t="str">
            <v xml:space="preserve">GROVELAND                    </v>
          </cell>
          <cell r="D586">
            <v>745</v>
          </cell>
          <cell r="E586" t="str">
            <v>PENTUCKET</v>
          </cell>
          <cell r="F586">
            <v>9264808</v>
          </cell>
          <cell r="G586">
            <v>0.91246299597798852</v>
          </cell>
          <cell r="H586">
            <v>9574200</v>
          </cell>
          <cell r="I586">
            <v>0.89902170753089139</v>
          </cell>
          <cell r="K586">
            <v>5599161</v>
          </cell>
          <cell r="L586">
            <v>0</v>
          </cell>
          <cell r="M586">
            <v>0</v>
          </cell>
          <cell r="N586">
            <v>9574200</v>
          </cell>
          <cell r="O586">
            <v>5577234</v>
          </cell>
          <cell r="P586">
            <v>5510023</v>
          </cell>
          <cell r="Q586">
            <v>67211</v>
          </cell>
          <cell r="R586">
            <v>1.2197952712720075</v>
          </cell>
          <cell r="S586">
            <v>1097</v>
          </cell>
          <cell r="T586">
            <v>0</v>
          </cell>
          <cell r="U586">
            <v>116</v>
          </cell>
          <cell r="V586">
            <v>745</v>
          </cell>
          <cell r="W586">
            <v>577</v>
          </cell>
          <cell r="X586">
            <v>1088</v>
          </cell>
          <cell r="Y586">
            <v>9574200</v>
          </cell>
        </row>
        <row r="587">
          <cell r="A587">
            <v>578</v>
          </cell>
          <cell r="B587">
            <v>116</v>
          </cell>
          <cell r="C587" t="str">
            <v xml:space="preserve">GROVELAND                    </v>
          </cell>
          <cell r="D587">
            <v>885</v>
          </cell>
          <cell r="E587" t="str">
            <v>WHITTIER</v>
          </cell>
          <cell r="F587">
            <v>804758</v>
          </cell>
          <cell r="G587">
            <v>7.925818815859477E-2</v>
          </cell>
          <cell r="H587">
            <v>988752</v>
          </cell>
          <cell r="I587">
            <v>9.2844259715128566E-2</v>
          </cell>
          <cell r="K587">
            <v>578240</v>
          </cell>
          <cell r="L587">
            <v>0</v>
          </cell>
          <cell r="M587">
            <v>0</v>
          </cell>
          <cell r="N587">
            <v>988752</v>
          </cell>
          <cell r="O587">
            <v>575976</v>
          </cell>
          <cell r="P587">
            <v>478610</v>
          </cell>
          <cell r="Q587">
            <v>97366</v>
          </cell>
          <cell r="R587">
            <v>20.343494703411963</v>
          </cell>
          <cell r="S587">
            <v>56</v>
          </cell>
          <cell r="T587">
            <v>0</v>
          </cell>
          <cell r="U587">
            <v>116</v>
          </cell>
          <cell r="V587">
            <v>885</v>
          </cell>
          <cell r="W587">
            <v>578</v>
          </cell>
          <cell r="X587">
            <v>66</v>
          </cell>
          <cell r="Y587">
            <v>988752</v>
          </cell>
        </row>
        <row r="588">
          <cell r="A588">
            <v>579</v>
          </cell>
          <cell r="B588">
            <v>116</v>
          </cell>
          <cell r="C588" t="str">
            <v xml:space="preserve">GROVELAND                    </v>
          </cell>
          <cell r="D588">
            <v>913</v>
          </cell>
          <cell r="E588" t="str">
            <v>ESSEX AGRICULTURAL</v>
          </cell>
          <cell r="F588">
            <v>84060</v>
          </cell>
          <cell r="G588">
            <v>8.2788158634166751E-3</v>
          </cell>
          <cell r="H588">
            <v>86624</v>
          </cell>
          <cell r="I588">
            <v>8.1340327539800653E-3</v>
          </cell>
          <cell r="K588">
            <v>50659</v>
          </cell>
          <cell r="L588">
            <v>74850</v>
          </cell>
          <cell r="M588">
            <v>24191</v>
          </cell>
          <cell r="N588">
            <v>0</v>
          </cell>
          <cell r="O588">
            <v>74850</v>
          </cell>
          <cell r="P588">
            <v>73631</v>
          </cell>
          <cell r="Q588">
            <v>1219</v>
          </cell>
          <cell r="R588">
            <v>1.6555526884056986</v>
          </cell>
          <cell r="S588">
            <v>6</v>
          </cell>
          <cell r="T588">
            <v>0</v>
          </cell>
          <cell r="U588">
            <v>116</v>
          </cell>
          <cell r="V588">
            <v>913</v>
          </cell>
          <cell r="W588">
            <v>579</v>
          </cell>
          <cell r="X588">
            <v>6</v>
          </cell>
          <cell r="Y588">
            <v>86624</v>
          </cell>
        </row>
        <row r="589">
          <cell r="A589">
            <v>580</v>
          </cell>
          <cell r="B589">
            <v>116</v>
          </cell>
          <cell r="C589" t="str">
            <v xml:space="preserve">GROVELAND                    </v>
          </cell>
          <cell r="D589">
            <v>999</v>
          </cell>
          <cell r="E589" t="str">
            <v>TOTAL</v>
          </cell>
          <cell r="F589">
            <v>10153626</v>
          </cell>
          <cell r="G589">
            <v>1</v>
          </cell>
          <cell r="H589">
            <v>10649576</v>
          </cell>
          <cell r="I589">
            <v>1</v>
          </cell>
          <cell r="J589">
            <v>6228060</v>
          </cell>
          <cell r="K589">
            <v>6228060</v>
          </cell>
          <cell r="L589">
            <v>74850</v>
          </cell>
          <cell r="M589">
            <v>24191</v>
          </cell>
          <cell r="N589">
            <v>10562952</v>
          </cell>
          <cell r="O589">
            <v>6228060</v>
          </cell>
          <cell r="P589">
            <v>6062264</v>
          </cell>
          <cell r="Q589">
            <v>165796</v>
          </cell>
          <cell r="R589">
            <v>2.7348858446283435</v>
          </cell>
          <cell r="S589">
            <v>1159</v>
          </cell>
          <cell r="T589">
            <v>0</v>
          </cell>
          <cell r="U589">
            <v>116</v>
          </cell>
          <cell r="V589">
            <v>999</v>
          </cell>
          <cell r="W589">
            <v>580</v>
          </cell>
          <cell r="X589">
            <v>1160</v>
          </cell>
          <cell r="Y589">
            <v>10649576</v>
          </cell>
        </row>
        <row r="590">
          <cell r="A590">
            <v>581</v>
          </cell>
          <cell r="B590">
            <v>117</v>
          </cell>
          <cell r="C590" t="str">
            <v xml:space="preserve">HADLEY                       </v>
          </cell>
          <cell r="D590">
            <v>117</v>
          </cell>
          <cell r="E590" t="str">
            <v>HADLEY</v>
          </cell>
          <cell r="F590">
            <v>5783756.2999999998</v>
          </cell>
          <cell r="G590">
            <v>1</v>
          </cell>
          <cell r="H590">
            <v>6074126.3499999996</v>
          </cell>
          <cell r="I590">
            <v>1</v>
          </cell>
          <cell r="K590">
            <v>5356386</v>
          </cell>
          <cell r="L590">
            <v>0</v>
          </cell>
          <cell r="M590">
            <v>0</v>
          </cell>
          <cell r="N590">
            <v>6074126.3499999996</v>
          </cell>
          <cell r="O590">
            <v>5356386</v>
          </cell>
          <cell r="P590">
            <v>5102966</v>
          </cell>
          <cell r="Q590">
            <v>253420</v>
          </cell>
          <cell r="R590">
            <v>4.9661314615852818</v>
          </cell>
          <cell r="S590">
            <v>648</v>
          </cell>
          <cell r="T590">
            <v>0</v>
          </cell>
          <cell r="U590">
            <v>117</v>
          </cell>
          <cell r="V590">
            <v>117</v>
          </cell>
          <cell r="W590">
            <v>581</v>
          </cell>
          <cell r="X590">
            <v>654</v>
          </cell>
          <cell r="Y590">
            <v>6074126.3499999996</v>
          </cell>
        </row>
        <row r="591">
          <cell r="A591">
            <v>582</v>
          </cell>
          <cell r="B591">
            <v>117</v>
          </cell>
          <cell r="D591">
            <v>998</v>
          </cell>
          <cell r="F591">
            <v>0</v>
          </cell>
          <cell r="G591">
            <v>0</v>
          </cell>
          <cell r="H591">
            <v>0</v>
          </cell>
          <cell r="I591">
            <v>0</v>
          </cell>
          <cell r="K591">
            <v>0</v>
          </cell>
          <cell r="L591">
            <v>0</v>
          </cell>
          <cell r="M591">
            <v>0</v>
          </cell>
          <cell r="N591">
            <v>0</v>
          </cell>
          <cell r="O591">
            <v>0</v>
          </cell>
          <cell r="P591">
            <v>0</v>
          </cell>
          <cell r="Q591">
            <v>0</v>
          </cell>
          <cell r="R591">
            <v>0</v>
          </cell>
          <cell r="S591">
            <v>0</v>
          </cell>
          <cell r="T591">
            <v>0</v>
          </cell>
          <cell r="U591">
            <v>117</v>
          </cell>
          <cell r="V591">
            <v>998</v>
          </cell>
          <cell r="W591">
            <v>582</v>
          </cell>
          <cell r="X591">
            <v>0</v>
          </cell>
          <cell r="Y591">
            <v>0</v>
          </cell>
        </row>
        <row r="592">
          <cell r="A592">
            <v>583</v>
          </cell>
          <cell r="B592">
            <v>117</v>
          </cell>
          <cell r="D592">
            <v>998</v>
          </cell>
          <cell r="F592">
            <v>0</v>
          </cell>
          <cell r="G592">
            <v>0</v>
          </cell>
          <cell r="H592">
            <v>0</v>
          </cell>
          <cell r="I592">
            <v>0</v>
          </cell>
          <cell r="K592">
            <v>0</v>
          </cell>
          <cell r="L592">
            <v>0</v>
          </cell>
          <cell r="M592">
            <v>0</v>
          </cell>
          <cell r="N592">
            <v>0</v>
          </cell>
          <cell r="O592">
            <v>0</v>
          </cell>
          <cell r="P592">
            <v>0</v>
          </cell>
          <cell r="Q592">
            <v>0</v>
          </cell>
          <cell r="R592">
            <v>0</v>
          </cell>
          <cell r="S592">
            <v>0</v>
          </cell>
          <cell r="T592">
            <v>0</v>
          </cell>
          <cell r="U592">
            <v>117</v>
          </cell>
          <cell r="V592">
            <v>998</v>
          </cell>
          <cell r="W592">
            <v>583</v>
          </cell>
          <cell r="X592">
            <v>0</v>
          </cell>
          <cell r="Y592">
            <v>0</v>
          </cell>
        </row>
        <row r="593">
          <cell r="A593">
            <v>584</v>
          </cell>
          <cell r="B593">
            <v>117</v>
          </cell>
          <cell r="D593">
            <v>998</v>
          </cell>
          <cell r="F593">
            <v>0</v>
          </cell>
          <cell r="G593">
            <v>0</v>
          </cell>
          <cell r="H593">
            <v>0</v>
          </cell>
          <cell r="I593">
            <v>0</v>
          </cell>
          <cell r="K593">
            <v>0</v>
          </cell>
          <cell r="L593">
            <v>0</v>
          </cell>
          <cell r="M593">
            <v>0</v>
          </cell>
          <cell r="N593">
            <v>0</v>
          </cell>
          <cell r="O593">
            <v>0</v>
          </cell>
          <cell r="P593">
            <v>0</v>
          </cell>
          <cell r="Q593">
            <v>0</v>
          </cell>
          <cell r="R593">
            <v>0</v>
          </cell>
          <cell r="S593">
            <v>0</v>
          </cell>
          <cell r="T593">
            <v>0</v>
          </cell>
          <cell r="U593">
            <v>117</v>
          </cell>
          <cell r="V593">
            <v>998</v>
          </cell>
          <cell r="W593">
            <v>584</v>
          </cell>
          <cell r="X593">
            <v>0</v>
          </cell>
          <cell r="Y593">
            <v>0</v>
          </cell>
        </row>
        <row r="594">
          <cell r="A594">
            <v>585</v>
          </cell>
          <cell r="B594">
            <v>117</v>
          </cell>
          <cell r="C594" t="str">
            <v xml:space="preserve">HADLEY                       </v>
          </cell>
          <cell r="D594">
            <v>999</v>
          </cell>
          <cell r="E594" t="str">
            <v>TOTAL</v>
          </cell>
          <cell r="F594">
            <v>5783756.2999999998</v>
          </cell>
          <cell r="G594">
            <v>1</v>
          </cell>
          <cell r="H594">
            <v>6074126.3499999996</v>
          </cell>
          <cell r="I594">
            <v>1</v>
          </cell>
          <cell r="J594">
            <v>5356386</v>
          </cell>
          <cell r="K594">
            <v>5356386</v>
          </cell>
          <cell r="L594">
            <v>0</v>
          </cell>
          <cell r="M594">
            <v>0</v>
          </cell>
          <cell r="N594">
            <v>6074126.3499999996</v>
          </cell>
          <cell r="O594">
            <v>5356386</v>
          </cell>
          <cell r="P594">
            <v>5102966</v>
          </cell>
          <cell r="Q594">
            <v>253420</v>
          </cell>
          <cell r="R594">
            <v>4.9661314615852818</v>
          </cell>
          <cell r="S594">
            <v>648</v>
          </cell>
          <cell r="T594">
            <v>0</v>
          </cell>
          <cell r="U594">
            <v>117</v>
          </cell>
          <cell r="V594">
            <v>999</v>
          </cell>
          <cell r="W594">
            <v>585</v>
          </cell>
          <cell r="X594">
            <v>654</v>
          </cell>
          <cell r="Y594">
            <v>6074126.3499999996</v>
          </cell>
        </row>
        <row r="595">
          <cell r="A595">
            <v>586</v>
          </cell>
          <cell r="B595">
            <v>118</v>
          </cell>
          <cell r="C595" t="str">
            <v xml:space="preserve">HALIFAX                      </v>
          </cell>
          <cell r="D595">
            <v>118</v>
          </cell>
          <cell r="E595" t="str">
            <v>HALIFAX</v>
          </cell>
          <cell r="F595">
            <v>5309028.63</v>
          </cell>
          <cell r="G595">
            <v>0.47912607366450288</v>
          </cell>
          <cell r="H595">
            <v>5256094.54</v>
          </cell>
          <cell r="I595">
            <v>0.46568676522012625</v>
          </cell>
          <cell r="K595">
            <v>2947000</v>
          </cell>
          <cell r="L595">
            <v>0</v>
          </cell>
          <cell r="M595">
            <v>0</v>
          </cell>
          <cell r="N595">
            <v>5256094.54</v>
          </cell>
          <cell r="O595">
            <v>2947000</v>
          </cell>
          <cell r="P595">
            <v>2928688</v>
          </cell>
          <cell r="Q595">
            <v>18312</v>
          </cell>
          <cell r="R595">
            <v>0.62526291636391451</v>
          </cell>
          <cell r="S595">
            <v>649</v>
          </cell>
          <cell r="T595">
            <v>0</v>
          </cell>
          <cell r="U595">
            <v>118</v>
          </cell>
          <cell r="V595">
            <v>118</v>
          </cell>
          <cell r="W595">
            <v>586</v>
          </cell>
          <cell r="X595">
            <v>620</v>
          </cell>
          <cell r="Y595">
            <v>5256094.54</v>
          </cell>
        </row>
        <row r="596">
          <cell r="A596">
            <v>587</v>
          </cell>
          <cell r="B596">
            <v>118</v>
          </cell>
          <cell r="C596" t="str">
            <v xml:space="preserve">HALIFAX                      </v>
          </cell>
          <cell r="D596">
            <v>760</v>
          </cell>
          <cell r="E596" t="str">
            <v>SILVER LAKE</v>
          </cell>
          <cell r="F596">
            <v>5771622</v>
          </cell>
          <cell r="G596">
            <v>0.52087392633549723</v>
          </cell>
          <cell r="H596">
            <v>6030665</v>
          </cell>
          <cell r="I596">
            <v>0.5343132347798738</v>
          </cell>
          <cell r="K596">
            <v>3381287</v>
          </cell>
          <cell r="L596">
            <v>0</v>
          </cell>
          <cell r="M596">
            <v>0</v>
          </cell>
          <cell r="N596">
            <v>6030665</v>
          </cell>
          <cell r="O596">
            <v>3381287</v>
          </cell>
          <cell r="P596">
            <v>3183874</v>
          </cell>
          <cell r="Q596">
            <v>197413</v>
          </cell>
          <cell r="R596">
            <v>6.2004024028589075</v>
          </cell>
          <cell r="S596">
            <v>613</v>
          </cell>
          <cell r="T596">
            <v>0</v>
          </cell>
          <cell r="U596">
            <v>118</v>
          </cell>
          <cell r="V596">
            <v>760</v>
          </cell>
          <cell r="W596">
            <v>587</v>
          </cell>
          <cell r="X596">
            <v>613</v>
          </cell>
          <cell r="Y596">
            <v>6030665</v>
          </cell>
        </row>
        <row r="597">
          <cell r="A597">
            <v>588</v>
          </cell>
          <cell r="B597">
            <v>118</v>
          </cell>
          <cell r="D597">
            <v>998</v>
          </cell>
          <cell r="F597">
            <v>0</v>
          </cell>
          <cell r="G597">
            <v>0</v>
          </cell>
          <cell r="H597">
            <v>0</v>
          </cell>
          <cell r="I597">
            <v>0</v>
          </cell>
          <cell r="K597">
            <v>0</v>
          </cell>
          <cell r="L597">
            <v>0</v>
          </cell>
          <cell r="M597">
            <v>0</v>
          </cell>
          <cell r="N597">
            <v>0</v>
          </cell>
          <cell r="O597">
            <v>0</v>
          </cell>
          <cell r="P597">
            <v>0</v>
          </cell>
          <cell r="Q597">
            <v>0</v>
          </cell>
          <cell r="R597">
            <v>0</v>
          </cell>
          <cell r="S597">
            <v>0</v>
          </cell>
          <cell r="T597">
            <v>0</v>
          </cell>
          <cell r="U597">
            <v>118</v>
          </cell>
          <cell r="V597">
            <v>998</v>
          </cell>
          <cell r="W597">
            <v>588</v>
          </cell>
          <cell r="X597">
            <v>0</v>
          </cell>
          <cell r="Y597">
            <v>0</v>
          </cell>
        </row>
        <row r="598">
          <cell r="A598">
            <v>589</v>
          </cell>
          <cell r="B598">
            <v>118</v>
          </cell>
          <cell r="D598">
            <v>998</v>
          </cell>
          <cell r="F598">
            <v>0</v>
          </cell>
          <cell r="G598">
            <v>0</v>
          </cell>
          <cell r="H598">
            <v>0</v>
          </cell>
          <cell r="I598">
            <v>0</v>
          </cell>
          <cell r="K598">
            <v>0</v>
          </cell>
          <cell r="L598">
            <v>0</v>
          </cell>
          <cell r="M598">
            <v>0</v>
          </cell>
          <cell r="N598">
            <v>0</v>
          </cell>
          <cell r="O598">
            <v>0</v>
          </cell>
          <cell r="P598">
            <v>0</v>
          </cell>
          <cell r="Q598">
            <v>0</v>
          </cell>
          <cell r="R598">
            <v>0</v>
          </cell>
          <cell r="S598">
            <v>0</v>
          </cell>
          <cell r="T598">
            <v>0</v>
          </cell>
          <cell r="U598">
            <v>118</v>
          </cell>
          <cell r="V598">
            <v>998</v>
          </cell>
          <cell r="W598">
            <v>589</v>
          </cell>
          <cell r="X598">
            <v>0</v>
          </cell>
          <cell r="Y598">
            <v>0</v>
          </cell>
        </row>
        <row r="599">
          <cell r="A599">
            <v>590</v>
          </cell>
          <cell r="B599">
            <v>118</v>
          </cell>
          <cell r="C599" t="str">
            <v xml:space="preserve">HALIFAX                      </v>
          </cell>
          <cell r="D599">
            <v>999</v>
          </cell>
          <cell r="E599" t="str">
            <v>TOTAL</v>
          </cell>
          <cell r="F599">
            <v>11080650.629999999</v>
          </cell>
          <cell r="G599">
            <v>1</v>
          </cell>
          <cell r="H599">
            <v>11286759.539999999</v>
          </cell>
          <cell r="I599">
            <v>1</v>
          </cell>
          <cell r="J599">
            <v>6328287</v>
          </cell>
          <cell r="K599">
            <v>6328287</v>
          </cell>
          <cell r="L599">
            <v>0</v>
          </cell>
          <cell r="M599">
            <v>0</v>
          </cell>
          <cell r="N599">
            <v>11286759.539999999</v>
          </cell>
          <cell r="O599">
            <v>6328287</v>
          </cell>
          <cell r="P599">
            <v>6112562</v>
          </cell>
          <cell r="Q599">
            <v>215725</v>
          </cell>
          <cell r="R599">
            <v>3.5292075565041303</v>
          </cell>
          <cell r="S599">
            <v>1262</v>
          </cell>
          <cell r="T599">
            <v>0</v>
          </cell>
          <cell r="U599">
            <v>118</v>
          </cell>
          <cell r="V599">
            <v>999</v>
          </cell>
          <cell r="W599">
            <v>590</v>
          </cell>
          <cell r="X599">
            <v>1233</v>
          </cell>
          <cell r="Y599">
            <v>11286759.539999999</v>
          </cell>
        </row>
        <row r="600">
          <cell r="A600">
            <v>591</v>
          </cell>
          <cell r="B600">
            <v>119</v>
          </cell>
          <cell r="C600" t="str">
            <v xml:space="preserve">HAMILTON                     </v>
          </cell>
          <cell r="D600">
            <v>119</v>
          </cell>
          <cell r="E600" t="str">
            <v>HAMILTON</v>
          </cell>
          <cell r="F600">
            <v>0</v>
          </cell>
          <cell r="G600">
            <v>0</v>
          </cell>
          <cell r="H600">
            <v>0</v>
          </cell>
          <cell r="I600">
            <v>0</v>
          </cell>
          <cell r="K600">
            <v>0</v>
          </cell>
          <cell r="L600">
            <v>0</v>
          </cell>
          <cell r="M600">
            <v>0</v>
          </cell>
          <cell r="N600">
            <v>0</v>
          </cell>
          <cell r="O600">
            <v>0</v>
          </cell>
          <cell r="P600">
            <v>0</v>
          </cell>
          <cell r="Q600">
            <v>0</v>
          </cell>
          <cell r="R600">
            <v>0</v>
          </cell>
          <cell r="S600">
            <v>0</v>
          </cell>
          <cell r="T600">
            <v>0</v>
          </cell>
          <cell r="U600">
            <v>119</v>
          </cell>
          <cell r="V600">
            <v>119</v>
          </cell>
          <cell r="W600">
            <v>591</v>
          </cell>
          <cell r="X600">
            <v>0</v>
          </cell>
          <cell r="Y600">
            <v>0</v>
          </cell>
        </row>
        <row r="601">
          <cell r="A601">
            <v>592</v>
          </cell>
          <cell r="B601">
            <v>119</v>
          </cell>
          <cell r="C601" t="str">
            <v xml:space="preserve">HAMILTON                     </v>
          </cell>
          <cell r="D601">
            <v>675</v>
          </cell>
          <cell r="E601" t="str">
            <v>HAMILTON WENHAM</v>
          </cell>
          <cell r="F601">
            <v>10703812</v>
          </cell>
          <cell r="G601">
            <v>0.98541588337125685</v>
          </cell>
          <cell r="H601">
            <v>11190459</v>
          </cell>
          <cell r="I601">
            <v>0.98806573272531961</v>
          </cell>
          <cell r="K601">
            <v>9732004</v>
          </cell>
          <cell r="L601">
            <v>0</v>
          </cell>
          <cell r="M601">
            <v>0</v>
          </cell>
          <cell r="N601">
            <v>11190459</v>
          </cell>
          <cell r="O601">
            <v>9732083</v>
          </cell>
          <cell r="P601">
            <v>9464629</v>
          </cell>
          <cell r="Q601">
            <v>267454</v>
          </cell>
          <cell r="R601">
            <v>2.8258265590759026</v>
          </cell>
          <cell r="S601">
            <v>1244</v>
          </cell>
          <cell r="T601">
            <v>0</v>
          </cell>
          <cell r="U601">
            <v>119</v>
          </cell>
          <cell r="V601">
            <v>675</v>
          </cell>
          <cell r="W601">
            <v>592</v>
          </cell>
          <cell r="X601">
            <v>1253</v>
          </cell>
          <cell r="Y601">
            <v>11190459</v>
          </cell>
        </row>
        <row r="602">
          <cell r="A602">
            <v>593</v>
          </cell>
          <cell r="B602">
            <v>119</v>
          </cell>
          <cell r="C602" t="str">
            <v xml:space="preserve">HAMILTON                     </v>
          </cell>
          <cell r="D602">
            <v>854</v>
          </cell>
          <cell r="E602" t="str">
            <v>NORTH SHORE</v>
          </cell>
          <cell r="F602">
            <v>144406</v>
          </cell>
          <cell r="G602">
            <v>1.3294325989106471E-2</v>
          </cell>
          <cell r="H602">
            <v>120726</v>
          </cell>
          <cell r="I602">
            <v>1.0659546998831499E-2</v>
          </cell>
          <cell r="K602">
            <v>104992</v>
          </cell>
          <cell r="L602">
            <v>0</v>
          </cell>
          <cell r="M602">
            <v>0</v>
          </cell>
          <cell r="N602">
            <v>120726</v>
          </cell>
          <cell r="O602">
            <v>104993</v>
          </cell>
          <cell r="P602">
            <v>127689</v>
          </cell>
          <cell r="Q602">
            <v>-22696</v>
          </cell>
          <cell r="R602">
            <v>-17.774436325760245</v>
          </cell>
          <cell r="S602">
            <v>10</v>
          </cell>
          <cell r="T602">
            <v>0</v>
          </cell>
          <cell r="U602">
            <v>119</v>
          </cell>
          <cell r="V602">
            <v>854</v>
          </cell>
          <cell r="W602">
            <v>593</v>
          </cell>
          <cell r="X602">
            <v>8</v>
          </cell>
          <cell r="Y602">
            <v>120726</v>
          </cell>
        </row>
        <row r="603">
          <cell r="A603">
            <v>594</v>
          </cell>
          <cell r="B603">
            <v>119</v>
          </cell>
          <cell r="C603" t="str">
            <v xml:space="preserve">HAMILTON                     </v>
          </cell>
          <cell r="D603">
            <v>913</v>
          </cell>
          <cell r="E603" t="str">
            <v>ESSEX AGRICULTURAL</v>
          </cell>
          <cell r="F603">
            <v>14010</v>
          </cell>
          <cell r="G603">
            <v>1.2897906396367302E-3</v>
          </cell>
          <cell r="H603">
            <v>14437</v>
          </cell>
          <cell r="I603">
            <v>1.2747202758488672E-3</v>
          </cell>
          <cell r="K603">
            <v>12555</v>
          </cell>
          <cell r="L603">
            <v>12475</v>
          </cell>
          <cell r="M603">
            <v>-80</v>
          </cell>
          <cell r="N603">
            <v>0</v>
          </cell>
          <cell r="O603">
            <v>12475</v>
          </cell>
          <cell r="P603">
            <v>12272</v>
          </cell>
          <cell r="Q603">
            <v>203</v>
          </cell>
          <cell r="R603">
            <v>1.6541720990873534</v>
          </cell>
          <cell r="S603">
            <v>1</v>
          </cell>
          <cell r="T603">
            <v>0</v>
          </cell>
          <cell r="U603">
            <v>119</v>
          </cell>
          <cell r="V603">
            <v>913</v>
          </cell>
          <cell r="W603">
            <v>594</v>
          </cell>
          <cell r="X603">
            <v>1</v>
          </cell>
          <cell r="Y603">
            <v>14437</v>
          </cell>
        </row>
        <row r="604">
          <cell r="A604">
            <v>595</v>
          </cell>
          <cell r="B604">
            <v>119</v>
          </cell>
          <cell r="C604" t="str">
            <v xml:space="preserve">HAMILTON                     </v>
          </cell>
          <cell r="D604">
            <v>999</v>
          </cell>
          <cell r="E604" t="str">
            <v>TOTAL</v>
          </cell>
          <cell r="F604">
            <v>10862228</v>
          </cell>
          <cell r="G604">
            <v>1</v>
          </cell>
          <cell r="H604">
            <v>11325622</v>
          </cell>
          <cell r="I604">
            <v>1</v>
          </cell>
          <cell r="J604">
            <v>9849551</v>
          </cell>
          <cell r="K604">
            <v>9849551</v>
          </cell>
          <cell r="L604">
            <v>12475</v>
          </cell>
          <cell r="M604">
            <v>-80</v>
          </cell>
          <cell r="N604">
            <v>11311185</v>
          </cell>
          <cell r="O604">
            <v>9849551</v>
          </cell>
          <cell r="P604">
            <v>9604590</v>
          </cell>
          <cell r="Q604">
            <v>244961</v>
          </cell>
          <cell r="R604">
            <v>2.550457645771449</v>
          </cell>
          <cell r="S604">
            <v>1255</v>
          </cell>
          <cell r="T604">
            <v>0</v>
          </cell>
          <cell r="U604">
            <v>119</v>
          </cell>
          <cell r="V604">
            <v>999</v>
          </cell>
          <cell r="W604">
            <v>595</v>
          </cell>
          <cell r="X604">
            <v>1262</v>
          </cell>
          <cell r="Y604">
            <v>11325622</v>
          </cell>
        </row>
        <row r="605">
          <cell r="A605">
            <v>596</v>
          </cell>
          <cell r="B605">
            <v>120</v>
          </cell>
          <cell r="C605" t="str">
            <v xml:space="preserve">HAMPDEN                      </v>
          </cell>
          <cell r="D605">
            <v>120</v>
          </cell>
          <cell r="E605" t="str">
            <v>HAMPDEN</v>
          </cell>
          <cell r="F605">
            <v>0</v>
          </cell>
          <cell r="G605">
            <v>0</v>
          </cell>
          <cell r="H605">
            <v>0</v>
          </cell>
          <cell r="I605">
            <v>0</v>
          </cell>
          <cell r="K605">
            <v>0</v>
          </cell>
          <cell r="L605">
            <v>0</v>
          </cell>
          <cell r="M605">
            <v>0</v>
          </cell>
          <cell r="N605">
            <v>0</v>
          </cell>
          <cell r="O605">
            <v>0</v>
          </cell>
          <cell r="P605">
            <v>0</v>
          </cell>
          <cell r="Q605">
            <v>0</v>
          </cell>
          <cell r="R605">
            <v>0</v>
          </cell>
          <cell r="S605">
            <v>0</v>
          </cell>
          <cell r="T605">
            <v>0</v>
          </cell>
          <cell r="U605">
            <v>120</v>
          </cell>
          <cell r="V605">
            <v>120</v>
          </cell>
          <cell r="W605">
            <v>596</v>
          </cell>
          <cell r="X605">
            <v>0</v>
          </cell>
          <cell r="Y605">
            <v>0</v>
          </cell>
        </row>
        <row r="606">
          <cell r="A606">
            <v>597</v>
          </cell>
          <cell r="B606">
            <v>120</v>
          </cell>
          <cell r="C606" t="str">
            <v xml:space="preserve">HAMPDEN                      </v>
          </cell>
          <cell r="D606">
            <v>680</v>
          </cell>
          <cell r="E606" t="str">
            <v>HAMPDEN WILBRAHAM</v>
          </cell>
          <cell r="F606">
            <v>7570983</v>
          </cell>
          <cell r="G606">
            <v>1</v>
          </cell>
          <cell r="H606">
            <v>7421752</v>
          </cell>
          <cell r="I606">
            <v>1</v>
          </cell>
          <cell r="K606">
            <v>5036215</v>
          </cell>
          <cell r="L606">
            <v>0</v>
          </cell>
          <cell r="M606">
            <v>0</v>
          </cell>
          <cell r="N606">
            <v>7421752</v>
          </cell>
          <cell r="O606">
            <v>5036215</v>
          </cell>
          <cell r="P606">
            <v>4891589</v>
          </cell>
          <cell r="Q606">
            <v>144626</v>
          </cell>
          <cell r="R606">
            <v>2.9566261597202872</v>
          </cell>
          <cell r="S606">
            <v>881</v>
          </cell>
          <cell r="T606">
            <v>0</v>
          </cell>
          <cell r="U606">
            <v>120</v>
          </cell>
          <cell r="V606">
            <v>680</v>
          </cell>
          <cell r="W606">
            <v>597</v>
          </cell>
          <cell r="X606">
            <v>826</v>
          </cell>
          <cell r="Y606">
            <v>7421752</v>
          </cell>
        </row>
        <row r="607">
          <cell r="A607">
            <v>598</v>
          </cell>
          <cell r="B607">
            <v>120</v>
          </cell>
          <cell r="D607">
            <v>998</v>
          </cell>
          <cell r="F607">
            <v>0</v>
          </cell>
          <cell r="G607">
            <v>0</v>
          </cell>
          <cell r="H607">
            <v>0</v>
          </cell>
          <cell r="I607">
            <v>0</v>
          </cell>
          <cell r="K607">
            <v>0</v>
          </cell>
          <cell r="L607">
            <v>0</v>
          </cell>
          <cell r="M607">
            <v>0</v>
          </cell>
          <cell r="N607">
            <v>0</v>
          </cell>
          <cell r="O607">
            <v>0</v>
          </cell>
          <cell r="P607">
            <v>0</v>
          </cell>
          <cell r="Q607">
            <v>0</v>
          </cell>
          <cell r="R607">
            <v>0</v>
          </cell>
          <cell r="S607">
            <v>0</v>
          </cell>
          <cell r="T607">
            <v>0</v>
          </cell>
          <cell r="U607">
            <v>120</v>
          </cell>
          <cell r="V607">
            <v>998</v>
          </cell>
          <cell r="W607">
            <v>598</v>
          </cell>
          <cell r="X607">
            <v>0</v>
          </cell>
          <cell r="Y607">
            <v>0</v>
          </cell>
        </row>
        <row r="608">
          <cell r="A608">
            <v>599</v>
          </cell>
          <cell r="B608">
            <v>120</v>
          </cell>
          <cell r="D608">
            <v>998</v>
          </cell>
          <cell r="F608">
            <v>0</v>
          </cell>
          <cell r="G608">
            <v>0</v>
          </cell>
          <cell r="H608">
            <v>0</v>
          </cell>
          <cell r="I608">
            <v>0</v>
          </cell>
          <cell r="K608">
            <v>0</v>
          </cell>
          <cell r="L608">
            <v>0</v>
          </cell>
          <cell r="M608">
            <v>0</v>
          </cell>
          <cell r="N608">
            <v>0</v>
          </cell>
          <cell r="O608">
            <v>0</v>
          </cell>
          <cell r="P608">
            <v>0</v>
          </cell>
          <cell r="Q608">
            <v>0</v>
          </cell>
          <cell r="R608">
            <v>0</v>
          </cell>
          <cell r="S608">
            <v>0</v>
          </cell>
          <cell r="T608">
            <v>0</v>
          </cell>
          <cell r="U608">
            <v>120</v>
          </cell>
          <cell r="V608">
            <v>998</v>
          </cell>
          <cell r="W608">
            <v>599</v>
          </cell>
          <cell r="X608">
            <v>0</v>
          </cell>
          <cell r="Y608">
            <v>0</v>
          </cell>
        </row>
        <row r="609">
          <cell r="A609">
            <v>600</v>
          </cell>
          <cell r="B609">
            <v>120</v>
          </cell>
          <cell r="C609" t="str">
            <v xml:space="preserve">HAMPDEN                      </v>
          </cell>
          <cell r="D609">
            <v>999</v>
          </cell>
          <cell r="E609" t="str">
            <v>TOTAL</v>
          </cell>
          <cell r="F609">
            <v>7570983</v>
          </cell>
          <cell r="G609">
            <v>1</v>
          </cell>
          <cell r="H609">
            <v>7421752</v>
          </cell>
          <cell r="I609">
            <v>1</v>
          </cell>
          <cell r="J609">
            <v>5036215</v>
          </cell>
          <cell r="K609">
            <v>5036215</v>
          </cell>
          <cell r="L609">
            <v>0</v>
          </cell>
          <cell r="M609">
            <v>0</v>
          </cell>
          <cell r="N609">
            <v>7421752</v>
          </cell>
          <cell r="O609">
            <v>5036215</v>
          </cell>
          <cell r="P609">
            <v>4891589</v>
          </cell>
          <cell r="Q609">
            <v>144626</v>
          </cell>
          <cell r="R609">
            <v>2.9566261597202872</v>
          </cell>
          <cell r="S609">
            <v>881</v>
          </cell>
          <cell r="T609">
            <v>0</v>
          </cell>
          <cell r="U609">
            <v>120</v>
          </cell>
          <cell r="V609">
            <v>999</v>
          </cell>
          <cell r="W609">
            <v>600</v>
          </cell>
          <cell r="X609">
            <v>826</v>
          </cell>
          <cell r="Y609">
            <v>7421752</v>
          </cell>
        </row>
        <row r="610">
          <cell r="A610">
            <v>601</v>
          </cell>
          <cell r="B610">
            <v>121</v>
          </cell>
          <cell r="C610" t="str">
            <v xml:space="preserve">HANCOCK                      </v>
          </cell>
          <cell r="D610">
            <v>121</v>
          </cell>
          <cell r="E610" t="str">
            <v>HANCOCK</v>
          </cell>
          <cell r="F610">
            <v>776252.26</v>
          </cell>
          <cell r="G610">
            <v>1</v>
          </cell>
          <cell r="H610">
            <v>853060.56</v>
          </cell>
          <cell r="I610">
            <v>1</v>
          </cell>
          <cell r="K610">
            <v>775699</v>
          </cell>
          <cell r="L610">
            <v>0</v>
          </cell>
          <cell r="M610">
            <v>0</v>
          </cell>
          <cell r="N610">
            <v>853060.56</v>
          </cell>
          <cell r="O610">
            <v>775699</v>
          </cell>
          <cell r="P610">
            <v>758287</v>
          </cell>
          <cell r="Q610">
            <v>17412</v>
          </cell>
          <cell r="R610">
            <v>2.2962282091081607</v>
          </cell>
          <cell r="S610">
            <v>93</v>
          </cell>
          <cell r="T610">
            <v>0</v>
          </cell>
          <cell r="U610">
            <v>121</v>
          </cell>
          <cell r="V610">
            <v>121</v>
          </cell>
          <cell r="W610">
            <v>601</v>
          </cell>
          <cell r="X610">
            <v>97</v>
          </cell>
          <cell r="Y610">
            <v>853060.56</v>
          </cell>
        </row>
        <row r="611">
          <cell r="A611">
            <v>602</v>
          </cell>
          <cell r="B611">
            <v>121</v>
          </cell>
          <cell r="D611">
            <v>998</v>
          </cell>
          <cell r="F611">
            <v>0</v>
          </cell>
          <cell r="G611">
            <v>0</v>
          </cell>
          <cell r="H611">
            <v>0</v>
          </cell>
          <cell r="I611">
            <v>0</v>
          </cell>
          <cell r="K611">
            <v>0</v>
          </cell>
          <cell r="L611">
            <v>0</v>
          </cell>
          <cell r="M611">
            <v>0</v>
          </cell>
          <cell r="N611">
            <v>0</v>
          </cell>
          <cell r="O611">
            <v>0</v>
          </cell>
          <cell r="P611">
            <v>0</v>
          </cell>
          <cell r="Q611">
            <v>0</v>
          </cell>
          <cell r="R611">
            <v>0</v>
          </cell>
          <cell r="S611">
            <v>0</v>
          </cell>
          <cell r="T611">
            <v>0</v>
          </cell>
          <cell r="U611">
            <v>121</v>
          </cell>
          <cell r="V611">
            <v>998</v>
          </cell>
          <cell r="W611">
            <v>602</v>
          </cell>
          <cell r="X611">
            <v>0</v>
          </cell>
          <cell r="Y611">
            <v>0</v>
          </cell>
        </row>
        <row r="612">
          <cell r="A612">
            <v>603</v>
          </cell>
          <cell r="B612">
            <v>121</v>
          </cell>
          <cell r="D612">
            <v>998</v>
          </cell>
          <cell r="F612">
            <v>0</v>
          </cell>
          <cell r="G612">
            <v>0</v>
          </cell>
          <cell r="H612">
            <v>0</v>
          </cell>
          <cell r="I612">
            <v>0</v>
          </cell>
          <cell r="K612">
            <v>0</v>
          </cell>
          <cell r="L612">
            <v>0</v>
          </cell>
          <cell r="M612">
            <v>0</v>
          </cell>
          <cell r="N612">
            <v>0</v>
          </cell>
          <cell r="O612">
            <v>0</v>
          </cell>
          <cell r="P612">
            <v>0</v>
          </cell>
          <cell r="Q612">
            <v>0</v>
          </cell>
          <cell r="R612">
            <v>0</v>
          </cell>
          <cell r="S612">
            <v>0</v>
          </cell>
          <cell r="T612">
            <v>0</v>
          </cell>
          <cell r="U612">
            <v>121</v>
          </cell>
          <cell r="V612">
            <v>998</v>
          </cell>
          <cell r="W612">
            <v>603</v>
          </cell>
          <cell r="X612">
            <v>0</v>
          </cell>
          <cell r="Y612">
            <v>0</v>
          </cell>
        </row>
        <row r="613">
          <cell r="A613">
            <v>604</v>
          </cell>
          <cell r="B613">
            <v>121</v>
          </cell>
          <cell r="D613">
            <v>998</v>
          </cell>
          <cell r="F613">
            <v>0</v>
          </cell>
          <cell r="G613">
            <v>0</v>
          </cell>
          <cell r="H613">
            <v>0</v>
          </cell>
          <cell r="I613">
            <v>0</v>
          </cell>
          <cell r="K613">
            <v>0</v>
          </cell>
          <cell r="L613">
            <v>0</v>
          </cell>
          <cell r="M613">
            <v>0</v>
          </cell>
          <cell r="N613">
            <v>0</v>
          </cell>
          <cell r="O613">
            <v>0</v>
          </cell>
          <cell r="P613">
            <v>0</v>
          </cell>
          <cell r="Q613">
            <v>0</v>
          </cell>
          <cell r="R613">
            <v>0</v>
          </cell>
          <cell r="S613">
            <v>0</v>
          </cell>
          <cell r="T613">
            <v>0</v>
          </cell>
          <cell r="U613">
            <v>121</v>
          </cell>
          <cell r="V613">
            <v>998</v>
          </cell>
          <cell r="W613">
            <v>604</v>
          </cell>
          <cell r="X613">
            <v>0</v>
          </cell>
          <cell r="Y613">
            <v>0</v>
          </cell>
        </row>
        <row r="614">
          <cell r="A614">
            <v>605</v>
          </cell>
          <cell r="B614">
            <v>121</v>
          </cell>
          <cell r="C614" t="str">
            <v xml:space="preserve">HANCOCK                      </v>
          </cell>
          <cell r="D614">
            <v>999</v>
          </cell>
          <cell r="E614" t="str">
            <v>TOTAL</v>
          </cell>
          <cell r="F614">
            <v>776252.26</v>
          </cell>
          <cell r="G614">
            <v>1</v>
          </cell>
          <cell r="H614">
            <v>853060.56</v>
          </cell>
          <cell r="I614">
            <v>1</v>
          </cell>
          <cell r="J614">
            <v>775699</v>
          </cell>
          <cell r="K614">
            <v>775699</v>
          </cell>
          <cell r="L614">
            <v>0</v>
          </cell>
          <cell r="M614">
            <v>0</v>
          </cell>
          <cell r="N614">
            <v>853060.56</v>
          </cell>
          <cell r="O614">
            <v>775699</v>
          </cell>
          <cell r="P614">
            <v>758287</v>
          </cell>
          <cell r="Q614">
            <v>17412</v>
          </cell>
          <cell r="R614">
            <v>2.2962282091081607</v>
          </cell>
          <cell r="S614">
            <v>93</v>
          </cell>
          <cell r="T614">
            <v>0</v>
          </cell>
          <cell r="U614">
            <v>121</v>
          </cell>
          <cell r="V614">
            <v>999</v>
          </cell>
          <cell r="W614">
            <v>605</v>
          </cell>
          <cell r="X614">
            <v>97</v>
          </cell>
          <cell r="Y614">
            <v>853060.56</v>
          </cell>
        </row>
        <row r="615">
          <cell r="A615">
            <v>606</v>
          </cell>
          <cell r="B615">
            <v>122</v>
          </cell>
          <cell r="C615" t="str">
            <v xml:space="preserve">HANOVER                      </v>
          </cell>
          <cell r="D615">
            <v>122</v>
          </cell>
          <cell r="E615" t="str">
            <v>HANOVER</v>
          </cell>
          <cell r="F615">
            <v>22331596.871920001</v>
          </cell>
          <cell r="G615">
            <v>0.96058568200606764</v>
          </cell>
          <cell r="H615">
            <v>23401737.684919998</v>
          </cell>
          <cell r="I615">
            <v>0.96089461627649686</v>
          </cell>
          <cell r="K615">
            <v>16986703</v>
          </cell>
          <cell r="L615">
            <v>0</v>
          </cell>
          <cell r="M615">
            <v>0</v>
          </cell>
          <cell r="N615">
            <v>23401737.684919998</v>
          </cell>
          <cell r="O615">
            <v>16986703</v>
          </cell>
          <cell r="P615">
            <v>16434712</v>
          </cell>
          <cell r="Q615">
            <v>551991</v>
          </cell>
          <cell r="R615">
            <v>3.3586898267520597</v>
          </cell>
          <cell r="S615">
            <v>2623</v>
          </cell>
          <cell r="T615">
            <v>0</v>
          </cell>
          <cell r="U615">
            <v>122</v>
          </cell>
          <cell r="V615">
            <v>122</v>
          </cell>
          <cell r="W615">
            <v>606</v>
          </cell>
          <cell r="X615">
            <v>2649</v>
          </cell>
          <cell r="Y615">
            <v>23401737.684919998</v>
          </cell>
        </row>
        <row r="616">
          <cell r="A616">
            <v>607</v>
          </cell>
          <cell r="B616">
            <v>122</v>
          </cell>
          <cell r="C616" t="str">
            <v xml:space="preserve">HANOVER                      </v>
          </cell>
          <cell r="D616">
            <v>873</v>
          </cell>
          <cell r="E616" t="str">
            <v>SOUTH SHORE</v>
          </cell>
          <cell r="F616">
            <v>916300</v>
          </cell>
          <cell r="G616">
            <v>3.9414317993932343E-2</v>
          </cell>
          <cell r="H616">
            <v>952377</v>
          </cell>
          <cell r="I616">
            <v>3.9105383723503168E-2</v>
          </cell>
          <cell r="K616">
            <v>691305</v>
          </cell>
          <cell r="L616">
            <v>0</v>
          </cell>
          <cell r="M616">
            <v>0</v>
          </cell>
          <cell r="N616">
            <v>952377</v>
          </cell>
          <cell r="O616">
            <v>691305</v>
          </cell>
          <cell r="P616">
            <v>674342</v>
          </cell>
          <cell r="Q616">
            <v>16963</v>
          </cell>
          <cell r="R616">
            <v>2.5154891731495295</v>
          </cell>
          <cell r="S616">
            <v>64</v>
          </cell>
          <cell r="T616">
            <v>0</v>
          </cell>
          <cell r="U616">
            <v>122</v>
          </cell>
          <cell r="V616">
            <v>873</v>
          </cell>
          <cell r="W616">
            <v>607</v>
          </cell>
          <cell r="X616">
            <v>64</v>
          </cell>
          <cell r="Y616">
            <v>952377</v>
          </cell>
        </row>
        <row r="617">
          <cell r="A617">
            <v>608</v>
          </cell>
          <cell r="B617">
            <v>122</v>
          </cell>
          <cell r="D617">
            <v>998</v>
          </cell>
          <cell r="F617">
            <v>0</v>
          </cell>
          <cell r="G617">
            <v>0</v>
          </cell>
          <cell r="H617">
            <v>0</v>
          </cell>
          <cell r="I617">
            <v>0</v>
          </cell>
          <cell r="K617">
            <v>0</v>
          </cell>
          <cell r="L617">
            <v>0</v>
          </cell>
          <cell r="M617">
            <v>0</v>
          </cell>
          <cell r="N617">
            <v>0</v>
          </cell>
          <cell r="O617">
            <v>0</v>
          </cell>
          <cell r="P617">
            <v>0</v>
          </cell>
          <cell r="Q617">
            <v>0</v>
          </cell>
          <cell r="R617">
            <v>0</v>
          </cell>
          <cell r="S617">
            <v>0</v>
          </cell>
          <cell r="T617">
            <v>0</v>
          </cell>
          <cell r="U617">
            <v>122</v>
          </cell>
          <cell r="V617">
            <v>998</v>
          </cell>
          <cell r="W617">
            <v>608</v>
          </cell>
          <cell r="X617">
            <v>0</v>
          </cell>
          <cell r="Y617">
            <v>0</v>
          </cell>
        </row>
        <row r="618">
          <cell r="A618">
            <v>609</v>
          </cell>
          <cell r="B618">
            <v>122</v>
          </cell>
          <cell r="D618">
            <v>998</v>
          </cell>
          <cell r="F618">
            <v>0</v>
          </cell>
          <cell r="G618">
            <v>0</v>
          </cell>
          <cell r="H618">
            <v>0</v>
          </cell>
          <cell r="I618">
            <v>0</v>
          </cell>
          <cell r="K618">
            <v>0</v>
          </cell>
          <cell r="L618">
            <v>0</v>
          </cell>
          <cell r="M618">
            <v>0</v>
          </cell>
          <cell r="N618">
            <v>0</v>
          </cell>
          <cell r="O618">
            <v>0</v>
          </cell>
          <cell r="P618">
            <v>0</v>
          </cell>
          <cell r="Q618">
            <v>0</v>
          </cell>
          <cell r="R618">
            <v>0</v>
          </cell>
          <cell r="S618">
            <v>0</v>
          </cell>
          <cell r="T618">
            <v>0</v>
          </cell>
          <cell r="U618">
            <v>122</v>
          </cell>
          <cell r="V618">
            <v>998</v>
          </cell>
          <cell r="W618">
            <v>609</v>
          </cell>
          <cell r="X618">
            <v>0</v>
          </cell>
          <cell r="Y618">
            <v>0</v>
          </cell>
        </row>
        <row r="619">
          <cell r="A619">
            <v>610</v>
          </cell>
          <cell r="B619">
            <v>122</v>
          </cell>
          <cell r="C619" t="str">
            <v xml:space="preserve">HANOVER                      </v>
          </cell>
          <cell r="D619">
            <v>999</v>
          </cell>
          <cell r="E619" t="str">
            <v>TOTAL</v>
          </cell>
          <cell r="F619">
            <v>23247896.871920001</v>
          </cell>
          <cell r="G619">
            <v>1</v>
          </cell>
          <cell r="H619">
            <v>24354114.684919998</v>
          </cell>
          <cell r="I619">
            <v>1</v>
          </cell>
          <cell r="J619">
            <v>17678008</v>
          </cell>
          <cell r="K619">
            <v>17678008</v>
          </cell>
          <cell r="L619">
            <v>0</v>
          </cell>
          <cell r="M619">
            <v>0</v>
          </cell>
          <cell r="N619">
            <v>24354114.684919998</v>
          </cell>
          <cell r="O619">
            <v>17678008</v>
          </cell>
          <cell r="P619">
            <v>17109054</v>
          </cell>
          <cell r="Q619">
            <v>568954</v>
          </cell>
          <cell r="R619">
            <v>3.3254556330233105</v>
          </cell>
          <cell r="S619">
            <v>2687</v>
          </cell>
          <cell r="T619">
            <v>0</v>
          </cell>
          <cell r="U619">
            <v>122</v>
          </cell>
          <cell r="V619">
            <v>999</v>
          </cell>
          <cell r="W619">
            <v>610</v>
          </cell>
          <cell r="X619">
            <v>2713</v>
          </cell>
          <cell r="Y619">
            <v>24354114.684919998</v>
          </cell>
        </row>
        <row r="620">
          <cell r="A620">
            <v>611</v>
          </cell>
          <cell r="B620">
            <v>123</v>
          </cell>
          <cell r="C620" t="str">
            <v xml:space="preserve">HANSON                       </v>
          </cell>
          <cell r="D620">
            <v>123</v>
          </cell>
          <cell r="E620" t="str">
            <v>HANSON</v>
          </cell>
          <cell r="F620">
            <v>36750.21</v>
          </cell>
          <cell r="G620">
            <v>2.1204420092251785E-3</v>
          </cell>
          <cell r="H620">
            <v>63486.05</v>
          </cell>
          <cell r="I620">
            <v>3.5779245856362254E-3</v>
          </cell>
          <cell r="K620">
            <v>23471</v>
          </cell>
          <cell r="L620">
            <v>0</v>
          </cell>
          <cell r="M620">
            <v>0</v>
          </cell>
          <cell r="N620">
            <v>63486.05</v>
          </cell>
          <cell r="O620">
            <v>23471</v>
          </cell>
          <cell r="P620">
            <v>13241</v>
          </cell>
          <cell r="Q620">
            <v>10230</v>
          </cell>
          <cell r="R620">
            <v>77.260025677818902</v>
          </cell>
          <cell r="S620">
            <v>3</v>
          </cell>
          <cell r="T620">
            <v>0</v>
          </cell>
          <cell r="U620">
            <v>123</v>
          </cell>
          <cell r="V620">
            <v>123</v>
          </cell>
          <cell r="W620">
            <v>611</v>
          </cell>
          <cell r="X620">
            <v>5</v>
          </cell>
          <cell r="Y620">
            <v>63486.05</v>
          </cell>
        </row>
        <row r="621">
          <cell r="A621">
            <v>612</v>
          </cell>
          <cell r="B621">
            <v>123</v>
          </cell>
          <cell r="C621" t="str">
            <v xml:space="preserve">HANSON                       </v>
          </cell>
          <cell r="D621">
            <v>780</v>
          </cell>
          <cell r="E621" t="str">
            <v>WHITMAN HANSON</v>
          </cell>
          <cell r="F621">
            <v>16163584</v>
          </cell>
          <cell r="G621">
            <v>0.93261895736758915</v>
          </cell>
          <cell r="H621">
            <v>16430340</v>
          </cell>
          <cell r="I621">
            <v>0.92597535106314377</v>
          </cell>
          <cell r="K621">
            <v>6074285</v>
          </cell>
          <cell r="L621">
            <v>0</v>
          </cell>
          <cell r="M621">
            <v>0</v>
          </cell>
          <cell r="N621">
            <v>16430340</v>
          </cell>
          <cell r="O621">
            <v>6074285</v>
          </cell>
          <cell r="P621">
            <v>5823766</v>
          </cell>
          <cell r="Q621">
            <v>250519</v>
          </cell>
          <cell r="R621">
            <v>4.3016666535022186</v>
          </cell>
          <cell r="S621">
            <v>1850</v>
          </cell>
          <cell r="T621">
            <v>0</v>
          </cell>
          <cell r="U621">
            <v>123</v>
          </cell>
          <cell r="V621">
            <v>780</v>
          </cell>
          <cell r="W621">
            <v>612</v>
          </cell>
          <cell r="X621">
            <v>1813</v>
          </cell>
          <cell r="Y621">
            <v>16430340</v>
          </cell>
        </row>
        <row r="622">
          <cell r="A622">
            <v>613</v>
          </cell>
          <cell r="B622">
            <v>123</v>
          </cell>
          <cell r="C622" t="str">
            <v xml:space="preserve">HANSON                       </v>
          </cell>
          <cell r="D622">
            <v>873</v>
          </cell>
          <cell r="E622" t="str">
            <v>SOUTH SHORE</v>
          </cell>
          <cell r="F622">
            <v>1131057</v>
          </cell>
          <cell r="G622">
            <v>6.526060062318563E-2</v>
          </cell>
          <cell r="H622">
            <v>1249994</v>
          </cell>
          <cell r="I622">
            <v>7.0446724351219958E-2</v>
          </cell>
          <cell r="K622">
            <v>462122</v>
          </cell>
          <cell r="L622">
            <v>0</v>
          </cell>
          <cell r="M622">
            <v>0</v>
          </cell>
          <cell r="N622">
            <v>1249994</v>
          </cell>
          <cell r="O622">
            <v>462122</v>
          </cell>
          <cell r="P622">
            <v>407522</v>
          </cell>
          <cell r="Q622">
            <v>54600</v>
          </cell>
          <cell r="R622">
            <v>13.398049675845721</v>
          </cell>
          <cell r="S622">
            <v>79</v>
          </cell>
          <cell r="T622">
            <v>0</v>
          </cell>
          <cell r="U622">
            <v>123</v>
          </cell>
          <cell r="V622">
            <v>873</v>
          </cell>
          <cell r="W622">
            <v>613</v>
          </cell>
          <cell r="X622">
            <v>84</v>
          </cell>
          <cell r="Y622">
            <v>1249994</v>
          </cell>
        </row>
        <row r="623">
          <cell r="A623">
            <v>614</v>
          </cell>
          <cell r="B623">
            <v>123</v>
          </cell>
          <cell r="D623">
            <v>998</v>
          </cell>
          <cell r="F623">
            <v>0</v>
          </cell>
          <cell r="G623">
            <v>0</v>
          </cell>
          <cell r="H623">
            <v>0</v>
          </cell>
          <cell r="I623">
            <v>0</v>
          </cell>
          <cell r="K623">
            <v>0</v>
          </cell>
          <cell r="L623">
            <v>0</v>
          </cell>
          <cell r="M623">
            <v>0</v>
          </cell>
          <cell r="N623">
            <v>0</v>
          </cell>
          <cell r="O623">
            <v>0</v>
          </cell>
          <cell r="P623">
            <v>0</v>
          </cell>
          <cell r="Q623">
            <v>0</v>
          </cell>
          <cell r="R623">
            <v>0</v>
          </cell>
          <cell r="S623">
            <v>0</v>
          </cell>
          <cell r="T623">
            <v>0</v>
          </cell>
          <cell r="U623">
            <v>123</v>
          </cell>
          <cell r="V623">
            <v>998</v>
          </cell>
          <cell r="W623">
            <v>614</v>
          </cell>
          <cell r="X623">
            <v>0</v>
          </cell>
          <cell r="Y623">
            <v>0</v>
          </cell>
        </row>
        <row r="624">
          <cell r="A624">
            <v>615</v>
          </cell>
          <cell r="B624">
            <v>123</v>
          </cell>
          <cell r="C624" t="str">
            <v xml:space="preserve">HANSON                       </v>
          </cell>
          <cell r="D624">
            <v>999</v>
          </cell>
          <cell r="E624" t="str">
            <v>TOTAL</v>
          </cell>
          <cell r="F624">
            <v>17331391.210000001</v>
          </cell>
          <cell r="G624">
            <v>1</v>
          </cell>
          <cell r="H624">
            <v>17743820.050000001</v>
          </cell>
          <cell r="I624">
            <v>1</v>
          </cell>
          <cell r="J624">
            <v>6559878</v>
          </cell>
          <cell r="K624">
            <v>6559878</v>
          </cell>
          <cell r="L624">
            <v>0</v>
          </cell>
          <cell r="M624">
            <v>0</v>
          </cell>
          <cell r="N624">
            <v>17743820.050000001</v>
          </cell>
          <cell r="O624">
            <v>6559878</v>
          </cell>
          <cell r="P624">
            <v>6244529</v>
          </cell>
          <cell r="Q624">
            <v>315349</v>
          </cell>
          <cell r="R624">
            <v>5.0500045720021474</v>
          </cell>
          <cell r="S624">
            <v>1932</v>
          </cell>
          <cell r="T624">
            <v>0</v>
          </cell>
          <cell r="U624">
            <v>123</v>
          </cell>
          <cell r="V624">
            <v>999</v>
          </cell>
          <cell r="W624">
            <v>615</v>
          </cell>
          <cell r="X624">
            <v>1902</v>
          </cell>
          <cell r="Y624">
            <v>17743820.050000001</v>
          </cell>
        </row>
        <row r="625">
          <cell r="A625">
            <v>616</v>
          </cell>
          <cell r="B625">
            <v>124</v>
          </cell>
          <cell r="C625" t="str">
            <v xml:space="preserve">HARDWICK                     </v>
          </cell>
          <cell r="D625">
            <v>124</v>
          </cell>
          <cell r="E625" t="str">
            <v>HARDWICK</v>
          </cell>
          <cell r="F625">
            <v>0</v>
          </cell>
          <cell r="G625">
            <v>0</v>
          </cell>
          <cell r="H625">
            <v>0</v>
          </cell>
          <cell r="I625">
            <v>0</v>
          </cell>
          <cell r="K625">
            <v>0</v>
          </cell>
          <cell r="L625">
            <v>0</v>
          </cell>
          <cell r="M625">
            <v>0</v>
          </cell>
          <cell r="N625">
            <v>0</v>
          </cell>
          <cell r="O625">
            <v>0</v>
          </cell>
          <cell r="P625">
            <v>0</v>
          </cell>
          <cell r="Q625">
            <v>0</v>
          </cell>
          <cell r="R625">
            <v>0</v>
          </cell>
          <cell r="S625">
            <v>0</v>
          </cell>
          <cell r="T625">
            <v>0</v>
          </cell>
          <cell r="U625">
            <v>124</v>
          </cell>
          <cell r="V625">
            <v>124</v>
          </cell>
          <cell r="W625">
            <v>616</v>
          </cell>
          <cell r="X625">
            <v>0</v>
          </cell>
          <cell r="Y625">
            <v>0</v>
          </cell>
        </row>
        <row r="626">
          <cell r="A626">
            <v>617</v>
          </cell>
          <cell r="B626">
            <v>124</v>
          </cell>
          <cell r="C626" t="str">
            <v xml:space="preserve">HARDWICK                     </v>
          </cell>
          <cell r="D626">
            <v>753</v>
          </cell>
          <cell r="E626" t="str">
            <v>QUABBIN</v>
          </cell>
          <cell r="F626">
            <v>3739414</v>
          </cell>
          <cell r="G626">
            <v>0.93864751324855067</v>
          </cell>
          <cell r="H626">
            <v>3521932</v>
          </cell>
          <cell r="I626">
            <v>0.91102605967672179</v>
          </cell>
          <cell r="K626">
            <v>1447270</v>
          </cell>
          <cell r="L626">
            <v>0</v>
          </cell>
          <cell r="M626">
            <v>0</v>
          </cell>
          <cell r="N626">
            <v>3521932</v>
          </cell>
          <cell r="O626">
            <v>1447270</v>
          </cell>
          <cell r="P626">
            <v>1467941</v>
          </cell>
          <cell r="Q626">
            <v>-20671</v>
          </cell>
          <cell r="R626">
            <v>-1.40816286213138</v>
          </cell>
          <cell r="S626">
            <v>420</v>
          </cell>
          <cell r="T626">
            <v>0</v>
          </cell>
          <cell r="U626">
            <v>124</v>
          </cell>
          <cell r="V626">
            <v>753</v>
          </cell>
          <cell r="W626">
            <v>617</v>
          </cell>
          <cell r="X626">
            <v>381</v>
          </cell>
          <cell r="Y626">
            <v>3521932</v>
          </cell>
        </row>
        <row r="627">
          <cell r="A627">
            <v>618</v>
          </cell>
          <cell r="B627">
            <v>124</v>
          </cell>
          <cell r="C627" t="str">
            <v xml:space="preserve">HARDWICK                     </v>
          </cell>
          <cell r="D627">
            <v>860</v>
          </cell>
          <cell r="E627" t="str">
            <v>PATHFINDER</v>
          </cell>
          <cell r="F627">
            <v>244418</v>
          </cell>
          <cell r="G627">
            <v>6.1352486751449359E-2</v>
          </cell>
          <cell r="H627">
            <v>343964</v>
          </cell>
          <cell r="I627">
            <v>8.8973940323278225E-2</v>
          </cell>
          <cell r="K627">
            <v>141345</v>
          </cell>
          <cell r="L627">
            <v>0</v>
          </cell>
          <cell r="M627">
            <v>0</v>
          </cell>
          <cell r="N627">
            <v>343964</v>
          </cell>
          <cell r="O627">
            <v>141345</v>
          </cell>
          <cell r="P627">
            <v>95948</v>
          </cell>
          <cell r="Q627">
            <v>45397</v>
          </cell>
          <cell r="R627">
            <v>47.314170175511734</v>
          </cell>
          <cell r="S627">
            <v>17</v>
          </cell>
          <cell r="T627">
            <v>0</v>
          </cell>
          <cell r="U627">
            <v>124</v>
          </cell>
          <cell r="V627">
            <v>860</v>
          </cell>
          <cell r="W627">
            <v>618</v>
          </cell>
          <cell r="X627">
            <v>23</v>
          </cell>
          <cell r="Y627">
            <v>343964</v>
          </cell>
        </row>
        <row r="628">
          <cell r="A628">
            <v>619</v>
          </cell>
          <cell r="B628">
            <v>124</v>
          </cell>
          <cell r="D628">
            <v>998</v>
          </cell>
          <cell r="F628">
            <v>0</v>
          </cell>
          <cell r="G628">
            <v>0</v>
          </cell>
          <cell r="H628">
            <v>0</v>
          </cell>
          <cell r="I628">
            <v>0</v>
          </cell>
          <cell r="K628">
            <v>0</v>
          </cell>
          <cell r="L628">
            <v>0</v>
          </cell>
          <cell r="M628">
            <v>0</v>
          </cell>
          <cell r="N628">
            <v>0</v>
          </cell>
          <cell r="O628">
            <v>0</v>
          </cell>
          <cell r="P628">
            <v>0</v>
          </cell>
          <cell r="Q628">
            <v>0</v>
          </cell>
          <cell r="R628">
            <v>0</v>
          </cell>
          <cell r="S628">
            <v>0</v>
          </cell>
          <cell r="T628">
            <v>0</v>
          </cell>
          <cell r="U628">
            <v>124</v>
          </cell>
          <cell r="V628">
            <v>998</v>
          </cell>
          <cell r="W628">
            <v>619</v>
          </cell>
          <cell r="X628">
            <v>0</v>
          </cell>
          <cell r="Y628">
            <v>0</v>
          </cell>
        </row>
        <row r="629">
          <cell r="A629">
            <v>620</v>
          </cell>
          <cell r="B629">
            <v>124</v>
          </cell>
          <cell r="C629" t="str">
            <v xml:space="preserve">HARDWICK                     </v>
          </cell>
          <cell r="D629">
            <v>999</v>
          </cell>
          <cell r="E629" t="str">
            <v>TOTAL</v>
          </cell>
          <cell r="F629">
            <v>3983832</v>
          </cell>
          <cell r="G629">
            <v>1</v>
          </cell>
          <cell r="H629">
            <v>3865896</v>
          </cell>
          <cell r="I629">
            <v>1</v>
          </cell>
          <cell r="J629">
            <v>1588615</v>
          </cell>
          <cell r="K629">
            <v>1588615</v>
          </cell>
          <cell r="L629">
            <v>0</v>
          </cell>
          <cell r="M629">
            <v>0</v>
          </cell>
          <cell r="N629">
            <v>3865896</v>
          </cell>
          <cell r="O629">
            <v>1588615</v>
          </cell>
          <cell r="P629">
            <v>1563889</v>
          </cell>
          <cell r="Q629">
            <v>24726</v>
          </cell>
          <cell r="R629">
            <v>1.5810585022338541</v>
          </cell>
          <cell r="S629">
            <v>437</v>
          </cell>
          <cell r="T629">
            <v>0</v>
          </cell>
          <cell r="U629">
            <v>124</v>
          </cell>
          <cell r="V629">
            <v>999</v>
          </cell>
          <cell r="W629">
            <v>620</v>
          </cell>
          <cell r="X629">
            <v>404</v>
          </cell>
          <cell r="Y629">
            <v>3865896</v>
          </cell>
        </row>
        <row r="630">
          <cell r="A630">
            <v>621</v>
          </cell>
          <cell r="B630">
            <v>125</v>
          </cell>
          <cell r="C630" t="str">
            <v xml:space="preserve">HARVARD                      </v>
          </cell>
          <cell r="D630">
            <v>125</v>
          </cell>
          <cell r="E630" t="str">
            <v>HARVARD</v>
          </cell>
          <cell r="F630">
            <v>9832645.2214000002</v>
          </cell>
          <cell r="G630">
            <v>0.99284966943698683</v>
          </cell>
          <cell r="H630">
            <v>10074274.181770001</v>
          </cell>
          <cell r="I630">
            <v>0.99270606553374907</v>
          </cell>
          <cell r="K630">
            <v>8807063</v>
          </cell>
          <cell r="L630">
            <v>0</v>
          </cell>
          <cell r="M630">
            <v>0</v>
          </cell>
          <cell r="N630">
            <v>10074274.181770001</v>
          </cell>
          <cell r="O630">
            <v>8807063</v>
          </cell>
          <cell r="P630">
            <v>8627525</v>
          </cell>
          <cell r="Q630">
            <v>179538</v>
          </cell>
          <cell r="R630">
            <v>2.080990782408628</v>
          </cell>
          <cell r="S630">
            <v>1147</v>
          </cell>
          <cell r="T630">
            <v>0</v>
          </cell>
          <cell r="U630">
            <v>125</v>
          </cell>
          <cell r="V630">
            <v>125</v>
          </cell>
          <cell r="W630">
            <v>621</v>
          </cell>
          <cell r="X630">
            <v>1127</v>
          </cell>
          <cell r="Y630">
            <v>10074274.181770001</v>
          </cell>
        </row>
        <row r="631">
          <cell r="A631">
            <v>622</v>
          </cell>
          <cell r="B631">
            <v>125</v>
          </cell>
          <cell r="C631" t="str">
            <v xml:space="preserve">HARVARD                      </v>
          </cell>
          <cell r="D631">
            <v>832</v>
          </cell>
          <cell r="E631" t="str">
            <v>MONTACHUSETT</v>
          </cell>
          <cell r="F631">
            <v>70813</v>
          </cell>
          <cell r="G631">
            <v>7.1503305630131221E-3</v>
          </cell>
          <cell r="H631">
            <v>74021</v>
          </cell>
          <cell r="I631">
            <v>7.2939344662508853E-3</v>
          </cell>
          <cell r="K631">
            <v>64710</v>
          </cell>
          <cell r="L631">
            <v>0</v>
          </cell>
          <cell r="M631">
            <v>0</v>
          </cell>
          <cell r="N631">
            <v>74021</v>
          </cell>
          <cell r="O631">
            <v>64710</v>
          </cell>
          <cell r="P631">
            <v>62134</v>
          </cell>
          <cell r="Q631">
            <v>2576</v>
          </cell>
          <cell r="R631">
            <v>4.1458782631087647</v>
          </cell>
          <cell r="S631">
            <v>5</v>
          </cell>
          <cell r="T631">
            <v>0</v>
          </cell>
          <cell r="U631">
            <v>125</v>
          </cell>
          <cell r="V631">
            <v>832</v>
          </cell>
          <cell r="W631">
            <v>622</v>
          </cell>
          <cell r="X631">
            <v>5</v>
          </cell>
          <cell r="Y631">
            <v>74021</v>
          </cell>
        </row>
        <row r="632">
          <cell r="A632">
            <v>623</v>
          </cell>
          <cell r="B632">
            <v>125</v>
          </cell>
          <cell r="D632">
            <v>998</v>
          </cell>
          <cell r="F632">
            <v>0</v>
          </cell>
          <cell r="G632">
            <v>0</v>
          </cell>
          <cell r="H632">
            <v>0</v>
          </cell>
          <cell r="I632">
            <v>0</v>
          </cell>
          <cell r="K632">
            <v>0</v>
          </cell>
          <cell r="L632">
            <v>0</v>
          </cell>
          <cell r="M632">
            <v>0</v>
          </cell>
          <cell r="N632">
            <v>0</v>
          </cell>
          <cell r="O632">
            <v>0</v>
          </cell>
          <cell r="P632">
            <v>0</v>
          </cell>
          <cell r="Q632">
            <v>0</v>
          </cell>
          <cell r="R632">
            <v>0</v>
          </cell>
          <cell r="S632">
            <v>0</v>
          </cell>
          <cell r="T632">
            <v>0</v>
          </cell>
          <cell r="U632">
            <v>125</v>
          </cell>
          <cell r="V632">
            <v>998</v>
          </cell>
          <cell r="W632">
            <v>623</v>
          </cell>
          <cell r="X632">
            <v>0</v>
          </cell>
          <cell r="Y632">
            <v>0</v>
          </cell>
        </row>
        <row r="633">
          <cell r="A633">
            <v>624</v>
          </cell>
          <cell r="B633">
            <v>125</v>
          </cell>
          <cell r="D633">
            <v>998</v>
          </cell>
          <cell r="F633">
            <v>0</v>
          </cell>
          <cell r="G633">
            <v>0</v>
          </cell>
          <cell r="H633">
            <v>0</v>
          </cell>
          <cell r="I633">
            <v>0</v>
          </cell>
          <cell r="K633">
            <v>0</v>
          </cell>
          <cell r="L633">
            <v>0</v>
          </cell>
          <cell r="M633">
            <v>0</v>
          </cell>
          <cell r="N633">
            <v>0</v>
          </cell>
          <cell r="O633">
            <v>0</v>
          </cell>
          <cell r="P633">
            <v>0</v>
          </cell>
          <cell r="Q633">
            <v>0</v>
          </cell>
          <cell r="R633">
            <v>0</v>
          </cell>
          <cell r="S633">
            <v>0</v>
          </cell>
          <cell r="T633">
            <v>0</v>
          </cell>
          <cell r="U633">
            <v>125</v>
          </cell>
          <cell r="V633">
            <v>998</v>
          </cell>
          <cell r="W633">
            <v>624</v>
          </cell>
          <cell r="X633">
            <v>0</v>
          </cell>
          <cell r="Y633">
            <v>0</v>
          </cell>
        </row>
        <row r="634">
          <cell r="A634">
            <v>625</v>
          </cell>
          <cell r="B634">
            <v>125</v>
          </cell>
          <cell r="C634" t="str">
            <v xml:space="preserve">HARVARD                      </v>
          </cell>
          <cell r="D634">
            <v>999</v>
          </cell>
          <cell r="E634" t="str">
            <v>TOTAL</v>
          </cell>
          <cell r="F634">
            <v>9903458.2214000002</v>
          </cell>
          <cell r="G634">
            <v>1</v>
          </cell>
          <cell r="H634">
            <v>10148295.181770001</v>
          </cell>
          <cell r="I634">
            <v>1</v>
          </cell>
          <cell r="J634">
            <v>8871773</v>
          </cell>
          <cell r="K634">
            <v>8871773</v>
          </cell>
          <cell r="L634">
            <v>0</v>
          </cell>
          <cell r="M634">
            <v>0</v>
          </cell>
          <cell r="N634">
            <v>10148295.181770001</v>
          </cell>
          <cell r="O634">
            <v>8871773</v>
          </cell>
          <cell r="P634">
            <v>8689659</v>
          </cell>
          <cell r="Q634">
            <v>182114</v>
          </cell>
          <cell r="R634">
            <v>2.095755426075983</v>
          </cell>
          <cell r="S634">
            <v>1152</v>
          </cell>
          <cell r="T634">
            <v>0</v>
          </cell>
          <cell r="U634">
            <v>125</v>
          </cell>
          <cell r="V634">
            <v>999</v>
          </cell>
          <cell r="W634">
            <v>625</v>
          </cell>
          <cell r="X634">
            <v>1132</v>
          </cell>
          <cell r="Y634">
            <v>10148295.181770001</v>
          </cell>
        </row>
        <row r="635">
          <cell r="A635">
            <v>626</v>
          </cell>
          <cell r="B635">
            <v>126</v>
          </cell>
          <cell r="C635" t="str">
            <v xml:space="preserve">HARWICH                      </v>
          </cell>
          <cell r="D635">
            <v>126</v>
          </cell>
          <cell r="E635" t="str">
            <v>HARWICH</v>
          </cell>
          <cell r="F635">
            <v>12395623.68</v>
          </cell>
          <cell r="G635">
            <v>0.92615587897219287</v>
          </cell>
          <cell r="H635">
            <v>0</v>
          </cell>
          <cell r="I635">
            <v>0</v>
          </cell>
          <cell r="K635">
            <v>0</v>
          </cell>
          <cell r="L635">
            <v>0</v>
          </cell>
          <cell r="M635">
            <v>0</v>
          </cell>
          <cell r="N635">
            <v>0</v>
          </cell>
          <cell r="O635">
            <v>0</v>
          </cell>
          <cell r="P635">
            <v>11328277</v>
          </cell>
          <cell r="Q635">
            <v>-11328277</v>
          </cell>
          <cell r="R635">
            <v>-100</v>
          </cell>
          <cell r="S635">
            <v>1405</v>
          </cell>
          <cell r="T635">
            <v>0</v>
          </cell>
          <cell r="U635">
            <v>126</v>
          </cell>
          <cell r="V635">
            <v>126</v>
          </cell>
          <cell r="W635">
            <v>626</v>
          </cell>
          <cell r="X635">
            <v>0</v>
          </cell>
          <cell r="Y635">
            <v>0</v>
          </cell>
        </row>
        <row r="636">
          <cell r="A636">
            <v>627</v>
          </cell>
          <cell r="B636">
            <v>126</v>
          </cell>
          <cell r="C636" t="str">
            <v xml:space="preserve">HARWICH                      </v>
          </cell>
          <cell r="D636">
            <v>712</v>
          </cell>
          <cell r="E636" t="str">
            <v>MONOMOY</v>
          </cell>
          <cell r="F636">
            <v>0</v>
          </cell>
          <cell r="G636">
            <v>7.3844121027807089E-2</v>
          </cell>
          <cell r="H636">
            <v>12873536</v>
          </cell>
          <cell r="I636">
            <v>0.92069428315065871</v>
          </cell>
          <cell r="K636">
            <v>11444862</v>
          </cell>
          <cell r="L636">
            <v>0</v>
          </cell>
          <cell r="M636">
            <v>0</v>
          </cell>
          <cell r="N636">
            <v>12873536</v>
          </cell>
          <cell r="O636">
            <v>11444862</v>
          </cell>
          <cell r="P636">
            <v>0</v>
          </cell>
          <cell r="Q636">
            <v>11444862</v>
          </cell>
          <cell r="R636">
            <v>100</v>
          </cell>
          <cell r="S636">
            <v>0</v>
          </cell>
          <cell r="T636">
            <v>0</v>
          </cell>
          <cell r="U636">
            <v>126</v>
          </cell>
          <cell r="V636">
            <v>712</v>
          </cell>
          <cell r="W636">
            <v>627</v>
          </cell>
          <cell r="X636">
            <v>1391</v>
          </cell>
          <cell r="Y636">
            <v>12873536</v>
          </cell>
        </row>
        <row r="637">
          <cell r="A637">
            <v>628</v>
          </cell>
          <cell r="B637">
            <v>126</v>
          </cell>
          <cell r="C637" t="str">
            <v xml:space="preserve">HARWICH                      </v>
          </cell>
          <cell r="D637">
            <v>815</v>
          </cell>
          <cell r="E637" t="str">
            <v>CAPE COD</v>
          </cell>
          <cell r="F637">
            <v>988326</v>
          </cell>
          <cell r="G637">
            <v>0</v>
          </cell>
          <cell r="H637">
            <v>1108886</v>
          </cell>
          <cell r="I637">
            <v>7.9305716849341262E-2</v>
          </cell>
          <cell r="K637">
            <v>985825</v>
          </cell>
          <cell r="L637">
            <v>0</v>
          </cell>
          <cell r="M637">
            <v>0</v>
          </cell>
          <cell r="N637">
            <v>1108886</v>
          </cell>
          <cell r="O637">
            <v>985825</v>
          </cell>
          <cell r="P637">
            <v>903224</v>
          </cell>
          <cell r="Q637">
            <v>82601</v>
          </cell>
          <cell r="R637">
            <v>9.1451290045437226</v>
          </cell>
          <cell r="S637">
            <v>69</v>
          </cell>
          <cell r="T637">
            <v>0</v>
          </cell>
          <cell r="U637">
            <v>126</v>
          </cell>
          <cell r="V637">
            <v>815</v>
          </cell>
          <cell r="W637">
            <v>628</v>
          </cell>
          <cell r="X637">
            <v>74</v>
          </cell>
          <cell r="Y637">
            <v>1108886</v>
          </cell>
        </row>
        <row r="638">
          <cell r="A638">
            <v>629</v>
          </cell>
          <cell r="B638">
            <v>126</v>
          </cell>
          <cell r="D638">
            <v>998</v>
          </cell>
          <cell r="F638">
            <v>0</v>
          </cell>
          <cell r="G638">
            <v>0</v>
          </cell>
          <cell r="H638">
            <v>0</v>
          </cell>
          <cell r="I638">
            <v>0</v>
          </cell>
          <cell r="K638">
            <v>0</v>
          </cell>
          <cell r="L638">
            <v>0</v>
          </cell>
          <cell r="M638">
            <v>0</v>
          </cell>
          <cell r="N638">
            <v>0</v>
          </cell>
          <cell r="O638">
            <v>0</v>
          </cell>
          <cell r="P638">
            <v>0</v>
          </cell>
          <cell r="Q638">
            <v>0</v>
          </cell>
          <cell r="R638">
            <v>0</v>
          </cell>
          <cell r="S638">
            <v>0</v>
          </cell>
          <cell r="T638">
            <v>0</v>
          </cell>
          <cell r="U638">
            <v>126</v>
          </cell>
          <cell r="V638">
            <v>998</v>
          </cell>
          <cell r="W638">
            <v>629</v>
          </cell>
          <cell r="X638">
            <v>0</v>
          </cell>
          <cell r="Y638">
            <v>0</v>
          </cell>
        </row>
        <row r="639">
          <cell r="A639">
            <v>630</v>
          </cell>
          <cell r="B639">
            <v>126</v>
          </cell>
          <cell r="C639" t="str">
            <v xml:space="preserve">HARWICH                      </v>
          </cell>
          <cell r="D639">
            <v>999</v>
          </cell>
          <cell r="E639" t="str">
            <v>TOTAL</v>
          </cell>
          <cell r="F639">
            <v>13383949.68</v>
          </cell>
          <cell r="G639">
            <v>1</v>
          </cell>
          <cell r="H639">
            <v>13982422</v>
          </cell>
          <cell r="I639">
            <v>1</v>
          </cell>
          <cell r="J639">
            <v>12430687</v>
          </cell>
          <cell r="K639">
            <v>12430687</v>
          </cell>
          <cell r="L639">
            <v>0</v>
          </cell>
          <cell r="M639">
            <v>0</v>
          </cell>
          <cell r="N639">
            <v>13982422</v>
          </cell>
          <cell r="O639">
            <v>12430687</v>
          </cell>
          <cell r="P639">
            <v>12231501</v>
          </cell>
          <cell r="Q639">
            <v>199186</v>
          </cell>
          <cell r="R639">
            <v>1.6284673483655032</v>
          </cell>
          <cell r="S639">
            <v>1474</v>
          </cell>
          <cell r="T639">
            <v>0</v>
          </cell>
          <cell r="U639">
            <v>126</v>
          </cell>
          <cell r="V639">
            <v>999</v>
          </cell>
          <cell r="W639">
            <v>630</v>
          </cell>
          <cell r="X639">
            <v>1465</v>
          </cell>
          <cell r="Y639">
            <v>13982422</v>
          </cell>
        </row>
        <row r="640">
          <cell r="A640">
            <v>631</v>
          </cell>
          <cell r="B640">
            <v>127</v>
          </cell>
          <cell r="C640" t="str">
            <v xml:space="preserve">HATFIELD                     </v>
          </cell>
          <cell r="D640">
            <v>127</v>
          </cell>
          <cell r="E640" t="str">
            <v>HATFIELD</v>
          </cell>
          <cell r="F640">
            <v>3188704</v>
          </cell>
          <cell r="G640">
            <v>1</v>
          </cell>
          <cell r="H640">
            <v>3317758.76</v>
          </cell>
          <cell r="I640">
            <v>1</v>
          </cell>
          <cell r="K640">
            <v>3073443</v>
          </cell>
          <cell r="L640">
            <v>0</v>
          </cell>
          <cell r="M640">
            <v>0</v>
          </cell>
          <cell r="N640">
            <v>3317758.76</v>
          </cell>
          <cell r="O640">
            <v>3073443</v>
          </cell>
          <cell r="P640">
            <v>2995877</v>
          </cell>
          <cell r="Q640">
            <v>77566</v>
          </cell>
          <cell r="R640">
            <v>2.5890916082335824</v>
          </cell>
          <cell r="S640">
            <v>362</v>
          </cell>
          <cell r="T640">
            <v>0</v>
          </cell>
          <cell r="U640">
            <v>127</v>
          </cell>
          <cell r="V640">
            <v>127</v>
          </cell>
          <cell r="W640">
            <v>631</v>
          </cell>
          <cell r="X640">
            <v>359</v>
          </cell>
          <cell r="Y640">
            <v>3317758.76</v>
          </cell>
        </row>
        <row r="641">
          <cell r="A641">
            <v>632</v>
          </cell>
          <cell r="B641">
            <v>127</v>
          </cell>
          <cell r="D641">
            <v>998</v>
          </cell>
          <cell r="F641">
            <v>0</v>
          </cell>
          <cell r="G641">
            <v>0</v>
          </cell>
          <cell r="H641">
            <v>0</v>
          </cell>
          <cell r="I641">
            <v>0</v>
          </cell>
          <cell r="K641">
            <v>0</v>
          </cell>
          <cell r="L641">
            <v>0</v>
          </cell>
          <cell r="M641">
            <v>0</v>
          </cell>
          <cell r="N641">
            <v>0</v>
          </cell>
          <cell r="O641">
            <v>0</v>
          </cell>
          <cell r="P641">
            <v>0</v>
          </cell>
          <cell r="Q641">
            <v>0</v>
          </cell>
          <cell r="R641">
            <v>0</v>
          </cell>
          <cell r="S641">
            <v>0</v>
          </cell>
          <cell r="T641">
            <v>0</v>
          </cell>
          <cell r="U641">
            <v>127</v>
          </cell>
          <cell r="V641">
            <v>998</v>
          </cell>
          <cell r="W641">
            <v>632</v>
          </cell>
          <cell r="X641">
            <v>0</v>
          </cell>
          <cell r="Y641">
            <v>0</v>
          </cell>
        </row>
        <row r="642">
          <cell r="A642">
            <v>633</v>
          </cell>
          <cell r="B642">
            <v>127</v>
          </cell>
          <cell r="D642">
            <v>998</v>
          </cell>
          <cell r="F642">
            <v>0</v>
          </cell>
          <cell r="G642">
            <v>0</v>
          </cell>
          <cell r="H642">
            <v>0</v>
          </cell>
          <cell r="I642">
            <v>0</v>
          </cell>
          <cell r="K642">
            <v>0</v>
          </cell>
          <cell r="L642">
            <v>0</v>
          </cell>
          <cell r="M642">
            <v>0</v>
          </cell>
          <cell r="N642">
            <v>0</v>
          </cell>
          <cell r="O642">
            <v>0</v>
          </cell>
          <cell r="P642">
            <v>0</v>
          </cell>
          <cell r="Q642">
            <v>0</v>
          </cell>
          <cell r="R642">
            <v>0</v>
          </cell>
          <cell r="S642">
            <v>0</v>
          </cell>
          <cell r="T642">
            <v>0</v>
          </cell>
          <cell r="U642">
            <v>127</v>
          </cell>
          <cell r="V642">
            <v>998</v>
          </cell>
          <cell r="W642">
            <v>633</v>
          </cell>
          <cell r="X642">
            <v>0</v>
          </cell>
          <cell r="Y642">
            <v>0</v>
          </cell>
        </row>
        <row r="643">
          <cell r="A643">
            <v>634</v>
          </cell>
          <cell r="B643">
            <v>127</v>
          </cell>
          <cell r="D643">
            <v>998</v>
          </cell>
          <cell r="F643">
            <v>0</v>
          </cell>
          <cell r="G643">
            <v>0</v>
          </cell>
          <cell r="H643">
            <v>0</v>
          </cell>
          <cell r="I643">
            <v>0</v>
          </cell>
          <cell r="K643">
            <v>0</v>
          </cell>
          <cell r="L643">
            <v>0</v>
          </cell>
          <cell r="M643">
            <v>0</v>
          </cell>
          <cell r="N643">
            <v>0</v>
          </cell>
          <cell r="O643">
            <v>0</v>
          </cell>
          <cell r="P643">
            <v>0</v>
          </cell>
          <cell r="Q643">
            <v>0</v>
          </cell>
          <cell r="R643">
            <v>0</v>
          </cell>
          <cell r="S643">
            <v>0</v>
          </cell>
          <cell r="T643">
            <v>0</v>
          </cell>
          <cell r="U643">
            <v>127</v>
          </cell>
          <cell r="V643">
            <v>998</v>
          </cell>
          <cell r="W643">
            <v>634</v>
          </cell>
          <cell r="X643">
            <v>0</v>
          </cell>
          <cell r="Y643">
            <v>0</v>
          </cell>
        </row>
        <row r="644">
          <cell r="A644">
            <v>635</v>
          </cell>
          <cell r="B644">
            <v>127</v>
          </cell>
          <cell r="C644" t="str">
            <v xml:space="preserve">HATFIELD                     </v>
          </cell>
          <cell r="D644">
            <v>999</v>
          </cell>
          <cell r="E644" t="str">
            <v>TOTAL</v>
          </cell>
          <cell r="F644">
            <v>3188704</v>
          </cell>
          <cell r="G644">
            <v>1</v>
          </cell>
          <cell r="H644">
            <v>3317758.76</v>
          </cell>
          <cell r="I644">
            <v>1</v>
          </cell>
          <cell r="J644">
            <v>3073443</v>
          </cell>
          <cell r="K644">
            <v>3073443</v>
          </cell>
          <cell r="L644">
            <v>0</v>
          </cell>
          <cell r="M644">
            <v>0</v>
          </cell>
          <cell r="N644">
            <v>3317758.76</v>
          </cell>
          <cell r="O644">
            <v>3073443</v>
          </cell>
          <cell r="P644">
            <v>2995877</v>
          </cell>
          <cell r="Q644">
            <v>77566</v>
          </cell>
          <cell r="R644">
            <v>2.5890916082335824</v>
          </cell>
          <cell r="S644">
            <v>362</v>
          </cell>
          <cell r="T644">
            <v>0</v>
          </cell>
          <cell r="U644">
            <v>127</v>
          </cell>
          <cell r="V644">
            <v>999</v>
          </cell>
          <cell r="W644">
            <v>635</v>
          </cell>
          <cell r="X644">
            <v>359</v>
          </cell>
          <cell r="Y644">
            <v>3317758.76</v>
          </cell>
        </row>
        <row r="645">
          <cell r="A645">
            <v>636</v>
          </cell>
          <cell r="B645">
            <v>128</v>
          </cell>
          <cell r="C645" t="str">
            <v xml:space="preserve">HAVERHILL                    </v>
          </cell>
          <cell r="D645">
            <v>128</v>
          </cell>
          <cell r="E645" t="str">
            <v>HAVERHILL</v>
          </cell>
          <cell r="F645">
            <v>71678180.060000002</v>
          </cell>
          <cell r="G645">
            <v>0.86507471588393559</v>
          </cell>
          <cell r="H645">
            <v>77249638.609999985</v>
          </cell>
          <cell r="I645">
            <v>0.86605944103447574</v>
          </cell>
          <cell r="K645">
            <v>37020442</v>
          </cell>
          <cell r="L645">
            <v>0</v>
          </cell>
          <cell r="M645">
            <v>0</v>
          </cell>
          <cell r="N645">
            <v>77249638.609999985</v>
          </cell>
          <cell r="O645">
            <v>36816955</v>
          </cell>
          <cell r="P645">
            <v>35711436</v>
          </cell>
          <cell r="Q645">
            <v>1105519</v>
          </cell>
          <cell r="R645">
            <v>3.0957002121113248</v>
          </cell>
          <cell r="S645">
            <v>7582</v>
          </cell>
          <cell r="T645">
            <v>0</v>
          </cell>
          <cell r="U645">
            <v>128</v>
          </cell>
          <cell r="V645">
            <v>128</v>
          </cell>
          <cell r="W645">
            <v>636</v>
          </cell>
          <cell r="X645">
            <v>7745</v>
          </cell>
          <cell r="Y645">
            <v>77249638.609999985</v>
          </cell>
        </row>
        <row r="646">
          <cell r="A646">
            <v>637</v>
          </cell>
          <cell r="B646">
            <v>128</v>
          </cell>
          <cell r="C646" t="str">
            <v xml:space="preserve">HAVERHILL                    </v>
          </cell>
          <cell r="D646">
            <v>885</v>
          </cell>
          <cell r="E646" t="str">
            <v>WHITTIER</v>
          </cell>
          <cell r="F646">
            <v>10591188</v>
          </cell>
          <cell r="G646">
            <v>0.12782368277631947</v>
          </cell>
          <cell r="H646">
            <v>11340686</v>
          </cell>
          <cell r="I646">
            <v>0.12714244823452264</v>
          </cell>
          <cell r="K646">
            <v>5434811</v>
          </cell>
          <cell r="L646">
            <v>0</v>
          </cell>
          <cell r="M646">
            <v>0</v>
          </cell>
          <cell r="N646">
            <v>11340686</v>
          </cell>
          <cell r="O646">
            <v>5404938</v>
          </cell>
          <cell r="P646">
            <v>5276732</v>
          </cell>
          <cell r="Q646">
            <v>128206</v>
          </cell>
          <cell r="R646">
            <v>2.4296477440961564</v>
          </cell>
          <cell r="S646">
            <v>737</v>
          </cell>
          <cell r="T646">
            <v>0</v>
          </cell>
          <cell r="U646">
            <v>128</v>
          </cell>
          <cell r="V646">
            <v>885</v>
          </cell>
          <cell r="W646">
            <v>637</v>
          </cell>
          <cell r="X646">
            <v>757</v>
          </cell>
          <cell r="Y646">
            <v>11340686</v>
          </cell>
        </row>
        <row r="647">
          <cell r="A647">
            <v>638</v>
          </cell>
          <cell r="B647">
            <v>128</v>
          </cell>
          <cell r="C647" t="str">
            <v xml:space="preserve">HAVERHILL                    </v>
          </cell>
          <cell r="D647">
            <v>913</v>
          </cell>
          <cell r="E647" t="str">
            <v>ESSEX AGRICULTURAL</v>
          </cell>
          <cell r="F647">
            <v>588423</v>
          </cell>
          <cell r="G647">
            <v>7.1016013397449118E-3</v>
          </cell>
          <cell r="H647">
            <v>606369</v>
          </cell>
          <cell r="I647">
            <v>6.7981107310015696E-3</v>
          </cell>
          <cell r="K647">
            <v>290591</v>
          </cell>
          <cell r="L647">
            <v>523951</v>
          </cell>
          <cell r="M647">
            <v>233360</v>
          </cell>
          <cell r="N647">
            <v>0</v>
          </cell>
          <cell r="O647">
            <v>523951</v>
          </cell>
          <cell r="P647">
            <v>515419</v>
          </cell>
          <cell r="Q647">
            <v>8532</v>
          </cell>
          <cell r="R647">
            <v>1.6553522473948379</v>
          </cell>
          <cell r="S647">
            <v>42</v>
          </cell>
          <cell r="T647">
            <v>0</v>
          </cell>
          <cell r="U647">
            <v>128</v>
          </cell>
          <cell r="V647">
            <v>913</v>
          </cell>
          <cell r="W647">
            <v>638</v>
          </cell>
          <cell r="X647">
            <v>42</v>
          </cell>
          <cell r="Y647">
            <v>606369</v>
          </cell>
        </row>
        <row r="648">
          <cell r="A648">
            <v>639</v>
          </cell>
          <cell r="B648">
            <v>128</v>
          </cell>
          <cell r="D648">
            <v>998</v>
          </cell>
          <cell r="F648">
            <v>0</v>
          </cell>
          <cell r="G648">
            <v>0</v>
          </cell>
          <cell r="H648">
            <v>0</v>
          </cell>
          <cell r="I648">
            <v>0</v>
          </cell>
          <cell r="K648">
            <v>0</v>
          </cell>
          <cell r="L648">
            <v>0</v>
          </cell>
          <cell r="M648">
            <v>0</v>
          </cell>
          <cell r="N648">
            <v>0</v>
          </cell>
          <cell r="O648">
            <v>0</v>
          </cell>
          <cell r="P648">
            <v>0</v>
          </cell>
          <cell r="Q648">
            <v>0</v>
          </cell>
          <cell r="R648">
            <v>0</v>
          </cell>
          <cell r="S648">
            <v>0</v>
          </cell>
          <cell r="T648">
            <v>0</v>
          </cell>
          <cell r="U648">
            <v>128</v>
          </cell>
          <cell r="V648">
            <v>998</v>
          </cell>
          <cell r="W648">
            <v>639</v>
          </cell>
          <cell r="X648">
            <v>0</v>
          </cell>
          <cell r="Y648">
            <v>0</v>
          </cell>
        </row>
        <row r="649">
          <cell r="A649">
            <v>640</v>
          </cell>
          <cell r="B649">
            <v>128</v>
          </cell>
          <cell r="C649" t="str">
            <v xml:space="preserve">HAVERHILL                    </v>
          </cell>
          <cell r="D649">
            <v>999</v>
          </cell>
          <cell r="E649" t="str">
            <v>TOTAL</v>
          </cell>
          <cell r="F649">
            <v>82857791.060000002</v>
          </cell>
          <cell r="G649">
            <v>1</v>
          </cell>
          <cell r="H649">
            <v>89196693.609999985</v>
          </cell>
          <cell r="I649">
            <v>1</v>
          </cell>
          <cell r="J649">
            <v>42745844</v>
          </cell>
          <cell r="K649">
            <v>42745844</v>
          </cell>
          <cell r="L649">
            <v>523951</v>
          </cell>
          <cell r="M649">
            <v>233360</v>
          </cell>
          <cell r="N649">
            <v>88590324.609999985</v>
          </cell>
          <cell r="O649">
            <v>42745844</v>
          </cell>
          <cell r="P649">
            <v>41503587</v>
          </cell>
          <cell r="Q649">
            <v>1242257</v>
          </cell>
          <cell r="R649">
            <v>2.9931316538977701</v>
          </cell>
          <cell r="S649">
            <v>8361</v>
          </cell>
          <cell r="T649">
            <v>0</v>
          </cell>
          <cell r="U649">
            <v>128</v>
          </cell>
          <cell r="V649">
            <v>999</v>
          </cell>
          <cell r="W649">
            <v>640</v>
          </cell>
          <cell r="X649">
            <v>8544</v>
          </cell>
          <cell r="Y649">
            <v>89196693.609999985</v>
          </cell>
        </row>
        <row r="650">
          <cell r="A650">
            <v>641</v>
          </cell>
          <cell r="B650">
            <v>129</v>
          </cell>
          <cell r="C650" t="str">
            <v xml:space="preserve">HAWLEY                       </v>
          </cell>
          <cell r="D650">
            <v>129</v>
          </cell>
          <cell r="E650" t="str">
            <v>HAWLEY</v>
          </cell>
          <cell r="F650">
            <v>49000.28</v>
          </cell>
          <cell r="G650">
            <v>0.160831577215718</v>
          </cell>
          <cell r="H650">
            <v>76183.259999999995</v>
          </cell>
          <cell r="I650">
            <v>0.19731061956561094</v>
          </cell>
          <cell r="K650">
            <v>40981</v>
          </cell>
          <cell r="L650">
            <v>0</v>
          </cell>
          <cell r="M650">
            <v>0</v>
          </cell>
          <cell r="N650">
            <v>76183.259999999995</v>
          </cell>
          <cell r="O650">
            <v>40981</v>
          </cell>
          <cell r="P650">
            <v>31936</v>
          </cell>
          <cell r="Q650">
            <v>9045</v>
          </cell>
          <cell r="R650">
            <v>28.322269539078157</v>
          </cell>
          <cell r="S650">
            <v>4</v>
          </cell>
          <cell r="T650">
            <v>0</v>
          </cell>
          <cell r="U650">
            <v>129</v>
          </cell>
          <cell r="V650">
            <v>129</v>
          </cell>
          <cell r="W650">
            <v>641</v>
          </cell>
          <cell r="X650">
            <v>6</v>
          </cell>
          <cell r="Y650">
            <v>76183.259999999995</v>
          </cell>
        </row>
        <row r="651">
          <cell r="A651">
            <v>642</v>
          </cell>
          <cell r="B651">
            <v>129</v>
          </cell>
          <cell r="C651" t="str">
            <v xml:space="preserve">HAWLEY                       </v>
          </cell>
          <cell r="D651">
            <v>685</v>
          </cell>
          <cell r="E651" t="str">
            <v>HAWLEMONT</v>
          </cell>
          <cell r="F651">
            <v>117619</v>
          </cell>
          <cell r="G651">
            <v>0.38605594254840048</v>
          </cell>
          <cell r="H651">
            <v>169255</v>
          </cell>
          <cell r="I651">
            <v>0.43836151031837545</v>
          </cell>
          <cell r="K651">
            <v>91047</v>
          </cell>
          <cell r="L651">
            <v>0</v>
          </cell>
          <cell r="M651">
            <v>0</v>
          </cell>
          <cell r="N651">
            <v>169255</v>
          </cell>
          <cell r="O651">
            <v>91047</v>
          </cell>
          <cell r="P651">
            <v>76657</v>
          </cell>
          <cell r="Q651">
            <v>14390</v>
          </cell>
          <cell r="R651">
            <v>18.771932113179489</v>
          </cell>
          <cell r="S651">
            <v>13</v>
          </cell>
          <cell r="T651">
            <v>0</v>
          </cell>
          <cell r="U651">
            <v>129</v>
          </cell>
          <cell r="V651">
            <v>685</v>
          </cell>
          <cell r="W651">
            <v>642</v>
          </cell>
          <cell r="X651">
            <v>18</v>
          </cell>
          <cell r="Y651">
            <v>169255</v>
          </cell>
        </row>
        <row r="652">
          <cell r="A652">
            <v>643</v>
          </cell>
          <cell r="B652">
            <v>129</v>
          </cell>
          <cell r="C652" t="str">
            <v xml:space="preserve">HAWLEY                       </v>
          </cell>
          <cell r="D652">
            <v>717</v>
          </cell>
          <cell r="E652" t="str">
            <v>MOHAWK TRAIL</v>
          </cell>
          <cell r="F652">
            <v>138049</v>
          </cell>
          <cell r="G652">
            <v>0.45311248023588141</v>
          </cell>
          <cell r="H652">
            <v>140670</v>
          </cell>
          <cell r="I652">
            <v>0.36432787011601359</v>
          </cell>
          <cell r="K652">
            <v>75671</v>
          </cell>
          <cell r="L652">
            <v>0</v>
          </cell>
          <cell r="M652">
            <v>0</v>
          </cell>
          <cell r="N652">
            <v>140670</v>
          </cell>
          <cell r="O652">
            <v>75671</v>
          </cell>
          <cell r="P652">
            <v>89972</v>
          </cell>
          <cell r="Q652">
            <v>-14301</v>
          </cell>
          <cell r="R652">
            <v>-15.894945094029254</v>
          </cell>
          <cell r="S652">
            <v>15</v>
          </cell>
          <cell r="T652">
            <v>0</v>
          </cell>
          <cell r="U652">
            <v>129</v>
          </cell>
          <cell r="V652">
            <v>717</v>
          </cell>
          <cell r="W652">
            <v>643</v>
          </cell>
          <cell r="X652">
            <v>15</v>
          </cell>
          <cell r="Y652">
            <v>140670</v>
          </cell>
        </row>
        <row r="653">
          <cell r="A653">
            <v>644</v>
          </cell>
          <cell r="B653">
            <v>129</v>
          </cell>
          <cell r="D653">
            <v>998</v>
          </cell>
          <cell r="F653">
            <v>0</v>
          </cell>
          <cell r="G653">
            <v>0</v>
          </cell>
          <cell r="H653">
            <v>0</v>
          </cell>
          <cell r="I653">
            <v>0</v>
          </cell>
          <cell r="K653">
            <v>0</v>
          </cell>
          <cell r="L653">
            <v>0</v>
          </cell>
          <cell r="M653">
            <v>0</v>
          </cell>
          <cell r="N653">
            <v>0</v>
          </cell>
          <cell r="O653">
            <v>0</v>
          </cell>
          <cell r="P653">
            <v>0</v>
          </cell>
          <cell r="Q653">
            <v>0</v>
          </cell>
          <cell r="R653">
            <v>0</v>
          </cell>
          <cell r="S653">
            <v>0</v>
          </cell>
          <cell r="T653">
            <v>0</v>
          </cell>
          <cell r="U653">
            <v>129</v>
          </cell>
          <cell r="V653">
            <v>998</v>
          </cell>
          <cell r="W653">
            <v>644</v>
          </cell>
          <cell r="X653">
            <v>0</v>
          </cell>
          <cell r="Y653">
            <v>0</v>
          </cell>
        </row>
        <row r="654">
          <cell r="A654">
            <v>645</v>
          </cell>
          <cell r="B654">
            <v>129</v>
          </cell>
          <cell r="C654" t="str">
            <v xml:space="preserve">HAWLEY                       </v>
          </cell>
          <cell r="D654">
            <v>999</v>
          </cell>
          <cell r="E654" t="str">
            <v>TOTAL</v>
          </cell>
          <cell r="F654">
            <v>304668.28000000003</v>
          </cell>
          <cell r="G654">
            <v>1</v>
          </cell>
          <cell r="H654">
            <v>386108.26</v>
          </cell>
          <cell r="I654">
            <v>1</v>
          </cell>
          <cell r="J654">
            <v>207699</v>
          </cell>
          <cell r="K654">
            <v>207699</v>
          </cell>
          <cell r="L654">
            <v>0</v>
          </cell>
          <cell r="M654">
            <v>0</v>
          </cell>
          <cell r="N654">
            <v>386108.26</v>
          </cell>
          <cell r="O654">
            <v>207699</v>
          </cell>
          <cell r="P654">
            <v>198565</v>
          </cell>
          <cell r="Q654">
            <v>9134</v>
          </cell>
          <cell r="R654">
            <v>4.600005036134263</v>
          </cell>
          <cell r="S654">
            <v>32</v>
          </cell>
          <cell r="T654">
            <v>0</v>
          </cell>
          <cell r="U654">
            <v>129</v>
          </cell>
          <cell r="V654">
            <v>999</v>
          </cell>
          <cell r="W654">
            <v>645</v>
          </cell>
          <cell r="X654">
            <v>39</v>
          </cell>
          <cell r="Y654">
            <v>386108.26</v>
          </cell>
        </row>
        <row r="655">
          <cell r="A655">
            <v>646</v>
          </cell>
          <cell r="B655">
            <v>130</v>
          </cell>
          <cell r="C655" t="str">
            <v xml:space="preserve">HEATH                        </v>
          </cell>
          <cell r="D655">
            <v>130</v>
          </cell>
          <cell r="E655" t="str">
            <v>HEATH</v>
          </cell>
          <cell r="F655">
            <v>0</v>
          </cell>
          <cell r="G655">
            <v>0</v>
          </cell>
          <cell r="H655">
            <v>0</v>
          </cell>
          <cell r="I655">
            <v>0</v>
          </cell>
          <cell r="K655">
            <v>0</v>
          </cell>
          <cell r="L655">
            <v>0</v>
          </cell>
          <cell r="M655">
            <v>0</v>
          </cell>
          <cell r="N655">
            <v>0</v>
          </cell>
          <cell r="O655">
            <v>0</v>
          </cell>
          <cell r="P655">
            <v>0</v>
          </cell>
          <cell r="Q655">
            <v>0</v>
          </cell>
          <cell r="R655">
            <v>0</v>
          </cell>
          <cell r="S655">
            <v>0</v>
          </cell>
          <cell r="T655">
            <v>0</v>
          </cell>
          <cell r="U655">
            <v>130</v>
          </cell>
          <cell r="V655">
            <v>130</v>
          </cell>
          <cell r="W655">
            <v>646</v>
          </cell>
          <cell r="X655">
            <v>0</v>
          </cell>
          <cell r="Y655">
            <v>0</v>
          </cell>
        </row>
        <row r="656">
          <cell r="A656">
            <v>647</v>
          </cell>
          <cell r="B656">
            <v>130</v>
          </cell>
          <cell r="C656" t="str">
            <v xml:space="preserve">HEATH                        </v>
          </cell>
          <cell r="D656">
            <v>717</v>
          </cell>
          <cell r="E656" t="str">
            <v>MOHAWK TRAIL</v>
          </cell>
          <cell r="F656">
            <v>809885</v>
          </cell>
          <cell r="G656">
            <v>0.9173331490855382</v>
          </cell>
          <cell r="H656">
            <v>853399</v>
          </cell>
          <cell r="I656">
            <v>0.88888321806516124</v>
          </cell>
          <cell r="K656">
            <v>488497</v>
          </cell>
          <cell r="L656">
            <v>0</v>
          </cell>
          <cell r="M656">
            <v>0</v>
          </cell>
          <cell r="N656">
            <v>853399</v>
          </cell>
          <cell r="O656">
            <v>488497</v>
          </cell>
          <cell r="P656">
            <v>503891</v>
          </cell>
          <cell r="Q656">
            <v>-15394</v>
          </cell>
          <cell r="R656">
            <v>-3.0550257893076083</v>
          </cell>
          <cell r="S656">
            <v>87</v>
          </cell>
          <cell r="T656">
            <v>0</v>
          </cell>
          <cell r="U656">
            <v>130</v>
          </cell>
          <cell r="V656">
            <v>717</v>
          </cell>
          <cell r="W656">
            <v>647</v>
          </cell>
          <cell r="X656">
            <v>88</v>
          </cell>
          <cell r="Y656">
            <v>853399</v>
          </cell>
        </row>
        <row r="657">
          <cell r="A657">
            <v>648</v>
          </cell>
          <cell r="B657">
            <v>130</v>
          </cell>
          <cell r="C657" t="str">
            <v xml:space="preserve">HEATH                        </v>
          </cell>
          <cell r="D657">
            <v>818</v>
          </cell>
          <cell r="E657" t="str">
            <v>FRANKLIN COUNTY</v>
          </cell>
          <cell r="F657">
            <v>72984</v>
          </cell>
          <cell r="G657">
            <v>8.2666850914461826E-2</v>
          </cell>
          <cell r="H657">
            <v>106681</v>
          </cell>
          <cell r="I657">
            <v>0.11111678193483876</v>
          </cell>
          <cell r="K657">
            <v>61066</v>
          </cell>
          <cell r="L657">
            <v>0</v>
          </cell>
          <cell r="M657">
            <v>0</v>
          </cell>
          <cell r="N657">
            <v>106681</v>
          </cell>
          <cell r="O657">
            <v>61066</v>
          </cell>
          <cell r="P657">
            <v>45409</v>
          </cell>
          <cell r="Q657">
            <v>15657</v>
          </cell>
          <cell r="R657">
            <v>34.479948908806627</v>
          </cell>
          <cell r="S657">
            <v>5</v>
          </cell>
          <cell r="T657">
            <v>0</v>
          </cell>
          <cell r="U657">
            <v>130</v>
          </cell>
          <cell r="V657">
            <v>818</v>
          </cell>
          <cell r="W657">
            <v>648</v>
          </cell>
          <cell r="X657">
            <v>7</v>
          </cell>
          <cell r="Y657">
            <v>106681</v>
          </cell>
        </row>
        <row r="658">
          <cell r="A658">
            <v>649</v>
          </cell>
          <cell r="B658">
            <v>130</v>
          </cell>
          <cell r="D658">
            <v>998</v>
          </cell>
          <cell r="F658">
            <v>0</v>
          </cell>
          <cell r="G658">
            <v>0</v>
          </cell>
          <cell r="H658">
            <v>0</v>
          </cell>
          <cell r="I658">
            <v>0</v>
          </cell>
          <cell r="K658">
            <v>0</v>
          </cell>
          <cell r="L658">
            <v>0</v>
          </cell>
          <cell r="M658">
            <v>0</v>
          </cell>
          <cell r="N658">
            <v>0</v>
          </cell>
          <cell r="O658">
            <v>0</v>
          </cell>
          <cell r="P658">
            <v>0</v>
          </cell>
          <cell r="Q658">
            <v>0</v>
          </cell>
          <cell r="R658">
            <v>0</v>
          </cell>
          <cell r="S658">
            <v>0</v>
          </cell>
          <cell r="T658">
            <v>0</v>
          </cell>
          <cell r="U658">
            <v>130</v>
          </cell>
          <cell r="V658">
            <v>998</v>
          </cell>
          <cell r="W658">
            <v>649</v>
          </cell>
          <cell r="X658">
            <v>0</v>
          </cell>
          <cell r="Y658">
            <v>0</v>
          </cell>
        </row>
        <row r="659">
          <cell r="A659">
            <v>650</v>
          </cell>
          <cell r="B659">
            <v>130</v>
          </cell>
          <cell r="C659" t="str">
            <v xml:space="preserve">HEATH                        </v>
          </cell>
          <cell r="D659">
            <v>999</v>
          </cell>
          <cell r="E659" t="str">
            <v>TOTAL</v>
          </cell>
          <cell r="F659">
            <v>882869</v>
          </cell>
          <cell r="G659">
            <v>1</v>
          </cell>
          <cell r="H659">
            <v>960080</v>
          </cell>
          <cell r="I659">
            <v>1</v>
          </cell>
          <cell r="J659">
            <v>549563</v>
          </cell>
          <cell r="K659">
            <v>549563</v>
          </cell>
          <cell r="L659">
            <v>0</v>
          </cell>
          <cell r="M659">
            <v>0</v>
          </cell>
          <cell r="N659">
            <v>960080</v>
          </cell>
          <cell r="O659">
            <v>549563</v>
          </cell>
          <cell r="P659">
            <v>549300</v>
          </cell>
          <cell r="Q659">
            <v>263</v>
          </cell>
          <cell r="R659">
            <v>4.7879118878572727E-2</v>
          </cell>
          <cell r="S659">
            <v>92</v>
          </cell>
          <cell r="T659">
            <v>0</v>
          </cell>
          <cell r="U659">
            <v>130</v>
          </cell>
          <cell r="V659">
            <v>999</v>
          </cell>
          <cell r="W659">
            <v>650</v>
          </cell>
          <cell r="X659">
            <v>95</v>
          </cell>
          <cell r="Y659">
            <v>960080</v>
          </cell>
        </row>
        <row r="660">
          <cell r="A660">
            <v>651</v>
          </cell>
          <cell r="B660">
            <v>131</v>
          </cell>
          <cell r="C660" t="str">
            <v xml:space="preserve">HINGHAM                      </v>
          </cell>
          <cell r="D660">
            <v>131</v>
          </cell>
          <cell r="E660" t="str">
            <v>HINGHAM</v>
          </cell>
          <cell r="F660">
            <v>34007006.427199997</v>
          </cell>
          <cell r="G660">
            <v>1</v>
          </cell>
          <cell r="H660">
            <v>35828380.478589997</v>
          </cell>
          <cell r="I660">
            <v>1</v>
          </cell>
          <cell r="K660">
            <v>29594328</v>
          </cell>
          <cell r="L660">
            <v>0</v>
          </cell>
          <cell r="M660">
            <v>0</v>
          </cell>
          <cell r="N660">
            <v>35828380.478589997</v>
          </cell>
          <cell r="O660">
            <v>29594328</v>
          </cell>
          <cell r="P660">
            <v>28453971</v>
          </cell>
          <cell r="Q660">
            <v>1140357</v>
          </cell>
          <cell r="R660">
            <v>4.0077253189018851</v>
          </cell>
          <cell r="S660">
            <v>3978</v>
          </cell>
          <cell r="T660">
            <v>0</v>
          </cell>
          <cell r="U660">
            <v>131</v>
          </cell>
          <cell r="V660">
            <v>131</v>
          </cell>
          <cell r="W660">
            <v>651</v>
          </cell>
          <cell r="X660">
            <v>4048</v>
          </cell>
          <cell r="Y660">
            <v>35828380.478589997</v>
          </cell>
        </row>
        <row r="661">
          <cell r="A661">
            <v>652</v>
          </cell>
          <cell r="B661">
            <v>131</v>
          </cell>
          <cell r="D661">
            <v>998</v>
          </cell>
          <cell r="F661">
            <v>0</v>
          </cell>
          <cell r="G661">
            <v>0</v>
          </cell>
          <cell r="H661">
            <v>0</v>
          </cell>
          <cell r="I661">
            <v>0</v>
          </cell>
          <cell r="K661">
            <v>0</v>
          </cell>
          <cell r="L661">
            <v>0</v>
          </cell>
          <cell r="M661">
            <v>0</v>
          </cell>
          <cell r="N661">
            <v>0</v>
          </cell>
          <cell r="O661">
            <v>0</v>
          </cell>
          <cell r="P661">
            <v>0</v>
          </cell>
          <cell r="Q661">
            <v>0</v>
          </cell>
          <cell r="R661">
            <v>0</v>
          </cell>
          <cell r="S661">
            <v>0</v>
          </cell>
          <cell r="T661">
            <v>0</v>
          </cell>
          <cell r="U661">
            <v>131</v>
          </cell>
          <cell r="V661">
            <v>998</v>
          </cell>
          <cell r="W661">
            <v>652</v>
          </cell>
          <cell r="X661">
            <v>0</v>
          </cell>
          <cell r="Y661">
            <v>0</v>
          </cell>
        </row>
        <row r="662">
          <cell r="A662">
            <v>653</v>
          </cell>
          <cell r="B662">
            <v>131</v>
          </cell>
          <cell r="D662">
            <v>998</v>
          </cell>
          <cell r="F662">
            <v>0</v>
          </cell>
          <cell r="G662">
            <v>0</v>
          </cell>
          <cell r="H662">
            <v>0</v>
          </cell>
          <cell r="I662">
            <v>0</v>
          </cell>
          <cell r="K662">
            <v>0</v>
          </cell>
          <cell r="L662">
            <v>0</v>
          </cell>
          <cell r="M662">
            <v>0</v>
          </cell>
          <cell r="N662">
            <v>0</v>
          </cell>
          <cell r="O662">
            <v>0</v>
          </cell>
          <cell r="P662">
            <v>0</v>
          </cell>
          <cell r="Q662">
            <v>0</v>
          </cell>
          <cell r="R662">
            <v>0</v>
          </cell>
          <cell r="S662">
            <v>0</v>
          </cell>
          <cell r="T662">
            <v>0</v>
          </cell>
          <cell r="U662">
            <v>131</v>
          </cell>
          <cell r="V662">
            <v>998</v>
          </cell>
          <cell r="W662">
            <v>653</v>
          </cell>
          <cell r="X662">
            <v>0</v>
          </cell>
          <cell r="Y662">
            <v>0</v>
          </cell>
        </row>
        <row r="663">
          <cell r="A663">
            <v>654</v>
          </cell>
          <cell r="B663">
            <v>131</v>
          </cell>
          <cell r="D663">
            <v>998</v>
          </cell>
          <cell r="F663">
            <v>0</v>
          </cell>
          <cell r="G663">
            <v>0</v>
          </cell>
          <cell r="H663">
            <v>0</v>
          </cell>
          <cell r="I663">
            <v>0</v>
          </cell>
          <cell r="K663">
            <v>0</v>
          </cell>
          <cell r="L663">
            <v>0</v>
          </cell>
          <cell r="M663">
            <v>0</v>
          </cell>
          <cell r="N663">
            <v>0</v>
          </cell>
          <cell r="O663">
            <v>0</v>
          </cell>
          <cell r="P663">
            <v>0</v>
          </cell>
          <cell r="Q663">
            <v>0</v>
          </cell>
          <cell r="R663">
            <v>0</v>
          </cell>
          <cell r="S663">
            <v>0</v>
          </cell>
          <cell r="T663">
            <v>0</v>
          </cell>
          <cell r="U663">
            <v>131</v>
          </cell>
          <cell r="V663">
            <v>998</v>
          </cell>
          <cell r="W663">
            <v>654</v>
          </cell>
          <cell r="X663">
            <v>0</v>
          </cell>
          <cell r="Y663">
            <v>0</v>
          </cell>
        </row>
        <row r="664">
          <cell r="A664">
            <v>655</v>
          </cell>
          <cell r="B664">
            <v>131</v>
          </cell>
          <cell r="C664" t="str">
            <v xml:space="preserve">HINGHAM                      </v>
          </cell>
          <cell r="D664">
            <v>999</v>
          </cell>
          <cell r="E664" t="str">
            <v>TOTAL</v>
          </cell>
          <cell r="F664">
            <v>34007006.427199997</v>
          </cell>
          <cell r="G664">
            <v>1</v>
          </cell>
          <cell r="H664">
            <v>35828380.478589997</v>
          </cell>
          <cell r="I664">
            <v>1</v>
          </cell>
          <cell r="J664">
            <v>29594328</v>
          </cell>
          <cell r="K664">
            <v>29594328</v>
          </cell>
          <cell r="L664">
            <v>0</v>
          </cell>
          <cell r="M664">
            <v>0</v>
          </cell>
          <cell r="N664">
            <v>35828380.478589997</v>
          </cell>
          <cell r="O664">
            <v>29594328</v>
          </cell>
          <cell r="P664">
            <v>28453971</v>
          </cell>
          <cell r="Q664">
            <v>1140357</v>
          </cell>
          <cell r="R664">
            <v>4.0077253189018851</v>
          </cell>
          <cell r="S664">
            <v>3978</v>
          </cell>
          <cell r="T664">
            <v>0</v>
          </cell>
          <cell r="U664">
            <v>131</v>
          </cell>
          <cell r="V664">
            <v>999</v>
          </cell>
          <cell r="W664">
            <v>655</v>
          </cell>
          <cell r="X664">
            <v>4048</v>
          </cell>
          <cell r="Y664">
            <v>35828380.478589997</v>
          </cell>
        </row>
        <row r="665">
          <cell r="A665">
            <v>656</v>
          </cell>
          <cell r="B665">
            <v>132</v>
          </cell>
          <cell r="C665" t="str">
            <v xml:space="preserve">HINSDALE                     </v>
          </cell>
          <cell r="D665">
            <v>132</v>
          </cell>
          <cell r="E665" t="str">
            <v>HINSDALE</v>
          </cell>
          <cell r="F665">
            <v>231760.61</v>
          </cell>
          <cell r="G665">
            <v>8.3221529832838023E-2</v>
          </cell>
          <cell r="H665">
            <v>176734.04</v>
          </cell>
          <cell r="I665">
            <v>6.5890242615204736E-2</v>
          </cell>
          <cell r="K665">
            <v>114460</v>
          </cell>
          <cell r="L665">
            <v>0</v>
          </cell>
          <cell r="M665">
            <v>0</v>
          </cell>
          <cell r="N665">
            <v>176734.04</v>
          </cell>
          <cell r="O665">
            <v>114460</v>
          </cell>
          <cell r="P665">
            <v>138940</v>
          </cell>
          <cell r="Q665">
            <v>-24480</v>
          </cell>
          <cell r="R665">
            <v>-17.619116165251189</v>
          </cell>
          <cell r="S665">
            <v>17</v>
          </cell>
          <cell r="T665">
            <v>0</v>
          </cell>
          <cell r="U665">
            <v>132</v>
          </cell>
          <cell r="V665">
            <v>132</v>
          </cell>
          <cell r="W665">
            <v>656</v>
          </cell>
          <cell r="X665">
            <v>12</v>
          </cell>
          <cell r="Y665">
            <v>176734.04</v>
          </cell>
        </row>
        <row r="666">
          <cell r="A666">
            <v>657</v>
          </cell>
          <cell r="B666">
            <v>132</v>
          </cell>
          <cell r="C666" t="str">
            <v xml:space="preserve">HINSDALE                     </v>
          </cell>
          <cell r="D666">
            <v>635</v>
          </cell>
          <cell r="E666" t="str">
            <v>CENTRAL BERKSHIRE</v>
          </cell>
          <cell r="F666">
            <v>2553103</v>
          </cell>
          <cell r="G666">
            <v>0.91677847016716196</v>
          </cell>
          <cell r="H666">
            <v>2505515</v>
          </cell>
          <cell r="I666">
            <v>0.93410975738479529</v>
          </cell>
          <cell r="K666">
            <v>1622669</v>
          </cell>
          <cell r="L666">
            <v>0</v>
          </cell>
          <cell r="M666">
            <v>0</v>
          </cell>
          <cell r="N666">
            <v>2505515</v>
          </cell>
          <cell r="O666">
            <v>1622669</v>
          </cell>
          <cell r="P666">
            <v>1530574</v>
          </cell>
          <cell r="Q666">
            <v>92095</v>
          </cell>
          <cell r="R666">
            <v>6.017023678698318</v>
          </cell>
          <cell r="S666">
            <v>278</v>
          </cell>
          <cell r="T666">
            <v>0</v>
          </cell>
          <cell r="U666">
            <v>132</v>
          </cell>
          <cell r="V666">
            <v>635</v>
          </cell>
          <cell r="W666">
            <v>657</v>
          </cell>
          <cell r="X666">
            <v>265</v>
          </cell>
          <cell r="Y666">
            <v>2505515</v>
          </cell>
        </row>
        <row r="667">
          <cell r="A667">
            <v>658</v>
          </cell>
          <cell r="B667">
            <v>132</v>
          </cell>
          <cell r="D667">
            <v>998</v>
          </cell>
          <cell r="F667">
            <v>0</v>
          </cell>
          <cell r="G667">
            <v>0</v>
          </cell>
          <cell r="H667">
            <v>0</v>
          </cell>
          <cell r="I667">
            <v>0</v>
          </cell>
          <cell r="K667">
            <v>0</v>
          </cell>
          <cell r="L667">
            <v>0</v>
          </cell>
          <cell r="M667">
            <v>0</v>
          </cell>
          <cell r="N667">
            <v>0</v>
          </cell>
          <cell r="O667">
            <v>0</v>
          </cell>
          <cell r="P667">
            <v>0</v>
          </cell>
          <cell r="Q667">
            <v>0</v>
          </cell>
          <cell r="R667">
            <v>0</v>
          </cell>
          <cell r="S667">
            <v>0</v>
          </cell>
          <cell r="T667">
            <v>0</v>
          </cell>
          <cell r="U667">
            <v>132</v>
          </cell>
          <cell r="V667">
            <v>998</v>
          </cell>
          <cell r="W667">
            <v>658</v>
          </cell>
          <cell r="X667">
            <v>0</v>
          </cell>
          <cell r="Y667">
            <v>0</v>
          </cell>
        </row>
        <row r="668">
          <cell r="A668">
            <v>659</v>
          </cell>
          <cell r="B668">
            <v>132</v>
          </cell>
          <cell r="D668">
            <v>998</v>
          </cell>
          <cell r="F668">
            <v>0</v>
          </cell>
          <cell r="G668">
            <v>0</v>
          </cell>
          <cell r="H668">
            <v>0</v>
          </cell>
          <cell r="I668">
            <v>0</v>
          </cell>
          <cell r="K668">
            <v>0</v>
          </cell>
          <cell r="L668">
            <v>0</v>
          </cell>
          <cell r="M668">
            <v>0</v>
          </cell>
          <cell r="N668">
            <v>0</v>
          </cell>
          <cell r="O668">
            <v>0</v>
          </cell>
          <cell r="P668">
            <v>0</v>
          </cell>
          <cell r="Q668">
            <v>0</v>
          </cell>
          <cell r="R668">
            <v>0</v>
          </cell>
          <cell r="S668">
            <v>0</v>
          </cell>
          <cell r="T668">
            <v>0</v>
          </cell>
          <cell r="U668">
            <v>132</v>
          </cell>
          <cell r="V668">
            <v>998</v>
          </cell>
          <cell r="W668">
            <v>659</v>
          </cell>
          <cell r="X668">
            <v>0</v>
          </cell>
          <cell r="Y668">
            <v>0</v>
          </cell>
        </row>
        <row r="669">
          <cell r="A669">
            <v>660</v>
          </cell>
          <cell r="B669">
            <v>132</v>
          </cell>
          <cell r="C669" t="str">
            <v xml:space="preserve">HINSDALE                     </v>
          </cell>
          <cell r="D669">
            <v>999</v>
          </cell>
          <cell r="E669" t="str">
            <v>TOTAL</v>
          </cell>
          <cell r="F669">
            <v>2784863.61</v>
          </cell>
          <cell r="G669">
            <v>1</v>
          </cell>
          <cell r="H669">
            <v>2682249.04</v>
          </cell>
          <cell r="I669">
            <v>1</v>
          </cell>
          <cell r="J669">
            <v>1737129</v>
          </cell>
          <cell r="K669">
            <v>1737129</v>
          </cell>
          <cell r="L669">
            <v>0</v>
          </cell>
          <cell r="M669">
            <v>0</v>
          </cell>
          <cell r="N669">
            <v>2682249.04</v>
          </cell>
          <cell r="O669">
            <v>1737129</v>
          </cell>
          <cell r="P669">
            <v>1669514</v>
          </cell>
          <cell r="Q669">
            <v>67615</v>
          </cell>
          <cell r="R669">
            <v>4.0499810124383506</v>
          </cell>
          <cell r="S669">
            <v>295</v>
          </cell>
          <cell r="T669">
            <v>0</v>
          </cell>
          <cell r="U669">
            <v>132</v>
          </cell>
          <cell r="V669">
            <v>999</v>
          </cell>
          <cell r="W669">
            <v>660</v>
          </cell>
          <cell r="X669">
            <v>277</v>
          </cell>
          <cell r="Y669">
            <v>2682249.04</v>
          </cell>
        </row>
        <row r="670">
          <cell r="A670">
            <v>661</v>
          </cell>
          <cell r="B670">
            <v>133</v>
          </cell>
          <cell r="C670" t="str">
            <v xml:space="preserve">HOLBROOK                     </v>
          </cell>
          <cell r="D670">
            <v>133</v>
          </cell>
          <cell r="E670" t="str">
            <v>HOLBROOK</v>
          </cell>
          <cell r="F670">
            <v>11116936.478390001</v>
          </cell>
          <cell r="G670">
            <v>0.83855578074150572</v>
          </cell>
          <cell r="H670">
            <v>11381036.588100001</v>
          </cell>
          <cell r="I670">
            <v>0.83548635721031939</v>
          </cell>
          <cell r="K670">
            <v>6914226</v>
          </cell>
          <cell r="L670">
            <v>0</v>
          </cell>
          <cell r="M670">
            <v>0</v>
          </cell>
          <cell r="N670">
            <v>11381036.588100001</v>
          </cell>
          <cell r="O670">
            <v>6914226</v>
          </cell>
          <cell r="P670">
            <v>6800968</v>
          </cell>
          <cell r="Q670">
            <v>113258</v>
          </cell>
          <cell r="R670">
            <v>1.6653217600788595</v>
          </cell>
          <cell r="S670">
            <v>1187</v>
          </cell>
          <cell r="T670">
            <v>0</v>
          </cell>
          <cell r="U670">
            <v>133</v>
          </cell>
          <cell r="V670">
            <v>133</v>
          </cell>
          <cell r="W670">
            <v>661</v>
          </cell>
          <cell r="X670">
            <v>1156</v>
          </cell>
          <cell r="Y670">
            <v>11381036.588100001</v>
          </cell>
        </row>
        <row r="671">
          <cell r="A671">
            <v>662</v>
          </cell>
          <cell r="B671">
            <v>133</v>
          </cell>
          <cell r="C671" t="str">
            <v xml:space="preserve">HOLBROOK                     </v>
          </cell>
          <cell r="D671">
            <v>806</v>
          </cell>
          <cell r="E671" t="str">
            <v>BLUE HILLS</v>
          </cell>
          <cell r="F671">
            <v>1983375</v>
          </cell>
          <cell r="G671">
            <v>0.14960691507603641</v>
          </cell>
          <cell r="H671">
            <v>2032351</v>
          </cell>
          <cell r="I671">
            <v>0.14919568357579821</v>
          </cell>
          <cell r="K671">
            <v>1234697</v>
          </cell>
          <cell r="L671">
            <v>0</v>
          </cell>
          <cell r="M671">
            <v>0</v>
          </cell>
          <cell r="N671">
            <v>2032351</v>
          </cell>
          <cell r="O671">
            <v>1234697</v>
          </cell>
          <cell r="P671">
            <v>1213362</v>
          </cell>
          <cell r="Q671">
            <v>21335</v>
          </cell>
          <cell r="R671">
            <v>1.7583375777385479</v>
          </cell>
          <cell r="S671">
            <v>135</v>
          </cell>
          <cell r="T671">
            <v>0</v>
          </cell>
          <cell r="U671">
            <v>133</v>
          </cell>
          <cell r="V671">
            <v>806</v>
          </cell>
          <cell r="W671">
            <v>662</v>
          </cell>
          <cell r="X671">
            <v>133</v>
          </cell>
          <cell r="Y671">
            <v>2032351</v>
          </cell>
        </row>
        <row r="672">
          <cell r="A672">
            <v>663</v>
          </cell>
          <cell r="B672">
            <v>133</v>
          </cell>
          <cell r="C672" t="str">
            <v xml:space="preserve">HOLBROOK                     </v>
          </cell>
          <cell r="D672">
            <v>915</v>
          </cell>
          <cell r="E672" t="str">
            <v>NORFOLK COUNTY</v>
          </cell>
          <cell r="F672">
            <v>156930</v>
          </cell>
          <cell r="G672">
            <v>1.1837304182457877E-2</v>
          </cell>
          <cell r="H672">
            <v>208662</v>
          </cell>
          <cell r="I672">
            <v>1.5317959213882447E-2</v>
          </cell>
          <cell r="K672">
            <v>126767</v>
          </cell>
          <cell r="L672">
            <v>0</v>
          </cell>
          <cell r="M672">
            <v>0</v>
          </cell>
          <cell r="N672">
            <v>208662</v>
          </cell>
          <cell r="O672">
            <v>126767</v>
          </cell>
          <cell r="P672">
            <v>96005</v>
          </cell>
          <cell r="Q672">
            <v>30762</v>
          </cell>
          <cell r="R672">
            <v>32.042081141607206</v>
          </cell>
          <cell r="S672">
            <v>11</v>
          </cell>
          <cell r="T672">
            <v>0</v>
          </cell>
          <cell r="U672">
            <v>133</v>
          </cell>
          <cell r="V672">
            <v>915</v>
          </cell>
          <cell r="W672">
            <v>663</v>
          </cell>
          <cell r="X672">
            <v>14</v>
          </cell>
          <cell r="Y672">
            <v>208662</v>
          </cell>
        </row>
        <row r="673">
          <cell r="A673">
            <v>664</v>
          </cell>
          <cell r="B673">
            <v>133</v>
          </cell>
          <cell r="D673">
            <v>998</v>
          </cell>
          <cell r="F673">
            <v>0</v>
          </cell>
          <cell r="G673">
            <v>0</v>
          </cell>
          <cell r="H673">
            <v>0</v>
          </cell>
          <cell r="I673">
            <v>0</v>
          </cell>
          <cell r="K673">
            <v>0</v>
          </cell>
          <cell r="L673">
            <v>0</v>
          </cell>
          <cell r="M673">
            <v>0</v>
          </cell>
          <cell r="N673">
            <v>0</v>
          </cell>
          <cell r="O673">
            <v>0</v>
          </cell>
          <cell r="P673">
            <v>0</v>
          </cell>
          <cell r="Q673">
            <v>0</v>
          </cell>
          <cell r="R673">
            <v>0</v>
          </cell>
          <cell r="S673">
            <v>0</v>
          </cell>
          <cell r="T673">
            <v>0</v>
          </cell>
          <cell r="U673">
            <v>133</v>
          </cell>
          <cell r="V673">
            <v>998</v>
          </cell>
          <cell r="W673">
            <v>664</v>
          </cell>
          <cell r="X673">
            <v>0</v>
          </cell>
          <cell r="Y673">
            <v>0</v>
          </cell>
        </row>
        <row r="674">
          <cell r="A674">
            <v>665</v>
          </cell>
          <cell r="B674">
            <v>133</v>
          </cell>
          <cell r="C674" t="str">
            <v xml:space="preserve">HOLBROOK                     </v>
          </cell>
          <cell r="D674">
            <v>999</v>
          </cell>
          <cell r="E674" t="str">
            <v>TOTAL</v>
          </cell>
          <cell r="F674">
            <v>13257241.478390001</v>
          </cell>
          <cell r="G674">
            <v>1</v>
          </cell>
          <cell r="H674">
            <v>13622049.588100001</v>
          </cell>
          <cell r="I674">
            <v>1</v>
          </cell>
          <cell r="J674">
            <v>8275690</v>
          </cell>
          <cell r="K674">
            <v>8275690</v>
          </cell>
          <cell r="L674">
            <v>0</v>
          </cell>
          <cell r="M674">
            <v>0</v>
          </cell>
          <cell r="N674">
            <v>13622049.588100001</v>
          </cell>
          <cell r="O674">
            <v>8275690</v>
          </cell>
          <cell r="P674">
            <v>8110335</v>
          </cell>
          <cell r="Q674">
            <v>165355</v>
          </cell>
          <cell r="R674">
            <v>2.0388183718674999</v>
          </cell>
          <cell r="S674">
            <v>1333</v>
          </cell>
          <cell r="T674">
            <v>0</v>
          </cell>
          <cell r="U674">
            <v>133</v>
          </cell>
          <cell r="V674">
            <v>999</v>
          </cell>
          <cell r="W674">
            <v>665</v>
          </cell>
          <cell r="X674">
            <v>1303</v>
          </cell>
          <cell r="Y674">
            <v>13622049.588100001</v>
          </cell>
        </row>
        <row r="675">
          <cell r="A675">
            <v>666</v>
          </cell>
          <cell r="B675">
            <v>134</v>
          </cell>
          <cell r="C675" t="str">
            <v xml:space="preserve">HOLDEN                       </v>
          </cell>
          <cell r="D675">
            <v>134</v>
          </cell>
          <cell r="E675" t="str">
            <v>HOLDEN</v>
          </cell>
          <cell r="F675">
            <v>0</v>
          </cell>
          <cell r="G675">
            <v>0</v>
          </cell>
          <cell r="H675">
            <v>0</v>
          </cell>
          <cell r="I675">
            <v>0</v>
          </cell>
          <cell r="K675">
            <v>0</v>
          </cell>
          <cell r="L675">
            <v>0</v>
          </cell>
          <cell r="M675">
            <v>0</v>
          </cell>
          <cell r="N675">
            <v>0</v>
          </cell>
          <cell r="O675">
            <v>0</v>
          </cell>
          <cell r="P675">
            <v>0</v>
          </cell>
          <cell r="Q675">
            <v>0</v>
          </cell>
          <cell r="R675">
            <v>0</v>
          </cell>
          <cell r="S675">
            <v>0</v>
          </cell>
          <cell r="T675">
            <v>0</v>
          </cell>
          <cell r="U675">
            <v>134</v>
          </cell>
          <cell r="V675">
            <v>134</v>
          </cell>
          <cell r="W675">
            <v>666</v>
          </cell>
          <cell r="X675">
            <v>0</v>
          </cell>
          <cell r="Y675">
            <v>0</v>
          </cell>
        </row>
        <row r="676">
          <cell r="A676">
            <v>667</v>
          </cell>
          <cell r="B676">
            <v>134</v>
          </cell>
          <cell r="C676" t="str">
            <v xml:space="preserve">HOLDEN                       </v>
          </cell>
          <cell r="D676">
            <v>775</v>
          </cell>
          <cell r="E676" t="str">
            <v>WACHUSETT</v>
          </cell>
          <cell r="F676">
            <v>26029705</v>
          </cell>
          <cell r="G676">
            <v>0.97506535222022239</v>
          </cell>
          <cell r="H676">
            <v>27072606</v>
          </cell>
          <cell r="I676">
            <v>0.9708022483294001</v>
          </cell>
          <cell r="K676">
            <v>16779390</v>
          </cell>
          <cell r="L676">
            <v>0</v>
          </cell>
          <cell r="M676">
            <v>0</v>
          </cell>
          <cell r="N676">
            <v>27072606</v>
          </cell>
          <cell r="O676">
            <v>16779390</v>
          </cell>
          <cell r="P676">
            <v>16447026</v>
          </cell>
          <cell r="Q676">
            <v>332364</v>
          </cell>
          <cell r="R676">
            <v>2.0208151917556401</v>
          </cell>
          <cell r="S676">
            <v>3087</v>
          </cell>
          <cell r="T676">
            <v>0</v>
          </cell>
          <cell r="U676">
            <v>134</v>
          </cell>
          <cell r="V676">
            <v>775</v>
          </cell>
          <cell r="W676">
            <v>667</v>
          </cell>
          <cell r="X676">
            <v>3078</v>
          </cell>
          <cell r="Y676">
            <v>27072606</v>
          </cell>
        </row>
        <row r="677">
          <cell r="A677">
            <v>668</v>
          </cell>
          <cell r="B677">
            <v>134</v>
          </cell>
          <cell r="C677" t="str">
            <v xml:space="preserve">HOLDEN                       </v>
          </cell>
          <cell r="D677">
            <v>832</v>
          </cell>
          <cell r="E677" t="str">
            <v>MONTACHUSETT</v>
          </cell>
          <cell r="F677">
            <v>665639</v>
          </cell>
          <cell r="G677">
            <v>2.4934647779777629E-2</v>
          </cell>
          <cell r="H677">
            <v>814233</v>
          </cell>
          <cell r="I677">
            <v>2.9197751670599886E-2</v>
          </cell>
          <cell r="K677">
            <v>504655</v>
          </cell>
          <cell r="L677">
            <v>0</v>
          </cell>
          <cell r="M677">
            <v>0</v>
          </cell>
          <cell r="N677">
            <v>814233</v>
          </cell>
          <cell r="O677">
            <v>504655</v>
          </cell>
          <cell r="P677">
            <v>420588</v>
          </cell>
          <cell r="Q677">
            <v>84067</v>
          </cell>
          <cell r="R677">
            <v>19.987969224038725</v>
          </cell>
          <cell r="S677">
            <v>47</v>
          </cell>
          <cell r="T677">
            <v>0</v>
          </cell>
          <cell r="U677">
            <v>134</v>
          </cell>
          <cell r="V677">
            <v>832</v>
          </cell>
          <cell r="W677">
            <v>668</v>
          </cell>
          <cell r="X677">
            <v>55</v>
          </cell>
          <cell r="Y677">
            <v>814233</v>
          </cell>
        </row>
        <row r="678">
          <cell r="A678">
            <v>669</v>
          </cell>
          <cell r="B678">
            <v>134</v>
          </cell>
          <cell r="D678">
            <v>998</v>
          </cell>
          <cell r="F678">
            <v>0</v>
          </cell>
          <cell r="G678">
            <v>0</v>
          </cell>
          <cell r="H678">
            <v>0</v>
          </cell>
          <cell r="I678">
            <v>0</v>
          </cell>
          <cell r="K678">
            <v>0</v>
          </cell>
          <cell r="L678">
            <v>0</v>
          </cell>
          <cell r="M678">
            <v>0</v>
          </cell>
          <cell r="N678">
            <v>0</v>
          </cell>
          <cell r="O678">
            <v>0</v>
          </cell>
          <cell r="P678">
            <v>0</v>
          </cell>
          <cell r="Q678">
            <v>0</v>
          </cell>
          <cell r="R678">
            <v>0</v>
          </cell>
          <cell r="S678">
            <v>0</v>
          </cell>
          <cell r="T678">
            <v>0</v>
          </cell>
          <cell r="U678">
            <v>134</v>
          </cell>
          <cell r="V678">
            <v>998</v>
          </cell>
          <cell r="W678">
            <v>669</v>
          </cell>
          <cell r="X678">
            <v>0</v>
          </cell>
          <cell r="Y678">
            <v>0</v>
          </cell>
        </row>
        <row r="679">
          <cell r="A679">
            <v>670</v>
          </cell>
          <cell r="B679">
            <v>134</v>
          </cell>
          <cell r="C679" t="str">
            <v xml:space="preserve">HOLDEN                       </v>
          </cell>
          <cell r="D679">
            <v>999</v>
          </cell>
          <cell r="E679" t="str">
            <v>TOTAL</v>
          </cell>
          <cell r="F679">
            <v>26695344</v>
          </cell>
          <cell r="G679">
            <v>1</v>
          </cell>
          <cell r="H679">
            <v>27886839</v>
          </cell>
          <cell r="I679">
            <v>1</v>
          </cell>
          <cell r="J679">
            <v>17284045</v>
          </cell>
          <cell r="K679">
            <v>17284045</v>
          </cell>
          <cell r="L679">
            <v>0</v>
          </cell>
          <cell r="M679">
            <v>0</v>
          </cell>
          <cell r="N679">
            <v>27886839</v>
          </cell>
          <cell r="O679">
            <v>17284045</v>
          </cell>
          <cell r="P679">
            <v>16867614</v>
          </cell>
          <cell r="Q679">
            <v>416431</v>
          </cell>
          <cell r="R679">
            <v>2.4688198342693877</v>
          </cell>
          <cell r="S679">
            <v>3134</v>
          </cell>
          <cell r="T679">
            <v>0</v>
          </cell>
          <cell r="U679">
            <v>134</v>
          </cell>
          <cell r="V679">
            <v>999</v>
          </cell>
          <cell r="W679">
            <v>670</v>
          </cell>
          <cell r="X679">
            <v>3133</v>
          </cell>
          <cell r="Y679">
            <v>27886839</v>
          </cell>
        </row>
        <row r="680">
          <cell r="A680">
            <v>671</v>
          </cell>
          <cell r="B680">
            <v>135</v>
          </cell>
          <cell r="C680" t="str">
            <v xml:space="preserve">HOLLAND                      </v>
          </cell>
          <cell r="D680">
            <v>135</v>
          </cell>
          <cell r="E680" t="str">
            <v>HOLLAND</v>
          </cell>
          <cell r="F680">
            <v>1879808.57</v>
          </cell>
          <cell r="G680">
            <v>0.51568805592872913</v>
          </cell>
          <cell r="H680">
            <v>1763923.64</v>
          </cell>
          <cell r="I680">
            <v>0.4681092898017149</v>
          </cell>
          <cell r="K680">
            <v>1035827</v>
          </cell>
          <cell r="L680">
            <v>0</v>
          </cell>
          <cell r="M680">
            <v>0</v>
          </cell>
          <cell r="N680">
            <v>1763923.64</v>
          </cell>
          <cell r="O680">
            <v>1035827</v>
          </cell>
          <cell r="P680">
            <v>1112638</v>
          </cell>
          <cell r="Q680">
            <v>-76811</v>
          </cell>
          <cell r="R680">
            <v>-6.9035032058944594</v>
          </cell>
          <cell r="S680">
            <v>205</v>
          </cell>
          <cell r="T680">
            <v>0</v>
          </cell>
          <cell r="U680">
            <v>135</v>
          </cell>
          <cell r="V680">
            <v>135</v>
          </cell>
          <cell r="W680">
            <v>671</v>
          </cell>
          <cell r="X680">
            <v>187</v>
          </cell>
          <cell r="Y680">
            <v>1763923.64</v>
          </cell>
        </row>
        <row r="681">
          <cell r="A681">
            <v>672</v>
          </cell>
          <cell r="B681">
            <v>135</v>
          </cell>
          <cell r="C681" t="str">
            <v xml:space="preserve">HOLLAND                      </v>
          </cell>
          <cell r="D681">
            <v>770</v>
          </cell>
          <cell r="E681" t="str">
            <v>TANTASQUA</v>
          </cell>
          <cell r="F681">
            <v>1765435</v>
          </cell>
          <cell r="G681">
            <v>0.48431194407127098</v>
          </cell>
          <cell r="H681">
            <v>2004264</v>
          </cell>
          <cell r="I681">
            <v>0.53189071019828515</v>
          </cell>
          <cell r="K681">
            <v>1176962</v>
          </cell>
          <cell r="L681">
            <v>0</v>
          </cell>
          <cell r="M681">
            <v>0</v>
          </cell>
          <cell r="N681">
            <v>2004264</v>
          </cell>
          <cell r="O681">
            <v>1176962</v>
          </cell>
          <cell r="P681">
            <v>1044942</v>
          </cell>
          <cell r="Q681">
            <v>132020</v>
          </cell>
          <cell r="R681">
            <v>12.63419405096168</v>
          </cell>
          <cell r="S681">
            <v>176</v>
          </cell>
          <cell r="T681">
            <v>0</v>
          </cell>
          <cell r="U681">
            <v>135</v>
          </cell>
          <cell r="V681">
            <v>770</v>
          </cell>
          <cell r="W681">
            <v>672</v>
          </cell>
          <cell r="X681">
            <v>200</v>
          </cell>
          <cell r="Y681">
            <v>2004264</v>
          </cell>
        </row>
        <row r="682">
          <cell r="A682">
            <v>673</v>
          </cell>
          <cell r="B682">
            <v>135</v>
          </cell>
          <cell r="D682">
            <v>998</v>
          </cell>
          <cell r="F682">
            <v>0</v>
          </cell>
          <cell r="G682">
            <v>0</v>
          </cell>
          <cell r="H682">
            <v>0</v>
          </cell>
          <cell r="I682">
            <v>0</v>
          </cell>
          <cell r="K682">
            <v>0</v>
          </cell>
          <cell r="L682">
            <v>0</v>
          </cell>
          <cell r="M682">
            <v>0</v>
          </cell>
          <cell r="N682">
            <v>0</v>
          </cell>
          <cell r="O682">
            <v>0</v>
          </cell>
          <cell r="P682">
            <v>0</v>
          </cell>
          <cell r="Q682">
            <v>0</v>
          </cell>
          <cell r="R682">
            <v>0</v>
          </cell>
          <cell r="S682">
            <v>0</v>
          </cell>
          <cell r="T682">
            <v>0</v>
          </cell>
          <cell r="U682">
            <v>135</v>
          </cell>
          <cell r="V682">
            <v>998</v>
          </cell>
          <cell r="W682">
            <v>673</v>
          </cell>
          <cell r="X682">
            <v>0</v>
          </cell>
          <cell r="Y682">
            <v>0</v>
          </cell>
        </row>
        <row r="683">
          <cell r="A683">
            <v>674</v>
          </cell>
          <cell r="B683">
            <v>135</v>
          </cell>
          <cell r="D683">
            <v>998</v>
          </cell>
          <cell r="F683">
            <v>0</v>
          </cell>
          <cell r="G683">
            <v>0</v>
          </cell>
          <cell r="H683">
            <v>0</v>
          </cell>
          <cell r="I683">
            <v>0</v>
          </cell>
          <cell r="K683">
            <v>0</v>
          </cell>
          <cell r="L683">
            <v>0</v>
          </cell>
          <cell r="M683">
            <v>0</v>
          </cell>
          <cell r="N683">
            <v>0</v>
          </cell>
          <cell r="O683">
            <v>0</v>
          </cell>
          <cell r="P683">
            <v>0</v>
          </cell>
          <cell r="Q683">
            <v>0</v>
          </cell>
          <cell r="R683">
            <v>0</v>
          </cell>
          <cell r="S683">
            <v>0</v>
          </cell>
          <cell r="T683">
            <v>0</v>
          </cell>
          <cell r="U683">
            <v>135</v>
          </cell>
          <cell r="V683">
            <v>998</v>
          </cell>
          <cell r="W683">
            <v>674</v>
          </cell>
          <cell r="X683">
            <v>0</v>
          </cell>
          <cell r="Y683">
            <v>0</v>
          </cell>
        </row>
        <row r="684">
          <cell r="A684">
            <v>675</v>
          </cell>
          <cell r="B684">
            <v>135</v>
          </cell>
          <cell r="C684" t="str">
            <v xml:space="preserve">HOLLAND                      </v>
          </cell>
          <cell r="D684">
            <v>999</v>
          </cell>
          <cell r="E684" t="str">
            <v>TOTAL</v>
          </cell>
          <cell r="F684">
            <v>3645243.57</v>
          </cell>
          <cell r="G684">
            <v>1</v>
          </cell>
          <cell r="H684">
            <v>3768187.6399999997</v>
          </cell>
          <cell r="I684">
            <v>1</v>
          </cell>
          <cell r="J684">
            <v>2212789</v>
          </cell>
          <cell r="K684">
            <v>2212789</v>
          </cell>
          <cell r="L684">
            <v>0</v>
          </cell>
          <cell r="M684">
            <v>0</v>
          </cell>
          <cell r="N684">
            <v>3768187.6399999997</v>
          </cell>
          <cell r="O684">
            <v>2212789</v>
          </cell>
          <cell r="P684">
            <v>2157580</v>
          </cell>
          <cell r="Q684">
            <v>55209</v>
          </cell>
          <cell r="R684">
            <v>2.5588390696984584</v>
          </cell>
          <cell r="S684">
            <v>381</v>
          </cell>
          <cell r="T684">
            <v>0</v>
          </cell>
          <cell r="U684">
            <v>135</v>
          </cell>
          <cell r="V684">
            <v>999</v>
          </cell>
          <cell r="W684">
            <v>675</v>
          </cell>
          <cell r="X684">
            <v>387</v>
          </cell>
          <cell r="Y684">
            <v>3768187.64</v>
          </cell>
        </row>
        <row r="685">
          <cell r="A685">
            <v>676</v>
          </cell>
          <cell r="B685">
            <v>136</v>
          </cell>
          <cell r="C685" t="str">
            <v xml:space="preserve">HOLLISTON                    </v>
          </cell>
          <cell r="D685">
            <v>136</v>
          </cell>
          <cell r="E685" t="str">
            <v>HOLLISTON</v>
          </cell>
          <cell r="F685">
            <v>23040981.368379999</v>
          </cell>
          <cell r="G685">
            <v>0.98530280758352162</v>
          </cell>
          <cell r="H685">
            <v>23796222.088170003</v>
          </cell>
          <cell r="I685">
            <v>0.97929104376100828</v>
          </cell>
          <cell r="K685">
            <v>17016065</v>
          </cell>
          <cell r="L685">
            <v>0</v>
          </cell>
          <cell r="M685">
            <v>0</v>
          </cell>
          <cell r="N685">
            <v>23796222.088170003</v>
          </cell>
          <cell r="O685">
            <v>17016065</v>
          </cell>
          <cell r="P685">
            <v>16787957</v>
          </cell>
          <cell r="Q685">
            <v>228108</v>
          </cell>
          <cell r="R685">
            <v>1.3587597347312719</v>
          </cell>
          <cell r="S685">
            <v>2639</v>
          </cell>
          <cell r="T685">
            <v>0</v>
          </cell>
          <cell r="U685">
            <v>136</v>
          </cell>
          <cell r="V685">
            <v>136</v>
          </cell>
          <cell r="W685">
            <v>676</v>
          </cell>
          <cell r="X685">
            <v>2610</v>
          </cell>
          <cell r="Y685">
            <v>23796222.088170003</v>
          </cell>
        </row>
        <row r="686">
          <cell r="A686">
            <v>677</v>
          </cell>
          <cell r="B686">
            <v>136</v>
          </cell>
          <cell r="C686" t="str">
            <v xml:space="preserve">HOLLISTON                    </v>
          </cell>
          <cell r="D686">
            <v>829</v>
          </cell>
          <cell r="E686" t="str">
            <v>SOUTH MIDDLESEX</v>
          </cell>
          <cell r="F686">
            <v>343689</v>
          </cell>
          <cell r="G686">
            <v>1.4697192416478329E-2</v>
          </cell>
          <cell r="H686">
            <v>503216</v>
          </cell>
          <cell r="I686">
            <v>2.0708956238991671E-2</v>
          </cell>
          <cell r="K686">
            <v>359837</v>
          </cell>
          <cell r="L686">
            <v>0</v>
          </cell>
          <cell r="M686">
            <v>0</v>
          </cell>
          <cell r="N686">
            <v>503216</v>
          </cell>
          <cell r="O686">
            <v>359837</v>
          </cell>
          <cell r="P686">
            <v>250416</v>
          </cell>
          <cell r="Q686">
            <v>109421</v>
          </cell>
          <cell r="R686">
            <v>43.695690371222284</v>
          </cell>
          <cell r="S686">
            <v>22</v>
          </cell>
          <cell r="T686">
            <v>0</v>
          </cell>
          <cell r="U686">
            <v>136</v>
          </cell>
          <cell r="V686">
            <v>829</v>
          </cell>
          <cell r="W686">
            <v>677</v>
          </cell>
          <cell r="X686">
            <v>31</v>
          </cell>
          <cell r="Y686">
            <v>503216</v>
          </cell>
        </row>
        <row r="687">
          <cell r="A687">
            <v>678</v>
          </cell>
          <cell r="B687">
            <v>136</v>
          </cell>
          <cell r="D687">
            <v>998</v>
          </cell>
          <cell r="F687">
            <v>0</v>
          </cell>
          <cell r="G687">
            <v>0</v>
          </cell>
          <cell r="H687">
            <v>0</v>
          </cell>
          <cell r="I687">
            <v>0</v>
          </cell>
          <cell r="K687">
            <v>0</v>
          </cell>
          <cell r="L687">
            <v>0</v>
          </cell>
          <cell r="M687">
            <v>0</v>
          </cell>
          <cell r="N687">
            <v>0</v>
          </cell>
          <cell r="O687">
            <v>0</v>
          </cell>
          <cell r="P687">
            <v>0</v>
          </cell>
          <cell r="Q687">
            <v>0</v>
          </cell>
          <cell r="R687">
            <v>0</v>
          </cell>
          <cell r="S687">
            <v>0</v>
          </cell>
          <cell r="T687">
            <v>0</v>
          </cell>
          <cell r="U687">
            <v>136</v>
          </cell>
          <cell r="V687">
            <v>998</v>
          </cell>
          <cell r="W687">
            <v>678</v>
          </cell>
          <cell r="X687">
            <v>0</v>
          </cell>
          <cell r="Y687">
            <v>0</v>
          </cell>
        </row>
        <row r="688">
          <cell r="A688">
            <v>679</v>
          </cell>
          <cell r="B688">
            <v>136</v>
          </cell>
          <cell r="D688">
            <v>998</v>
          </cell>
          <cell r="F688">
            <v>0</v>
          </cell>
          <cell r="G688">
            <v>0</v>
          </cell>
          <cell r="H688">
            <v>0</v>
          </cell>
          <cell r="I688">
            <v>0</v>
          </cell>
          <cell r="K688">
            <v>0</v>
          </cell>
          <cell r="L688">
            <v>0</v>
          </cell>
          <cell r="M688">
            <v>0</v>
          </cell>
          <cell r="N688">
            <v>0</v>
          </cell>
          <cell r="O688">
            <v>0</v>
          </cell>
          <cell r="P688">
            <v>0</v>
          </cell>
          <cell r="Q688">
            <v>0</v>
          </cell>
          <cell r="R688">
            <v>0</v>
          </cell>
          <cell r="S688">
            <v>0</v>
          </cell>
          <cell r="T688">
            <v>0</v>
          </cell>
          <cell r="U688">
            <v>136</v>
          </cell>
          <cell r="V688">
            <v>998</v>
          </cell>
          <cell r="W688">
            <v>679</v>
          </cell>
          <cell r="X688">
            <v>0</v>
          </cell>
          <cell r="Y688">
            <v>0</v>
          </cell>
        </row>
        <row r="689">
          <cell r="A689">
            <v>680</v>
          </cell>
          <cell r="B689">
            <v>136</v>
          </cell>
          <cell r="C689" t="str">
            <v xml:space="preserve">HOLLISTON                    </v>
          </cell>
          <cell r="D689">
            <v>999</v>
          </cell>
          <cell r="E689" t="str">
            <v>TOTAL</v>
          </cell>
          <cell r="F689">
            <v>23384670.368379999</v>
          </cell>
          <cell r="G689">
            <v>1</v>
          </cell>
          <cell r="H689">
            <v>24299438.088170003</v>
          </cell>
          <cell r="I689">
            <v>1</v>
          </cell>
          <cell r="J689">
            <v>17375902</v>
          </cell>
          <cell r="K689">
            <v>17375902</v>
          </cell>
          <cell r="L689">
            <v>0</v>
          </cell>
          <cell r="M689">
            <v>0</v>
          </cell>
          <cell r="N689">
            <v>24299438.088170003</v>
          </cell>
          <cell r="O689">
            <v>17375902</v>
          </cell>
          <cell r="P689">
            <v>17038373</v>
          </cell>
          <cell r="Q689">
            <v>337529</v>
          </cell>
          <cell r="R689">
            <v>1.9809931382532828</v>
          </cell>
          <cell r="S689">
            <v>2661</v>
          </cell>
          <cell r="T689">
            <v>0</v>
          </cell>
          <cell r="U689">
            <v>136</v>
          </cell>
          <cell r="V689">
            <v>999</v>
          </cell>
          <cell r="W689">
            <v>680</v>
          </cell>
          <cell r="X689">
            <v>2641</v>
          </cell>
          <cell r="Y689">
            <v>24299438.088170003</v>
          </cell>
        </row>
        <row r="690">
          <cell r="A690">
            <v>681</v>
          </cell>
          <cell r="B690">
            <v>137</v>
          </cell>
          <cell r="C690" t="str">
            <v xml:space="preserve">HOLYOKE                      </v>
          </cell>
          <cell r="D690">
            <v>137</v>
          </cell>
          <cell r="E690" t="str">
            <v>HOLYOKE</v>
          </cell>
          <cell r="F690">
            <v>76399996.650000006</v>
          </cell>
          <cell r="G690">
            <v>1</v>
          </cell>
          <cell r="H690">
            <v>78653933.859999999</v>
          </cell>
          <cell r="I690">
            <v>1</v>
          </cell>
          <cell r="K690">
            <v>9198156</v>
          </cell>
          <cell r="L690">
            <v>0</v>
          </cell>
          <cell r="M690">
            <v>0</v>
          </cell>
          <cell r="N690">
            <v>78653933.859999999</v>
          </cell>
          <cell r="O690">
            <v>9198156</v>
          </cell>
          <cell r="P690">
            <v>8863130</v>
          </cell>
          <cell r="Q690">
            <v>335026</v>
          </cell>
          <cell r="R690">
            <v>3.7799964572335054</v>
          </cell>
          <cell r="S690">
            <v>6756</v>
          </cell>
          <cell r="T690">
            <v>0</v>
          </cell>
          <cell r="U690">
            <v>137</v>
          </cell>
          <cell r="V690">
            <v>137</v>
          </cell>
          <cell r="W690">
            <v>681</v>
          </cell>
          <cell r="X690">
            <v>6727</v>
          </cell>
          <cell r="Y690">
            <v>78653933.859999999</v>
          </cell>
        </row>
        <row r="691">
          <cell r="A691">
            <v>682</v>
          </cell>
          <cell r="B691">
            <v>137</v>
          </cell>
          <cell r="D691">
            <v>998</v>
          </cell>
          <cell r="F691">
            <v>0</v>
          </cell>
          <cell r="G691">
            <v>0</v>
          </cell>
          <cell r="H691">
            <v>0</v>
          </cell>
          <cell r="I691">
            <v>0</v>
          </cell>
          <cell r="K691">
            <v>0</v>
          </cell>
          <cell r="L691">
            <v>0</v>
          </cell>
          <cell r="M691">
            <v>0</v>
          </cell>
          <cell r="N691">
            <v>0</v>
          </cell>
          <cell r="O691">
            <v>0</v>
          </cell>
          <cell r="P691">
            <v>0</v>
          </cell>
          <cell r="Q691">
            <v>0</v>
          </cell>
          <cell r="R691">
            <v>0</v>
          </cell>
          <cell r="S691">
            <v>0</v>
          </cell>
          <cell r="T691">
            <v>0</v>
          </cell>
          <cell r="U691">
            <v>137</v>
          </cell>
          <cell r="V691">
            <v>998</v>
          </cell>
          <cell r="W691">
            <v>682</v>
          </cell>
          <cell r="X691">
            <v>0</v>
          </cell>
          <cell r="Y691">
            <v>0</v>
          </cell>
        </row>
        <row r="692">
          <cell r="A692">
            <v>683</v>
          </cell>
          <cell r="B692">
            <v>137</v>
          </cell>
          <cell r="D692">
            <v>998</v>
          </cell>
          <cell r="F692">
            <v>0</v>
          </cell>
          <cell r="G692">
            <v>0</v>
          </cell>
          <cell r="H692">
            <v>0</v>
          </cell>
          <cell r="I692">
            <v>0</v>
          </cell>
          <cell r="K692">
            <v>0</v>
          </cell>
          <cell r="L692">
            <v>0</v>
          </cell>
          <cell r="M692">
            <v>0</v>
          </cell>
          <cell r="N692">
            <v>0</v>
          </cell>
          <cell r="O692">
            <v>0</v>
          </cell>
          <cell r="P692">
            <v>0</v>
          </cell>
          <cell r="Q692">
            <v>0</v>
          </cell>
          <cell r="R692">
            <v>0</v>
          </cell>
          <cell r="S692">
            <v>0</v>
          </cell>
          <cell r="T692">
            <v>0</v>
          </cell>
          <cell r="U692">
            <v>137</v>
          </cell>
          <cell r="V692">
            <v>998</v>
          </cell>
          <cell r="W692">
            <v>683</v>
          </cell>
          <cell r="X692">
            <v>0</v>
          </cell>
          <cell r="Y692">
            <v>0</v>
          </cell>
        </row>
        <row r="693">
          <cell r="A693">
            <v>684</v>
          </cell>
          <cell r="B693">
            <v>137</v>
          </cell>
          <cell r="D693">
            <v>998</v>
          </cell>
          <cell r="F693">
            <v>0</v>
          </cell>
          <cell r="G693">
            <v>0</v>
          </cell>
          <cell r="H693">
            <v>0</v>
          </cell>
          <cell r="I693">
            <v>0</v>
          </cell>
          <cell r="K693">
            <v>0</v>
          </cell>
          <cell r="L693">
            <v>0</v>
          </cell>
          <cell r="M693">
            <v>0</v>
          </cell>
          <cell r="N693">
            <v>0</v>
          </cell>
          <cell r="O693">
            <v>0</v>
          </cell>
          <cell r="P693">
            <v>0</v>
          </cell>
          <cell r="Q693">
            <v>0</v>
          </cell>
          <cell r="R693">
            <v>0</v>
          </cell>
          <cell r="S693">
            <v>0</v>
          </cell>
          <cell r="T693">
            <v>0</v>
          </cell>
          <cell r="U693">
            <v>137</v>
          </cell>
          <cell r="V693">
            <v>998</v>
          </cell>
          <cell r="W693">
            <v>684</v>
          </cell>
          <cell r="X693">
            <v>0</v>
          </cell>
          <cell r="Y693">
            <v>0</v>
          </cell>
        </row>
        <row r="694">
          <cell r="A694">
            <v>685</v>
          </cell>
          <cell r="B694">
            <v>137</v>
          </cell>
          <cell r="C694" t="str">
            <v xml:space="preserve">HOLYOKE                      </v>
          </cell>
          <cell r="D694">
            <v>999</v>
          </cell>
          <cell r="E694" t="str">
            <v>TOTAL</v>
          </cell>
          <cell r="F694">
            <v>76399996.650000006</v>
          </cell>
          <cell r="G694">
            <v>1</v>
          </cell>
          <cell r="H694">
            <v>78653933.859999999</v>
          </cell>
          <cell r="I694">
            <v>1</v>
          </cell>
          <cell r="J694">
            <v>9198156</v>
          </cell>
          <cell r="K694">
            <v>9198156</v>
          </cell>
          <cell r="L694">
            <v>0</v>
          </cell>
          <cell r="M694">
            <v>0</v>
          </cell>
          <cell r="N694">
            <v>78653933.859999999</v>
          </cell>
          <cell r="O694">
            <v>9198156</v>
          </cell>
          <cell r="P694">
            <v>8863130</v>
          </cell>
          <cell r="Q694">
            <v>335026</v>
          </cell>
          <cell r="R694">
            <v>3.7799964572335054</v>
          </cell>
          <cell r="S694">
            <v>6756</v>
          </cell>
          <cell r="T694">
            <v>0</v>
          </cell>
          <cell r="U694">
            <v>137</v>
          </cell>
          <cell r="V694">
            <v>999</v>
          </cell>
          <cell r="W694">
            <v>685</v>
          </cell>
          <cell r="X694">
            <v>6727</v>
          </cell>
          <cell r="Y694">
            <v>78653933.859999999</v>
          </cell>
        </row>
        <row r="695">
          <cell r="A695">
            <v>686</v>
          </cell>
          <cell r="B695">
            <v>138</v>
          </cell>
          <cell r="C695" t="str">
            <v xml:space="preserve">HOPEDALE                     </v>
          </cell>
          <cell r="D695">
            <v>138</v>
          </cell>
          <cell r="E695" t="str">
            <v>HOPEDALE</v>
          </cell>
          <cell r="F695">
            <v>9580765.2985399999</v>
          </cell>
          <cell r="G695">
            <v>0.968431747936777</v>
          </cell>
          <cell r="H695">
            <v>10187944.10832</v>
          </cell>
          <cell r="I695">
            <v>0.96238233862600042</v>
          </cell>
          <cell r="K695">
            <v>5093347</v>
          </cell>
          <cell r="L695">
            <v>0</v>
          </cell>
          <cell r="M695">
            <v>0</v>
          </cell>
          <cell r="N695">
            <v>10187944.10832</v>
          </cell>
          <cell r="O695">
            <v>5093347</v>
          </cell>
          <cell r="P695">
            <v>4942015</v>
          </cell>
          <cell r="Q695">
            <v>151332</v>
          </cell>
          <cell r="R695">
            <v>3.0621517741245219</v>
          </cell>
          <cell r="S695">
            <v>1088</v>
          </cell>
          <cell r="T695">
            <v>0</v>
          </cell>
          <cell r="U695">
            <v>138</v>
          </cell>
          <cell r="V695">
            <v>138</v>
          </cell>
          <cell r="W695">
            <v>686</v>
          </cell>
          <cell r="X695">
            <v>1110</v>
          </cell>
          <cell r="Y695">
            <v>10187944.10832</v>
          </cell>
        </row>
        <row r="696">
          <cell r="A696">
            <v>687</v>
          </cell>
          <cell r="B696">
            <v>138</v>
          </cell>
          <cell r="C696" t="str">
            <v xml:space="preserve">HOPEDALE                     </v>
          </cell>
          <cell r="D696">
            <v>805</v>
          </cell>
          <cell r="E696" t="str">
            <v>BLACKSTONE VALLEY</v>
          </cell>
          <cell r="F696">
            <v>312307</v>
          </cell>
          <cell r="G696">
            <v>3.1568252063223036E-2</v>
          </cell>
          <cell r="H696">
            <v>398227</v>
          </cell>
          <cell r="I696">
            <v>3.761766137399962E-2</v>
          </cell>
          <cell r="K696">
            <v>199089</v>
          </cell>
          <cell r="L696">
            <v>0</v>
          </cell>
          <cell r="M696">
            <v>0</v>
          </cell>
          <cell r="N696">
            <v>398227</v>
          </cell>
          <cell r="O696">
            <v>199089</v>
          </cell>
          <cell r="P696">
            <v>161096</v>
          </cell>
          <cell r="Q696">
            <v>37993</v>
          </cell>
          <cell r="R696">
            <v>23.584074092466604</v>
          </cell>
          <cell r="S696">
            <v>22</v>
          </cell>
          <cell r="T696">
            <v>0</v>
          </cell>
          <cell r="U696">
            <v>138</v>
          </cell>
          <cell r="V696">
            <v>805</v>
          </cell>
          <cell r="W696">
            <v>687</v>
          </cell>
          <cell r="X696">
            <v>27</v>
          </cell>
          <cell r="Y696">
            <v>398227</v>
          </cell>
        </row>
        <row r="697">
          <cell r="A697">
            <v>688</v>
          </cell>
          <cell r="B697">
            <v>138</v>
          </cell>
          <cell r="D697">
            <v>998</v>
          </cell>
          <cell r="F697">
            <v>0</v>
          </cell>
          <cell r="G697">
            <v>0</v>
          </cell>
          <cell r="H697">
            <v>0</v>
          </cell>
          <cell r="I697">
            <v>0</v>
          </cell>
          <cell r="K697">
            <v>0</v>
          </cell>
          <cell r="L697">
            <v>0</v>
          </cell>
          <cell r="M697">
            <v>0</v>
          </cell>
          <cell r="N697">
            <v>0</v>
          </cell>
          <cell r="O697">
            <v>0</v>
          </cell>
          <cell r="P697">
            <v>0</v>
          </cell>
          <cell r="Q697">
            <v>0</v>
          </cell>
          <cell r="R697">
            <v>0</v>
          </cell>
          <cell r="S697">
            <v>0</v>
          </cell>
          <cell r="T697">
            <v>0</v>
          </cell>
          <cell r="U697">
            <v>138</v>
          </cell>
          <cell r="V697">
            <v>998</v>
          </cell>
          <cell r="W697">
            <v>688</v>
          </cell>
          <cell r="X697">
            <v>0</v>
          </cell>
          <cell r="Y697">
            <v>0</v>
          </cell>
        </row>
        <row r="698">
          <cell r="A698">
            <v>689</v>
          </cell>
          <cell r="B698">
            <v>138</v>
          </cell>
          <cell r="D698">
            <v>998</v>
          </cell>
          <cell r="F698">
            <v>0</v>
          </cell>
          <cell r="G698">
            <v>0</v>
          </cell>
          <cell r="H698">
            <v>0</v>
          </cell>
          <cell r="I698">
            <v>0</v>
          </cell>
          <cell r="K698">
            <v>0</v>
          </cell>
          <cell r="L698">
            <v>0</v>
          </cell>
          <cell r="M698">
            <v>0</v>
          </cell>
          <cell r="N698">
            <v>0</v>
          </cell>
          <cell r="O698">
            <v>0</v>
          </cell>
          <cell r="P698">
            <v>0</v>
          </cell>
          <cell r="Q698">
            <v>0</v>
          </cell>
          <cell r="R698">
            <v>0</v>
          </cell>
          <cell r="S698">
            <v>0</v>
          </cell>
          <cell r="T698">
            <v>0</v>
          </cell>
          <cell r="U698">
            <v>138</v>
          </cell>
          <cell r="V698">
            <v>998</v>
          </cell>
          <cell r="W698">
            <v>689</v>
          </cell>
          <cell r="X698">
            <v>0</v>
          </cell>
          <cell r="Y698">
            <v>0</v>
          </cell>
        </row>
        <row r="699">
          <cell r="A699">
            <v>690</v>
          </cell>
          <cell r="B699">
            <v>138</v>
          </cell>
          <cell r="C699" t="str">
            <v xml:space="preserve">HOPEDALE                     </v>
          </cell>
          <cell r="D699">
            <v>999</v>
          </cell>
          <cell r="E699" t="str">
            <v>TOTAL</v>
          </cell>
          <cell r="F699">
            <v>9893072.2985399999</v>
          </cell>
          <cell r="G699">
            <v>1</v>
          </cell>
          <cell r="H699">
            <v>10586171.10832</v>
          </cell>
          <cell r="I699">
            <v>1</v>
          </cell>
          <cell r="J699">
            <v>5292436</v>
          </cell>
          <cell r="K699">
            <v>5292436</v>
          </cell>
          <cell r="L699">
            <v>0</v>
          </cell>
          <cell r="M699">
            <v>0</v>
          </cell>
          <cell r="N699">
            <v>10586171.10832</v>
          </cell>
          <cell r="O699">
            <v>5292436</v>
          </cell>
          <cell r="P699">
            <v>5103111</v>
          </cell>
          <cell r="Q699">
            <v>189325</v>
          </cell>
          <cell r="R699">
            <v>3.7099918069585396</v>
          </cell>
          <cell r="S699">
            <v>1110</v>
          </cell>
          <cell r="T699">
            <v>0</v>
          </cell>
          <cell r="U699">
            <v>138</v>
          </cell>
          <cell r="V699">
            <v>999</v>
          </cell>
          <cell r="W699">
            <v>690</v>
          </cell>
          <cell r="X699">
            <v>1137</v>
          </cell>
          <cell r="Y699">
            <v>10586171.10832</v>
          </cell>
        </row>
        <row r="700">
          <cell r="A700">
            <v>691</v>
          </cell>
          <cell r="B700">
            <v>139</v>
          </cell>
          <cell r="C700" t="str">
            <v xml:space="preserve">HOPKINTON                    </v>
          </cell>
          <cell r="D700">
            <v>139</v>
          </cell>
          <cell r="E700" t="str">
            <v>HOPKINTON</v>
          </cell>
          <cell r="F700">
            <v>29701471.955480002</v>
          </cell>
          <cell r="G700">
            <v>0.98650914300516268</v>
          </cell>
          <cell r="H700">
            <v>31278850.639399998</v>
          </cell>
          <cell r="I700">
            <v>0.98668643587847105</v>
          </cell>
          <cell r="K700">
            <v>26008119</v>
          </cell>
          <cell r="L700">
            <v>0</v>
          </cell>
          <cell r="M700">
            <v>0</v>
          </cell>
          <cell r="N700">
            <v>31278850.639399998</v>
          </cell>
          <cell r="O700">
            <v>26008119</v>
          </cell>
          <cell r="P700">
            <v>25246689</v>
          </cell>
          <cell r="Q700">
            <v>761430</v>
          </cell>
          <cell r="R700">
            <v>3.0159598353669268</v>
          </cell>
          <cell r="S700">
            <v>3375</v>
          </cell>
          <cell r="T700">
            <v>0</v>
          </cell>
          <cell r="U700">
            <v>139</v>
          </cell>
          <cell r="V700">
            <v>139</v>
          </cell>
          <cell r="W700">
            <v>691</v>
          </cell>
          <cell r="X700">
            <v>3355</v>
          </cell>
          <cell r="Y700">
            <v>31278850.639399998</v>
          </cell>
        </row>
        <row r="701">
          <cell r="A701">
            <v>692</v>
          </cell>
          <cell r="B701">
            <v>139</v>
          </cell>
          <cell r="C701" t="str">
            <v xml:space="preserve">HOPKINTON                    </v>
          </cell>
          <cell r="D701">
            <v>829</v>
          </cell>
          <cell r="E701" t="str">
            <v>SOUTH MIDDLESEX</v>
          </cell>
          <cell r="F701">
            <v>406178</v>
          </cell>
          <cell r="G701">
            <v>1.349085699483729E-2</v>
          </cell>
          <cell r="H701">
            <v>422052</v>
          </cell>
          <cell r="I701">
            <v>1.3313564121529007E-2</v>
          </cell>
          <cell r="K701">
            <v>350933</v>
          </cell>
          <cell r="L701">
            <v>0</v>
          </cell>
          <cell r="M701">
            <v>0</v>
          </cell>
          <cell r="N701">
            <v>422052</v>
          </cell>
          <cell r="O701">
            <v>350933</v>
          </cell>
          <cell r="P701">
            <v>345257</v>
          </cell>
          <cell r="Q701">
            <v>5676</v>
          </cell>
          <cell r="R701">
            <v>1.6439927358460509</v>
          </cell>
          <cell r="S701">
            <v>26</v>
          </cell>
          <cell r="T701">
            <v>0</v>
          </cell>
          <cell r="U701">
            <v>139</v>
          </cell>
          <cell r="V701">
            <v>829</v>
          </cell>
          <cell r="W701">
            <v>692</v>
          </cell>
          <cell r="X701">
            <v>26</v>
          </cell>
          <cell r="Y701">
            <v>422052</v>
          </cell>
        </row>
        <row r="702">
          <cell r="A702">
            <v>693</v>
          </cell>
          <cell r="B702">
            <v>139</v>
          </cell>
          <cell r="D702">
            <v>998</v>
          </cell>
          <cell r="F702">
            <v>0</v>
          </cell>
          <cell r="G702">
            <v>0</v>
          </cell>
          <cell r="H702">
            <v>0</v>
          </cell>
          <cell r="I702">
            <v>0</v>
          </cell>
          <cell r="K702">
            <v>0</v>
          </cell>
          <cell r="L702">
            <v>0</v>
          </cell>
          <cell r="M702">
            <v>0</v>
          </cell>
          <cell r="N702">
            <v>0</v>
          </cell>
          <cell r="O702">
            <v>0</v>
          </cell>
          <cell r="P702">
            <v>0</v>
          </cell>
          <cell r="Q702">
            <v>0</v>
          </cell>
          <cell r="R702">
            <v>0</v>
          </cell>
          <cell r="S702">
            <v>0</v>
          </cell>
          <cell r="T702">
            <v>0</v>
          </cell>
          <cell r="U702">
            <v>139</v>
          </cell>
          <cell r="V702">
            <v>998</v>
          </cell>
          <cell r="W702">
            <v>693</v>
          </cell>
          <cell r="X702">
            <v>0</v>
          </cell>
          <cell r="Y702">
            <v>0</v>
          </cell>
        </row>
        <row r="703">
          <cell r="A703">
            <v>694</v>
          </cell>
          <cell r="B703">
            <v>139</v>
          </cell>
          <cell r="D703">
            <v>998</v>
          </cell>
          <cell r="F703">
            <v>0</v>
          </cell>
          <cell r="G703">
            <v>0</v>
          </cell>
          <cell r="H703">
            <v>0</v>
          </cell>
          <cell r="I703">
            <v>0</v>
          </cell>
          <cell r="K703">
            <v>0</v>
          </cell>
          <cell r="L703">
            <v>0</v>
          </cell>
          <cell r="M703">
            <v>0</v>
          </cell>
          <cell r="N703">
            <v>0</v>
          </cell>
          <cell r="O703">
            <v>0</v>
          </cell>
          <cell r="P703">
            <v>0</v>
          </cell>
          <cell r="Q703">
            <v>0</v>
          </cell>
          <cell r="R703">
            <v>0</v>
          </cell>
          <cell r="S703">
            <v>0</v>
          </cell>
          <cell r="T703">
            <v>0</v>
          </cell>
          <cell r="U703">
            <v>139</v>
          </cell>
          <cell r="V703">
            <v>998</v>
          </cell>
          <cell r="W703">
            <v>694</v>
          </cell>
          <cell r="X703">
            <v>0</v>
          </cell>
          <cell r="Y703">
            <v>0</v>
          </cell>
        </row>
        <row r="704">
          <cell r="A704">
            <v>695</v>
          </cell>
          <cell r="B704">
            <v>139</v>
          </cell>
          <cell r="C704" t="str">
            <v xml:space="preserve">HOPKINTON                    </v>
          </cell>
          <cell r="D704">
            <v>999</v>
          </cell>
          <cell r="E704" t="str">
            <v>TOTAL</v>
          </cell>
          <cell r="F704">
            <v>30107649.955480002</v>
          </cell>
          <cell r="G704">
            <v>1</v>
          </cell>
          <cell r="H704">
            <v>31700902.639399998</v>
          </cell>
          <cell r="I704">
            <v>1</v>
          </cell>
          <cell r="J704">
            <v>26359052</v>
          </cell>
          <cell r="K704">
            <v>26359052</v>
          </cell>
          <cell r="L704">
            <v>0</v>
          </cell>
          <cell r="M704">
            <v>0</v>
          </cell>
          <cell r="N704">
            <v>31700902.639399998</v>
          </cell>
          <cell r="O704">
            <v>26359052</v>
          </cell>
          <cell r="P704">
            <v>25591946</v>
          </cell>
          <cell r="Q704">
            <v>767106</v>
          </cell>
          <cell r="R704">
            <v>2.9974508386349363</v>
          </cell>
          <cell r="S704">
            <v>3401</v>
          </cell>
          <cell r="T704">
            <v>0</v>
          </cell>
          <cell r="U704">
            <v>139</v>
          </cell>
          <cell r="V704">
            <v>999</v>
          </cell>
          <cell r="W704">
            <v>695</v>
          </cell>
          <cell r="X704">
            <v>3381</v>
          </cell>
          <cell r="Y704">
            <v>31700902.639399998</v>
          </cell>
        </row>
        <row r="705">
          <cell r="A705">
            <v>696</v>
          </cell>
          <cell r="B705">
            <v>140</v>
          </cell>
          <cell r="C705" t="str">
            <v xml:space="preserve">HUBBARDSTON                  </v>
          </cell>
          <cell r="D705">
            <v>140</v>
          </cell>
          <cell r="E705" t="str">
            <v>HUBBARDSTON</v>
          </cell>
          <cell r="F705">
            <v>24500.14</v>
          </cell>
          <cell r="G705">
            <v>3.2466641769709481E-3</v>
          </cell>
          <cell r="H705">
            <v>0</v>
          </cell>
          <cell r="I705">
            <v>0</v>
          </cell>
          <cell r="K705">
            <v>0</v>
          </cell>
          <cell r="L705">
            <v>0</v>
          </cell>
          <cell r="M705">
            <v>0</v>
          </cell>
          <cell r="N705">
            <v>0</v>
          </cell>
          <cell r="O705">
            <v>0</v>
          </cell>
          <cell r="P705">
            <v>9683</v>
          </cell>
          <cell r="Q705">
            <v>-9683</v>
          </cell>
          <cell r="R705">
            <v>-100</v>
          </cell>
          <cell r="S705">
            <v>2</v>
          </cell>
          <cell r="T705">
            <v>0</v>
          </cell>
          <cell r="U705">
            <v>140</v>
          </cell>
          <cell r="V705">
            <v>140</v>
          </cell>
          <cell r="W705">
            <v>696</v>
          </cell>
          <cell r="X705">
            <v>0</v>
          </cell>
          <cell r="Y705">
            <v>0</v>
          </cell>
        </row>
        <row r="706">
          <cell r="A706">
            <v>697</v>
          </cell>
          <cell r="B706">
            <v>140</v>
          </cell>
          <cell r="C706" t="str">
            <v xml:space="preserve">HUBBARDSTON                  </v>
          </cell>
          <cell r="D706">
            <v>753</v>
          </cell>
          <cell r="E706" t="str">
            <v>QUABBIN</v>
          </cell>
          <cell r="F706">
            <v>6771135</v>
          </cell>
          <cell r="G706">
            <v>0.8972847274315241</v>
          </cell>
          <cell r="H706">
            <v>6708873</v>
          </cell>
          <cell r="I706">
            <v>0.8935273248199127</v>
          </cell>
          <cell r="K706">
            <v>2821585</v>
          </cell>
          <cell r="L706">
            <v>0</v>
          </cell>
          <cell r="M706">
            <v>0</v>
          </cell>
          <cell r="N706">
            <v>6708873</v>
          </cell>
          <cell r="O706">
            <v>2821585</v>
          </cell>
          <cell r="P706">
            <v>2676096</v>
          </cell>
          <cell r="Q706">
            <v>145489</v>
          </cell>
          <cell r="R706">
            <v>5.4366136341895057</v>
          </cell>
          <cell r="S706">
            <v>761</v>
          </cell>
          <cell r="T706">
            <v>0</v>
          </cell>
          <cell r="U706">
            <v>140</v>
          </cell>
          <cell r="V706">
            <v>753</v>
          </cell>
          <cell r="W706">
            <v>697</v>
          </cell>
          <cell r="X706">
            <v>726</v>
          </cell>
          <cell r="Y706">
            <v>6708873</v>
          </cell>
        </row>
        <row r="707">
          <cell r="A707">
            <v>698</v>
          </cell>
          <cell r="B707">
            <v>140</v>
          </cell>
          <cell r="C707" t="str">
            <v xml:space="preserve">HUBBARDSTON                  </v>
          </cell>
          <cell r="D707">
            <v>832</v>
          </cell>
          <cell r="E707" t="str">
            <v>MONTACHUSETT</v>
          </cell>
          <cell r="F707">
            <v>750615</v>
          </cell>
          <cell r="G707">
            <v>9.9468608391505037E-2</v>
          </cell>
          <cell r="H707">
            <v>799429</v>
          </cell>
          <cell r="I707">
            <v>0.10647267518008732</v>
          </cell>
          <cell r="K707">
            <v>336220</v>
          </cell>
          <cell r="L707">
            <v>0</v>
          </cell>
          <cell r="M707">
            <v>0</v>
          </cell>
          <cell r="N707">
            <v>799429</v>
          </cell>
          <cell r="O707">
            <v>336220</v>
          </cell>
          <cell r="P707">
            <v>296659</v>
          </cell>
          <cell r="Q707">
            <v>39561</v>
          </cell>
          <cell r="R707">
            <v>13.33551316494696</v>
          </cell>
          <cell r="S707">
            <v>53</v>
          </cell>
          <cell r="T707">
            <v>0</v>
          </cell>
          <cell r="U707">
            <v>140</v>
          </cell>
          <cell r="V707">
            <v>832</v>
          </cell>
          <cell r="W707">
            <v>698</v>
          </cell>
          <cell r="X707">
            <v>54</v>
          </cell>
          <cell r="Y707">
            <v>799429</v>
          </cell>
        </row>
        <row r="708">
          <cell r="A708">
            <v>699</v>
          </cell>
          <cell r="B708">
            <v>140</v>
          </cell>
          <cell r="D708">
            <v>998</v>
          </cell>
          <cell r="F708">
            <v>0</v>
          </cell>
          <cell r="G708">
            <v>0</v>
          </cell>
          <cell r="H708">
            <v>0</v>
          </cell>
          <cell r="I708">
            <v>0</v>
          </cell>
          <cell r="K708">
            <v>0</v>
          </cell>
          <cell r="L708">
            <v>0</v>
          </cell>
          <cell r="M708">
            <v>0</v>
          </cell>
          <cell r="N708">
            <v>0</v>
          </cell>
          <cell r="O708">
            <v>0</v>
          </cell>
          <cell r="P708">
            <v>0</v>
          </cell>
          <cell r="Q708">
            <v>0</v>
          </cell>
          <cell r="R708">
            <v>0</v>
          </cell>
          <cell r="S708">
            <v>0</v>
          </cell>
          <cell r="T708">
            <v>0</v>
          </cell>
          <cell r="U708">
            <v>140</v>
          </cell>
          <cell r="V708">
            <v>998</v>
          </cell>
          <cell r="W708">
            <v>699</v>
          </cell>
          <cell r="X708">
            <v>0</v>
          </cell>
          <cell r="Y708">
            <v>0</v>
          </cell>
        </row>
        <row r="709">
          <cell r="A709">
            <v>700</v>
          </cell>
          <cell r="B709">
            <v>140</v>
          </cell>
          <cell r="C709" t="str">
            <v xml:space="preserve">HUBBARDSTON                  </v>
          </cell>
          <cell r="D709">
            <v>999</v>
          </cell>
          <cell r="E709" t="str">
            <v>TOTAL</v>
          </cell>
          <cell r="F709">
            <v>7546250.1399999997</v>
          </cell>
          <cell r="G709">
            <v>1</v>
          </cell>
          <cell r="H709">
            <v>7508302</v>
          </cell>
          <cell r="I709">
            <v>1</v>
          </cell>
          <cell r="J709">
            <v>3157805</v>
          </cell>
          <cell r="K709">
            <v>3157805</v>
          </cell>
          <cell r="L709">
            <v>0</v>
          </cell>
          <cell r="M709">
            <v>0</v>
          </cell>
          <cell r="N709">
            <v>7508302</v>
          </cell>
          <cell r="O709">
            <v>3157805</v>
          </cell>
          <cell r="P709">
            <v>2982438</v>
          </cell>
          <cell r="Q709">
            <v>175367</v>
          </cell>
          <cell r="R709">
            <v>5.8799881171041948</v>
          </cell>
          <cell r="S709">
            <v>816</v>
          </cell>
          <cell r="T709">
            <v>0</v>
          </cell>
          <cell r="U709">
            <v>140</v>
          </cell>
          <cell r="V709">
            <v>999</v>
          </cell>
          <cell r="W709">
            <v>700</v>
          </cell>
          <cell r="X709">
            <v>780</v>
          </cell>
          <cell r="Y709">
            <v>7508302</v>
          </cell>
        </row>
        <row r="710">
          <cell r="A710">
            <v>701</v>
          </cell>
          <cell r="B710">
            <v>141</v>
          </cell>
          <cell r="C710" t="str">
            <v xml:space="preserve">HUDSON                       </v>
          </cell>
          <cell r="D710">
            <v>141</v>
          </cell>
          <cell r="E710" t="str">
            <v>HUDSON</v>
          </cell>
          <cell r="F710">
            <v>25384240.533760004</v>
          </cell>
          <cell r="G710">
            <v>0.9165233966545866</v>
          </cell>
          <cell r="H710">
            <v>26736601.318939991</v>
          </cell>
          <cell r="I710">
            <v>0.91361814441036127</v>
          </cell>
          <cell r="K710">
            <v>16738223</v>
          </cell>
          <cell r="L710">
            <v>0</v>
          </cell>
          <cell r="M710">
            <v>0</v>
          </cell>
          <cell r="N710">
            <v>26736601.318939991</v>
          </cell>
          <cell r="O710">
            <v>16738223</v>
          </cell>
          <cell r="P710">
            <v>16175387</v>
          </cell>
          <cell r="Q710">
            <v>562836</v>
          </cell>
          <cell r="R710">
            <v>3.4795828996239782</v>
          </cell>
          <cell r="S710">
            <v>2744</v>
          </cell>
          <cell r="T710">
            <v>0</v>
          </cell>
          <cell r="U710">
            <v>141</v>
          </cell>
          <cell r="V710">
            <v>141</v>
          </cell>
          <cell r="W710">
            <v>701</v>
          </cell>
          <cell r="X710">
            <v>2755</v>
          </cell>
          <cell r="Y710">
            <v>26736601.318939991</v>
          </cell>
        </row>
        <row r="711">
          <cell r="A711">
            <v>702</v>
          </cell>
          <cell r="B711">
            <v>141</v>
          </cell>
          <cell r="C711" t="str">
            <v xml:space="preserve">HUDSON                       </v>
          </cell>
          <cell r="D711">
            <v>801</v>
          </cell>
          <cell r="E711" t="str">
            <v>ASSABET VALLEY</v>
          </cell>
          <cell r="F711">
            <v>2311987</v>
          </cell>
          <cell r="G711">
            <v>8.3476603345413361E-2</v>
          </cell>
          <cell r="H711">
            <v>2527924</v>
          </cell>
          <cell r="I711">
            <v>8.6381855589638706E-2</v>
          </cell>
          <cell r="K711">
            <v>1582585</v>
          </cell>
          <cell r="L711">
            <v>0</v>
          </cell>
          <cell r="M711">
            <v>0</v>
          </cell>
          <cell r="N711">
            <v>2527924</v>
          </cell>
          <cell r="O711">
            <v>1582585</v>
          </cell>
          <cell r="P711">
            <v>1473248</v>
          </cell>
          <cell r="Q711">
            <v>109337</v>
          </cell>
          <cell r="R711">
            <v>7.4214931905558332</v>
          </cell>
          <cell r="S711">
            <v>149</v>
          </cell>
          <cell r="T711">
            <v>0</v>
          </cell>
          <cell r="U711">
            <v>141</v>
          </cell>
          <cell r="V711">
            <v>801</v>
          </cell>
          <cell r="W711">
            <v>702</v>
          </cell>
          <cell r="X711">
            <v>154</v>
          </cell>
          <cell r="Y711">
            <v>2527924</v>
          </cell>
        </row>
        <row r="712">
          <cell r="A712">
            <v>703</v>
          </cell>
          <cell r="B712">
            <v>141</v>
          </cell>
          <cell r="D712">
            <v>998</v>
          </cell>
          <cell r="F712">
            <v>0</v>
          </cell>
          <cell r="G712">
            <v>0</v>
          </cell>
          <cell r="H712">
            <v>0</v>
          </cell>
          <cell r="I712">
            <v>0</v>
          </cell>
          <cell r="K712">
            <v>0</v>
          </cell>
          <cell r="L712">
            <v>0</v>
          </cell>
          <cell r="M712">
            <v>0</v>
          </cell>
          <cell r="N712">
            <v>0</v>
          </cell>
          <cell r="O712">
            <v>0</v>
          </cell>
          <cell r="P712">
            <v>0</v>
          </cell>
          <cell r="Q712">
            <v>0</v>
          </cell>
          <cell r="R712">
            <v>0</v>
          </cell>
          <cell r="S712">
            <v>0</v>
          </cell>
          <cell r="T712">
            <v>0</v>
          </cell>
          <cell r="U712">
            <v>141</v>
          </cell>
          <cell r="V712">
            <v>998</v>
          </cell>
          <cell r="W712">
            <v>703</v>
          </cell>
          <cell r="X712">
            <v>0</v>
          </cell>
          <cell r="Y712">
            <v>0</v>
          </cell>
        </row>
        <row r="713">
          <cell r="A713">
            <v>704</v>
          </cell>
          <cell r="B713">
            <v>141</v>
          </cell>
          <cell r="D713">
            <v>998</v>
          </cell>
          <cell r="F713">
            <v>0</v>
          </cell>
          <cell r="G713">
            <v>0</v>
          </cell>
          <cell r="H713">
            <v>0</v>
          </cell>
          <cell r="I713">
            <v>0</v>
          </cell>
          <cell r="K713">
            <v>0</v>
          </cell>
          <cell r="L713">
            <v>0</v>
          </cell>
          <cell r="M713">
            <v>0</v>
          </cell>
          <cell r="N713">
            <v>0</v>
          </cell>
          <cell r="O713">
            <v>0</v>
          </cell>
          <cell r="P713">
            <v>0</v>
          </cell>
          <cell r="Q713">
            <v>0</v>
          </cell>
          <cell r="R713">
            <v>0</v>
          </cell>
          <cell r="S713">
            <v>0</v>
          </cell>
          <cell r="T713">
            <v>0</v>
          </cell>
          <cell r="U713">
            <v>141</v>
          </cell>
          <cell r="V713">
            <v>998</v>
          </cell>
          <cell r="W713">
            <v>704</v>
          </cell>
          <cell r="X713">
            <v>0</v>
          </cell>
          <cell r="Y713">
            <v>0</v>
          </cell>
        </row>
        <row r="714">
          <cell r="A714">
            <v>705</v>
          </cell>
          <cell r="B714">
            <v>141</v>
          </cell>
          <cell r="C714" t="str">
            <v xml:space="preserve">HUDSON                       </v>
          </cell>
          <cell r="D714">
            <v>999</v>
          </cell>
          <cell r="E714" t="str">
            <v>TOTAL</v>
          </cell>
          <cell r="F714">
            <v>27696227.533760004</v>
          </cell>
          <cell r="G714">
            <v>1</v>
          </cell>
          <cell r="H714">
            <v>29264525.318939991</v>
          </cell>
          <cell r="I714">
            <v>1</v>
          </cell>
          <cell r="J714">
            <v>18320808</v>
          </cell>
          <cell r="K714">
            <v>18320808</v>
          </cell>
          <cell r="L714">
            <v>0</v>
          </cell>
          <cell r="M714">
            <v>0</v>
          </cell>
          <cell r="N714">
            <v>29264525.318939991</v>
          </cell>
          <cell r="O714">
            <v>18320808</v>
          </cell>
          <cell r="P714">
            <v>17648635</v>
          </cell>
          <cell r="Q714">
            <v>672173</v>
          </cell>
          <cell r="R714">
            <v>3.8086401582898621</v>
          </cell>
          <cell r="S714">
            <v>2893</v>
          </cell>
          <cell r="T714">
            <v>0</v>
          </cell>
          <cell r="U714">
            <v>141</v>
          </cell>
          <cell r="V714">
            <v>999</v>
          </cell>
          <cell r="W714">
            <v>705</v>
          </cell>
          <cell r="X714">
            <v>2909</v>
          </cell>
          <cell r="Y714">
            <v>29264525.318939991</v>
          </cell>
        </row>
        <row r="715">
          <cell r="A715">
            <v>706</v>
          </cell>
          <cell r="B715">
            <v>142</v>
          </cell>
          <cell r="C715" t="str">
            <v xml:space="preserve">HULL                         </v>
          </cell>
          <cell r="D715">
            <v>142</v>
          </cell>
          <cell r="E715" t="str">
            <v>HULL</v>
          </cell>
          <cell r="F715">
            <v>10984440.041849999</v>
          </cell>
          <cell r="G715">
            <v>1</v>
          </cell>
          <cell r="H715">
            <v>10867343.796599999</v>
          </cell>
          <cell r="I715">
            <v>1</v>
          </cell>
          <cell r="K715">
            <v>9900725</v>
          </cell>
          <cell r="L715">
            <v>0</v>
          </cell>
          <cell r="M715">
            <v>0</v>
          </cell>
          <cell r="N715">
            <v>10867343.796599999</v>
          </cell>
          <cell r="O715">
            <v>9900725</v>
          </cell>
          <cell r="P715">
            <v>9799215</v>
          </cell>
          <cell r="Q715">
            <v>101510</v>
          </cell>
          <cell r="R715">
            <v>1.0358993041789573</v>
          </cell>
          <cell r="S715">
            <v>1182</v>
          </cell>
          <cell r="T715">
            <v>0</v>
          </cell>
          <cell r="U715">
            <v>142</v>
          </cell>
          <cell r="V715">
            <v>142</v>
          </cell>
          <cell r="W715">
            <v>706</v>
          </cell>
          <cell r="X715">
            <v>1110</v>
          </cell>
          <cell r="Y715">
            <v>10867343.796599999</v>
          </cell>
        </row>
        <row r="716">
          <cell r="A716">
            <v>707</v>
          </cell>
          <cell r="B716">
            <v>142</v>
          </cell>
          <cell r="D716">
            <v>998</v>
          </cell>
          <cell r="F716">
            <v>0</v>
          </cell>
          <cell r="G716">
            <v>0</v>
          </cell>
          <cell r="H716">
            <v>0</v>
          </cell>
          <cell r="I716">
            <v>0</v>
          </cell>
          <cell r="K716">
            <v>0</v>
          </cell>
          <cell r="L716">
            <v>0</v>
          </cell>
          <cell r="M716">
            <v>0</v>
          </cell>
          <cell r="N716">
            <v>0</v>
          </cell>
          <cell r="O716">
            <v>0</v>
          </cell>
          <cell r="P716">
            <v>0</v>
          </cell>
          <cell r="Q716">
            <v>0</v>
          </cell>
          <cell r="R716">
            <v>0</v>
          </cell>
          <cell r="S716">
            <v>0</v>
          </cell>
          <cell r="T716">
            <v>0</v>
          </cell>
          <cell r="U716">
            <v>142</v>
          </cell>
          <cell r="V716">
            <v>998</v>
          </cell>
          <cell r="W716">
            <v>707</v>
          </cell>
          <cell r="X716">
            <v>0</v>
          </cell>
          <cell r="Y716">
            <v>0</v>
          </cell>
        </row>
        <row r="717">
          <cell r="A717">
            <v>708</v>
          </cell>
          <cell r="B717">
            <v>142</v>
          </cell>
          <cell r="D717">
            <v>998</v>
          </cell>
          <cell r="F717">
            <v>0</v>
          </cell>
          <cell r="G717">
            <v>0</v>
          </cell>
          <cell r="H717">
            <v>0</v>
          </cell>
          <cell r="I717">
            <v>0</v>
          </cell>
          <cell r="K717">
            <v>0</v>
          </cell>
          <cell r="L717">
            <v>0</v>
          </cell>
          <cell r="M717">
            <v>0</v>
          </cell>
          <cell r="N717">
            <v>0</v>
          </cell>
          <cell r="O717">
            <v>0</v>
          </cell>
          <cell r="P717">
            <v>0</v>
          </cell>
          <cell r="Q717">
            <v>0</v>
          </cell>
          <cell r="R717">
            <v>0</v>
          </cell>
          <cell r="S717">
            <v>0</v>
          </cell>
          <cell r="T717">
            <v>0</v>
          </cell>
          <cell r="U717">
            <v>142</v>
          </cell>
          <cell r="V717">
            <v>998</v>
          </cell>
          <cell r="W717">
            <v>708</v>
          </cell>
          <cell r="X717">
            <v>0</v>
          </cell>
          <cell r="Y717">
            <v>0</v>
          </cell>
        </row>
        <row r="718">
          <cell r="A718">
            <v>709</v>
          </cell>
          <cell r="B718">
            <v>142</v>
          </cell>
          <cell r="D718">
            <v>998</v>
          </cell>
          <cell r="F718">
            <v>0</v>
          </cell>
          <cell r="G718">
            <v>0</v>
          </cell>
          <cell r="H718">
            <v>0</v>
          </cell>
          <cell r="I718">
            <v>0</v>
          </cell>
          <cell r="K718">
            <v>0</v>
          </cell>
          <cell r="L718">
            <v>0</v>
          </cell>
          <cell r="M718">
            <v>0</v>
          </cell>
          <cell r="N718">
            <v>0</v>
          </cell>
          <cell r="O718">
            <v>0</v>
          </cell>
          <cell r="P718">
            <v>0</v>
          </cell>
          <cell r="Q718">
            <v>0</v>
          </cell>
          <cell r="R718">
            <v>0</v>
          </cell>
          <cell r="S718">
            <v>0</v>
          </cell>
          <cell r="T718">
            <v>0</v>
          </cell>
          <cell r="U718">
            <v>142</v>
          </cell>
          <cell r="V718">
            <v>998</v>
          </cell>
          <cell r="W718">
            <v>709</v>
          </cell>
          <cell r="X718">
            <v>0</v>
          </cell>
          <cell r="Y718">
            <v>0</v>
          </cell>
        </row>
        <row r="719">
          <cell r="A719">
            <v>710</v>
          </cell>
          <cell r="B719">
            <v>142</v>
          </cell>
          <cell r="C719" t="str">
            <v xml:space="preserve">HULL                         </v>
          </cell>
          <cell r="D719">
            <v>999</v>
          </cell>
          <cell r="E719" t="str">
            <v>TOTAL</v>
          </cell>
          <cell r="F719">
            <v>10984440.041849999</v>
          </cell>
          <cell r="G719">
            <v>1</v>
          </cell>
          <cell r="H719">
            <v>10867343.796599999</v>
          </cell>
          <cell r="I719">
            <v>1</v>
          </cell>
          <cell r="J719">
            <v>9900725</v>
          </cell>
          <cell r="K719">
            <v>9900725</v>
          </cell>
          <cell r="L719">
            <v>0</v>
          </cell>
          <cell r="M719">
            <v>0</v>
          </cell>
          <cell r="N719">
            <v>10867343.796599999</v>
          </cell>
          <cell r="O719">
            <v>9900725</v>
          </cell>
          <cell r="P719">
            <v>9799215</v>
          </cell>
          <cell r="Q719">
            <v>101510</v>
          </cell>
          <cell r="R719">
            <v>1.0358993041789573</v>
          </cell>
          <cell r="S719">
            <v>1182</v>
          </cell>
          <cell r="T719">
            <v>0</v>
          </cell>
          <cell r="U719">
            <v>142</v>
          </cell>
          <cell r="V719">
            <v>999</v>
          </cell>
          <cell r="W719">
            <v>710</v>
          </cell>
          <cell r="X719">
            <v>1110</v>
          </cell>
          <cell r="Y719">
            <v>10867343.796599999</v>
          </cell>
        </row>
        <row r="720">
          <cell r="A720">
            <v>711</v>
          </cell>
          <cell r="B720">
            <v>143</v>
          </cell>
          <cell r="C720" t="str">
            <v xml:space="preserve">HUNTINGTON                   </v>
          </cell>
          <cell r="D720">
            <v>143</v>
          </cell>
          <cell r="E720" t="str">
            <v>HUNTINGTON</v>
          </cell>
          <cell r="F720">
            <v>403261.59</v>
          </cell>
          <cell r="G720">
            <v>0.12887826663499194</v>
          </cell>
          <cell r="H720">
            <v>493137.39</v>
          </cell>
          <cell r="I720">
            <v>0.15672841218451911</v>
          </cell>
          <cell r="K720">
            <v>235451</v>
          </cell>
          <cell r="L720">
            <v>0</v>
          </cell>
          <cell r="M720">
            <v>0</v>
          </cell>
          <cell r="N720">
            <v>493137.39</v>
          </cell>
          <cell r="O720">
            <v>235451</v>
          </cell>
          <cell r="P720">
            <v>188394</v>
          </cell>
          <cell r="Q720">
            <v>47057</v>
          </cell>
          <cell r="R720">
            <v>24.97797169761245</v>
          </cell>
          <cell r="S720">
            <v>31</v>
          </cell>
          <cell r="T720">
            <v>0</v>
          </cell>
          <cell r="U720">
            <v>143</v>
          </cell>
          <cell r="V720">
            <v>143</v>
          </cell>
          <cell r="W720">
            <v>711</v>
          </cell>
          <cell r="X720">
            <v>35</v>
          </cell>
          <cell r="Y720">
            <v>493137.39</v>
          </cell>
        </row>
        <row r="721">
          <cell r="A721">
            <v>712</v>
          </cell>
          <cell r="B721">
            <v>143</v>
          </cell>
          <cell r="C721" t="str">
            <v xml:space="preserve">HUNTINGTON                   </v>
          </cell>
          <cell r="D721">
            <v>672</v>
          </cell>
          <cell r="E721" t="str">
            <v>GATEWAY</v>
          </cell>
          <cell r="F721">
            <v>2725750</v>
          </cell>
          <cell r="G721">
            <v>0.87112173336500809</v>
          </cell>
          <cell r="H721">
            <v>2653308</v>
          </cell>
          <cell r="I721">
            <v>0.84327158781548084</v>
          </cell>
          <cell r="K721">
            <v>1266836</v>
          </cell>
          <cell r="L721">
            <v>0</v>
          </cell>
          <cell r="M721">
            <v>0</v>
          </cell>
          <cell r="N721">
            <v>2653308</v>
          </cell>
          <cell r="O721">
            <v>1266836</v>
          </cell>
          <cell r="P721">
            <v>1273401</v>
          </cell>
          <cell r="Q721">
            <v>-6565</v>
          </cell>
          <cell r="R721">
            <v>-0.51554851928025813</v>
          </cell>
          <cell r="S721">
            <v>295</v>
          </cell>
          <cell r="T721">
            <v>0</v>
          </cell>
          <cell r="U721">
            <v>143</v>
          </cell>
          <cell r="V721">
            <v>672</v>
          </cell>
          <cell r="W721">
            <v>712</v>
          </cell>
          <cell r="X721">
            <v>275</v>
          </cell>
          <cell r="Y721">
            <v>2653308</v>
          </cell>
        </row>
        <row r="722">
          <cell r="A722">
            <v>713</v>
          </cell>
          <cell r="B722">
            <v>143</v>
          </cell>
          <cell r="D722">
            <v>998</v>
          </cell>
          <cell r="F722">
            <v>0</v>
          </cell>
          <cell r="G722">
            <v>0</v>
          </cell>
          <cell r="H722">
            <v>0</v>
          </cell>
          <cell r="I722">
            <v>0</v>
          </cell>
          <cell r="K722">
            <v>0</v>
          </cell>
          <cell r="L722">
            <v>0</v>
          </cell>
          <cell r="M722">
            <v>0</v>
          </cell>
          <cell r="N722">
            <v>0</v>
          </cell>
          <cell r="O722">
            <v>0</v>
          </cell>
          <cell r="P722">
            <v>0</v>
          </cell>
          <cell r="Q722">
            <v>0</v>
          </cell>
          <cell r="R722">
            <v>0</v>
          </cell>
          <cell r="S722">
            <v>0</v>
          </cell>
          <cell r="T722">
            <v>0</v>
          </cell>
          <cell r="U722">
            <v>143</v>
          </cell>
          <cell r="V722">
            <v>998</v>
          </cell>
          <cell r="W722">
            <v>713</v>
          </cell>
          <cell r="X722">
            <v>0</v>
          </cell>
          <cell r="Y722">
            <v>0</v>
          </cell>
        </row>
        <row r="723">
          <cell r="A723">
            <v>714</v>
          </cell>
          <cell r="B723">
            <v>143</v>
          </cell>
          <cell r="D723">
            <v>998</v>
          </cell>
          <cell r="F723">
            <v>0</v>
          </cell>
          <cell r="G723">
            <v>0</v>
          </cell>
          <cell r="H723">
            <v>0</v>
          </cell>
          <cell r="I723">
            <v>0</v>
          </cell>
          <cell r="K723">
            <v>0</v>
          </cell>
          <cell r="L723">
            <v>0</v>
          </cell>
          <cell r="M723">
            <v>0</v>
          </cell>
          <cell r="N723">
            <v>0</v>
          </cell>
          <cell r="O723">
            <v>0</v>
          </cell>
          <cell r="P723">
            <v>0</v>
          </cell>
          <cell r="Q723">
            <v>0</v>
          </cell>
          <cell r="R723">
            <v>0</v>
          </cell>
          <cell r="S723">
            <v>0</v>
          </cell>
          <cell r="T723">
            <v>0</v>
          </cell>
          <cell r="U723">
            <v>143</v>
          </cell>
          <cell r="V723">
            <v>998</v>
          </cell>
          <cell r="W723">
            <v>714</v>
          </cell>
          <cell r="X723">
            <v>0</v>
          </cell>
          <cell r="Y723">
            <v>0</v>
          </cell>
        </row>
        <row r="724">
          <cell r="A724">
            <v>715</v>
          </cell>
          <cell r="B724">
            <v>143</v>
          </cell>
          <cell r="C724" t="str">
            <v xml:space="preserve">HUNTINGTON                   </v>
          </cell>
          <cell r="D724">
            <v>999</v>
          </cell>
          <cell r="E724" t="str">
            <v>TOTAL</v>
          </cell>
          <cell r="F724">
            <v>3129011.59</v>
          </cell>
          <cell r="G724">
            <v>1</v>
          </cell>
          <cell r="H724">
            <v>3146445.39</v>
          </cell>
          <cell r="I724">
            <v>1</v>
          </cell>
          <cell r="J724">
            <v>1502287</v>
          </cell>
          <cell r="K724">
            <v>1502287</v>
          </cell>
          <cell r="L724">
            <v>0</v>
          </cell>
          <cell r="M724">
            <v>0</v>
          </cell>
          <cell r="N724">
            <v>3146445.39</v>
          </cell>
          <cell r="O724">
            <v>1502287</v>
          </cell>
          <cell r="P724">
            <v>1461795</v>
          </cell>
          <cell r="Q724">
            <v>40492</v>
          </cell>
          <cell r="R724">
            <v>2.7700190519190446</v>
          </cell>
          <cell r="S724">
            <v>326</v>
          </cell>
          <cell r="T724">
            <v>0</v>
          </cell>
          <cell r="U724">
            <v>143</v>
          </cell>
          <cell r="V724">
            <v>999</v>
          </cell>
          <cell r="W724">
            <v>715</v>
          </cell>
          <cell r="X724">
            <v>310</v>
          </cell>
          <cell r="Y724">
            <v>3146445.39</v>
          </cell>
        </row>
        <row r="725">
          <cell r="A725">
            <v>716</v>
          </cell>
          <cell r="B725">
            <v>144</v>
          </cell>
          <cell r="C725" t="str">
            <v xml:space="preserve">IPSWICH                      </v>
          </cell>
          <cell r="D725">
            <v>144</v>
          </cell>
          <cell r="E725" t="str">
            <v>IPSWICH</v>
          </cell>
          <cell r="F725">
            <v>17102812.789599996</v>
          </cell>
          <cell r="G725">
            <v>0.97565301780755342</v>
          </cell>
          <cell r="H725">
            <v>17797548.09409</v>
          </cell>
          <cell r="I725">
            <v>0.97804073002148839</v>
          </cell>
          <cell r="K725">
            <v>15207101</v>
          </cell>
          <cell r="L725">
            <v>0</v>
          </cell>
          <cell r="M725">
            <v>0</v>
          </cell>
          <cell r="N725">
            <v>17797548.09409</v>
          </cell>
          <cell r="O725">
            <v>15205869</v>
          </cell>
          <cell r="P725">
            <v>14677975</v>
          </cell>
          <cell r="Q725">
            <v>527894</v>
          </cell>
          <cell r="R725">
            <v>3.5965042861838912</v>
          </cell>
          <cell r="S725">
            <v>1941</v>
          </cell>
          <cell r="T725">
            <v>0</v>
          </cell>
          <cell r="U725">
            <v>144</v>
          </cell>
          <cell r="V725">
            <v>144</v>
          </cell>
          <cell r="W725">
            <v>716</v>
          </cell>
          <cell r="X725">
            <v>1944</v>
          </cell>
          <cell r="Y725">
            <v>17797548.09409</v>
          </cell>
        </row>
        <row r="726">
          <cell r="A726">
            <v>717</v>
          </cell>
          <cell r="B726">
            <v>144</v>
          </cell>
          <cell r="C726" t="str">
            <v xml:space="preserve">IPSWICH                      </v>
          </cell>
          <cell r="D726">
            <v>885</v>
          </cell>
          <cell r="E726" t="str">
            <v>WHITTIER</v>
          </cell>
          <cell r="F726">
            <v>258672</v>
          </cell>
          <cell r="G726">
            <v>1.4756293045304276E-2</v>
          </cell>
          <cell r="H726">
            <v>269660</v>
          </cell>
          <cell r="I726">
            <v>1.4818808852955072E-2</v>
          </cell>
          <cell r="K726">
            <v>230411</v>
          </cell>
          <cell r="L726">
            <v>0</v>
          </cell>
          <cell r="M726">
            <v>0</v>
          </cell>
          <cell r="N726">
            <v>269660</v>
          </cell>
          <cell r="O726">
            <v>230392</v>
          </cell>
          <cell r="P726">
            <v>221997</v>
          </cell>
          <cell r="Q726">
            <v>8395</v>
          </cell>
          <cell r="R726">
            <v>3.7815826339995584</v>
          </cell>
          <cell r="S726">
            <v>18</v>
          </cell>
          <cell r="T726">
            <v>0</v>
          </cell>
          <cell r="U726">
            <v>144</v>
          </cell>
          <cell r="V726">
            <v>885</v>
          </cell>
          <cell r="W726">
            <v>717</v>
          </cell>
          <cell r="X726">
            <v>18</v>
          </cell>
          <cell r="Y726">
            <v>269660</v>
          </cell>
        </row>
        <row r="727">
          <cell r="A727">
            <v>718</v>
          </cell>
          <cell r="B727">
            <v>144</v>
          </cell>
          <cell r="C727" t="str">
            <v xml:space="preserve">IPSWICH                      </v>
          </cell>
          <cell r="D727">
            <v>913</v>
          </cell>
          <cell r="E727" t="str">
            <v>ESSEX AGRICULTURAL</v>
          </cell>
          <cell r="F727">
            <v>168121</v>
          </cell>
          <cell r="G727">
            <v>9.5906891471423273E-3</v>
          </cell>
          <cell r="H727">
            <v>129936</v>
          </cell>
          <cell r="I727">
            <v>7.1404611255565164E-3</v>
          </cell>
          <cell r="K727">
            <v>111024</v>
          </cell>
          <cell r="L727">
            <v>112275</v>
          </cell>
          <cell r="M727">
            <v>1251</v>
          </cell>
          <cell r="N727">
            <v>0</v>
          </cell>
          <cell r="O727">
            <v>112275</v>
          </cell>
          <cell r="P727">
            <v>147262</v>
          </cell>
          <cell r="Q727">
            <v>-34987</v>
          </cell>
          <cell r="R727">
            <v>-23.758335483695728</v>
          </cell>
          <cell r="S727">
            <v>12</v>
          </cell>
          <cell r="T727">
            <v>0</v>
          </cell>
          <cell r="U727">
            <v>144</v>
          </cell>
          <cell r="V727">
            <v>913</v>
          </cell>
          <cell r="W727">
            <v>718</v>
          </cell>
          <cell r="X727">
            <v>9</v>
          </cell>
          <cell r="Y727">
            <v>129936</v>
          </cell>
        </row>
        <row r="728">
          <cell r="A728">
            <v>719</v>
          </cell>
          <cell r="B728">
            <v>144</v>
          </cell>
          <cell r="D728">
            <v>998</v>
          </cell>
          <cell r="F728">
            <v>0</v>
          </cell>
          <cell r="G728">
            <v>0</v>
          </cell>
          <cell r="H728">
            <v>0</v>
          </cell>
          <cell r="I728">
            <v>0</v>
          </cell>
          <cell r="K728">
            <v>0</v>
          </cell>
          <cell r="L728">
            <v>0</v>
          </cell>
          <cell r="M728">
            <v>0</v>
          </cell>
          <cell r="N728">
            <v>0</v>
          </cell>
          <cell r="O728">
            <v>0</v>
          </cell>
          <cell r="P728">
            <v>0</v>
          </cell>
          <cell r="Q728">
            <v>0</v>
          </cell>
          <cell r="R728">
            <v>0</v>
          </cell>
          <cell r="S728">
            <v>0</v>
          </cell>
          <cell r="T728">
            <v>0</v>
          </cell>
          <cell r="U728">
            <v>144</v>
          </cell>
          <cell r="V728">
            <v>998</v>
          </cell>
          <cell r="W728">
            <v>719</v>
          </cell>
          <cell r="X728">
            <v>0</v>
          </cell>
          <cell r="Y728">
            <v>0</v>
          </cell>
        </row>
        <row r="729">
          <cell r="A729">
            <v>720</v>
          </cell>
          <cell r="B729">
            <v>144</v>
          </cell>
          <cell r="C729" t="str">
            <v xml:space="preserve">IPSWICH                      </v>
          </cell>
          <cell r="D729">
            <v>999</v>
          </cell>
          <cell r="E729" t="str">
            <v>TOTAL</v>
          </cell>
          <cell r="F729">
            <v>17529605.789599996</v>
          </cell>
          <cell r="G729">
            <v>1</v>
          </cell>
          <cell r="H729">
            <v>18197144.09409</v>
          </cell>
          <cell r="I729">
            <v>1</v>
          </cell>
          <cell r="J729">
            <v>15548535</v>
          </cell>
          <cell r="K729">
            <v>15548536</v>
          </cell>
          <cell r="L729">
            <v>112275</v>
          </cell>
          <cell r="M729">
            <v>1251</v>
          </cell>
          <cell r="N729">
            <v>18067208.09409</v>
          </cell>
          <cell r="O729">
            <v>15548536</v>
          </cell>
          <cell r="P729">
            <v>15047234</v>
          </cell>
          <cell r="Q729">
            <v>501302</v>
          </cell>
          <cell r="R729">
            <v>3.3315225907964217</v>
          </cell>
          <cell r="S729">
            <v>1971</v>
          </cell>
          <cell r="T729">
            <v>0</v>
          </cell>
          <cell r="U729">
            <v>144</v>
          </cell>
          <cell r="V729">
            <v>999</v>
          </cell>
          <cell r="W729">
            <v>720</v>
          </cell>
          <cell r="X729">
            <v>1971</v>
          </cell>
          <cell r="Y729">
            <v>18197144.09409</v>
          </cell>
        </row>
        <row r="730">
          <cell r="A730">
            <v>721</v>
          </cell>
          <cell r="B730">
            <v>145</v>
          </cell>
          <cell r="C730" t="str">
            <v xml:space="preserve">KINGSTON                     </v>
          </cell>
          <cell r="D730">
            <v>145</v>
          </cell>
          <cell r="E730" t="str">
            <v>KINGSTON</v>
          </cell>
          <cell r="F730">
            <v>10250129.685999997</v>
          </cell>
          <cell r="G730">
            <v>0.51740784520009908</v>
          </cell>
          <cell r="H730">
            <v>10455362.598579997</v>
          </cell>
          <cell r="I730">
            <v>0.50961542469986976</v>
          </cell>
          <cell r="K730">
            <v>6361939</v>
          </cell>
          <cell r="L730">
            <v>0</v>
          </cell>
          <cell r="M730">
            <v>0</v>
          </cell>
          <cell r="N730">
            <v>10455362.598579997</v>
          </cell>
          <cell r="O730">
            <v>6361939</v>
          </cell>
          <cell r="P730">
            <v>6235286</v>
          </cell>
          <cell r="Q730">
            <v>126653</v>
          </cell>
          <cell r="R730">
            <v>2.0312300029220793</v>
          </cell>
          <cell r="S730">
            <v>1221</v>
          </cell>
          <cell r="T730">
            <v>0</v>
          </cell>
          <cell r="U730">
            <v>145</v>
          </cell>
          <cell r="V730">
            <v>145</v>
          </cell>
          <cell r="W730">
            <v>721</v>
          </cell>
          <cell r="X730">
            <v>1199</v>
          </cell>
          <cell r="Y730">
            <v>10455362.598579997</v>
          </cell>
        </row>
        <row r="731">
          <cell r="A731">
            <v>722</v>
          </cell>
          <cell r="B731">
            <v>145</v>
          </cell>
          <cell r="C731" t="str">
            <v xml:space="preserve">KINGSTON                     </v>
          </cell>
          <cell r="D731">
            <v>760</v>
          </cell>
          <cell r="E731" t="str">
            <v>SILVER LAKE</v>
          </cell>
          <cell r="F731">
            <v>9560412</v>
          </cell>
          <cell r="G731">
            <v>0.48259215479990086</v>
          </cell>
          <cell r="H731">
            <v>10060819</v>
          </cell>
          <cell r="I731">
            <v>0.49038457530013035</v>
          </cell>
          <cell r="K731">
            <v>6121865</v>
          </cell>
          <cell r="L731">
            <v>0</v>
          </cell>
          <cell r="M731">
            <v>0</v>
          </cell>
          <cell r="N731">
            <v>10060819</v>
          </cell>
          <cell r="O731">
            <v>6121865</v>
          </cell>
          <cell r="P731">
            <v>5815721</v>
          </cell>
          <cell r="Q731">
            <v>306144</v>
          </cell>
          <cell r="R731">
            <v>5.2640764575879757</v>
          </cell>
          <cell r="S731">
            <v>1015</v>
          </cell>
          <cell r="T731">
            <v>0</v>
          </cell>
          <cell r="U731">
            <v>145</v>
          </cell>
          <cell r="V731">
            <v>760</v>
          </cell>
          <cell r="W731">
            <v>722</v>
          </cell>
          <cell r="X731">
            <v>1022</v>
          </cell>
          <cell r="Y731">
            <v>10060819</v>
          </cell>
        </row>
        <row r="732">
          <cell r="A732">
            <v>723</v>
          </cell>
          <cell r="B732">
            <v>145</v>
          </cell>
          <cell r="D732">
            <v>998</v>
          </cell>
          <cell r="F732">
            <v>0</v>
          </cell>
          <cell r="G732">
            <v>0</v>
          </cell>
          <cell r="H732">
            <v>0</v>
          </cell>
          <cell r="I732">
            <v>0</v>
          </cell>
          <cell r="K732">
            <v>0</v>
          </cell>
          <cell r="L732">
            <v>0</v>
          </cell>
          <cell r="M732">
            <v>0</v>
          </cell>
          <cell r="N732">
            <v>0</v>
          </cell>
          <cell r="O732">
            <v>0</v>
          </cell>
          <cell r="P732">
            <v>0</v>
          </cell>
          <cell r="Q732">
            <v>0</v>
          </cell>
          <cell r="R732">
            <v>0</v>
          </cell>
          <cell r="S732">
            <v>0</v>
          </cell>
          <cell r="T732">
            <v>0</v>
          </cell>
          <cell r="U732">
            <v>145</v>
          </cell>
          <cell r="V732">
            <v>998</v>
          </cell>
          <cell r="W732">
            <v>723</v>
          </cell>
          <cell r="X732">
            <v>0</v>
          </cell>
          <cell r="Y732">
            <v>0</v>
          </cell>
        </row>
        <row r="733">
          <cell r="A733">
            <v>724</v>
          </cell>
          <cell r="B733">
            <v>145</v>
          </cell>
          <cell r="D733">
            <v>998</v>
          </cell>
          <cell r="F733">
            <v>0</v>
          </cell>
          <cell r="G733">
            <v>0</v>
          </cell>
          <cell r="H733">
            <v>0</v>
          </cell>
          <cell r="I733">
            <v>0</v>
          </cell>
          <cell r="K733">
            <v>0</v>
          </cell>
          <cell r="L733">
            <v>0</v>
          </cell>
          <cell r="M733">
            <v>0</v>
          </cell>
          <cell r="N733">
            <v>0</v>
          </cell>
          <cell r="O733">
            <v>0</v>
          </cell>
          <cell r="P733">
            <v>0</v>
          </cell>
          <cell r="Q733">
            <v>0</v>
          </cell>
          <cell r="R733">
            <v>0</v>
          </cell>
          <cell r="S733">
            <v>0</v>
          </cell>
          <cell r="T733">
            <v>0</v>
          </cell>
          <cell r="U733">
            <v>145</v>
          </cell>
          <cell r="V733">
            <v>998</v>
          </cell>
          <cell r="W733">
            <v>724</v>
          </cell>
          <cell r="X733">
            <v>0</v>
          </cell>
          <cell r="Y733">
            <v>0</v>
          </cell>
        </row>
        <row r="734">
          <cell r="A734">
            <v>725</v>
          </cell>
          <cell r="B734">
            <v>145</v>
          </cell>
          <cell r="C734" t="str">
            <v xml:space="preserve">KINGSTON                     </v>
          </cell>
          <cell r="D734">
            <v>999</v>
          </cell>
          <cell r="E734" t="str">
            <v>TOTAL</v>
          </cell>
          <cell r="F734">
            <v>19810541.685999997</v>
          </cell>
          <cell r="G734">
            <v>1</v>
          </cell>
          <cell r="H734">
            <v>20516181.598579995</v>
          </cell>
          <cell r="I734">
            <v>1</v>
          </cell>
          <cell r="J734">
            <v>12483804</v>
          </cell>
          <cell r="K734">
            <v>12483804</v>
          </cell>
          <cell r="L734">
            <v>0</v>
          </cell>
          <cell r="M734">
            <v>0</v>
          </cell>
          <cell r="N734">
            <v>20516181.598579995</v>
          </cell>
          <cell r="O734">
            <v>12483804</v>
          </cell>
          <cell r="P734">
            <v>12051007</v>
          </cell>
          <cell r="Q734">
            <v>432797</v>
          </cell>
          <cell r="R734">
            <v>3.5913762227505135</v>
          </cell>
          <cell r="S734">
            <v>2236</v>
          </cell>
          <cell r="T734">
            <v>0</v>
          </cell>
          <cell r="U734">
            <v>145</v>
          </cell>
          <cell r="V734">
            <v>999</v>
          </cell>
          <cell r="W734">
            <v>725</v>
          </cell>
          <cell r="X734">
            <v>2221</v>
          </cell>
          <cell r="Y734">
            <v>20516181.598579995</v>
          </cell>
        </row>
        <row r="735">
          <cell r="A735">
            <v>726</v>
          </cell>
          <cell r="B735">
            <v>146</v>
          </cell>
          <cell r="C735" t="str">
            <v xml:space="preserve">LAKEVILLE                    </v>
          </cell>
          <cell r="D735">
            <v>146</v>
          </cell>
          <cell r="E735" t="str">
            <v>LAKEVILLE</v>
          </cell>
          <cell r="F735">
            <v>122500.7</v>
          </cell>
          <cell r="G735">
            <v>7.5624687058344709E-3</v>
          </cell>
          <cell r="H735">
            <v>189431.25</v>
          </cell>
          <cell r="I735">
            <v>1.1291288418376937E-2</v>
          </cell>
          <cell r="K735">
            <v>117979</v>
          </cell>
          <cell r="L735">
            <v>0</v>
          </cell>
          <cell r="M735">
            <v>0</v>
          </cell>
          <cell r="N735">
            <v>189431.25</v>
          </cell>
          <cell r="O735">
            <v>117979</v>
          </cell>
          <cell r="P735">
            <v>75884</v>
          </cell>
          <cell r="Q735">
            <v>42095</v>
          </cell>
          <cell r="R735">
            <v>55.472826946391862</v>
          </cell>
          <cell r="S735">
            <v>10</v>
          </cell>
          <cell r="T735">
            <v>0</v>
          </cell>
          <cell r="U735">
            <v>146</v>
          </cell>
          <cell r="V735">
            <v>146</v>
          </cell>
          <cell r="W735">
            <v>726</v>
          </cell>
          <cell r="X735">
            <v>13</v>
          </cell>
          <cell r="Y735">
            <v>189431.25</v>
          </cell>
        </row>
        <row r="736">
          <cell r="A736">
            <v>727</v>
          </cell>
          <cell r="B736">
            <v>146</v>
          </cell>
          <cell r="C736" t="str">
            <v xml:space="preserve">LAKEVILLE                    </v>
          </cell>
          <cell r="D736">
            <v>665</v>
          </cell>
          <cell r="E736" t="str">
            <v>FREETOWN LAKEVILLE</v>
          </cell>
          <cell r="F736">
            <v>14899899</v>
          </cell>
          <cell r="G736">
            <v>0.9198316410240458</v>
          </cell>
          <cell r="H736">
            <v>15310429</v>
          </cell>
          <cell r="I736">
            <v>0.91259741805051908</v>
          </cell>
          <cell r="K736">
            <v>9535455</v>
          </cell>
          <cell r="L736">
            <v>0</v>
          </cell>
          <cell r="M736">
            <v>0</v>
          </cell>
          <cell r="N736">
            <v>15310429</v>
          </cell>
          <cell r="O736">
            <v>9535455</v>
          </cell>
          <cell r="P736">
            <v>9229850</v>
          </cell>
          <cell r="Q736">
            <v>305605</v>
          </cell>
          <cell r="R736">
            <v>3.3110505587848125</v>
          </cell>
          <cell r="S736">
            <v>1751</v>
          </cell>
          <cell r="T736">
            <v>0</v>
          </cell>
          <cell r="U736">
            <v>146</v>
          </cell>
          <cell r="V736">
            <v>665</v>
          </cell>
          <cell r="W736">
            <v>727</v>
          </cell>
          <cell r="X736">
            <v>1726</v>
          </cell>
          <cell r="Y736">
            <v>15310429</v>
          </cell>
        </row>
        <row r="737">
          <cell r="A737">
            <v>728</v>
          </cell>
          <cell r="B737">
            <v>146</v>
          </cell>
          <cell r="C737" t="str">
            <v xml:space="preserve">LAKEVILLE                    </v>
          </cell>
          <cell r="D737">
            <v>855</v>
          </cell>
          <cell r="E737" t="str">
            <v>OLD COLONY</v>
          </cell>
          <cell r="F737">
            <v>1176107</v>
          </cell>
          <cell r="G737">
            <v>7.260589027011978E-2</v>
          </cell>
          <cell r="H737">
            <v>1276901</v>
          </cell>
          <cell r="I737">
            <v>7.6111293531103921E-2</v>
          </cell>
          <cell r="K737">
            <v>795264</v>
          </cell>
          <cell r="L737">
            <v>0</v>
          </cell>
          <cell r="M737">
            <v>0</v>
          </cell>
          <cell r="N737">
            <v>1276901</v>
          </cell>
          <cell r="O737">
            <v>795264</v>
          </cell>
          <cell r="P737">
            <v>728548</v>
          </cell>
          <cell r="Q737">
            <v>66716</v>
          </cell>
          <cell r="R737">
            <v>9.157392512229805</v>
          </cell>
          <cell r="S737">
            <v>84</v>
          </cell>
          <cell r="T737">
            <v>0</v>
          </cell>
          <cell r="U737">
            <v>146</v>
          </cell>
          <cell r="V737">
            <v>855</v>
          </cell>
          <cell r="W737">
            <v>728</v>
          </cell>
          <cell r="X737">
            <v>88</v>
          </cell>
          <cell r="Y737">
            <v>1276901</v>
          </cell>
        </row>
        <row r="738">
          <cell r="A738">
            <v>729</v>
          </cell>
          <cell r="B738">
            <v>146</v>
          </cell>
          <cell r="D738">
            <v>998</v>
          </cell>
          <cell r="F738">
            <v>0</v>
          </cell>
          <cell r="G738">
            <v>0</v>
          </cell>
          <cell r="H738">
            <v>0</v>
          </cell>
          <cell r="I738">
            <v>0</v>
          </cell>
          <cell r="K738">
            <v>0</v>
          </cell>
          <cell r="L738">
            <v>0</v>
          </cell>
          <cell r="M738">
            <v>0</v>
          </cell>
          <cell r="N738">
            <v>0</v>
          </cell>
          <cell r="O738">
            <v>0</v>
          </cell>
          <cell r="P738">
            <v>0</v>
          </cell>
          <cell r="Q738">
            <v>0</v>
          </cell>
          <cell r="R738">
            <v>0</v>
          </cell>
          <cell r="S738">
            <v>0</v>
          </cell>
          <cell r="T738">
            <v>0</v>
          </cell>
          <cell r="U738">
            <v>146</v>
          </cell>
          <cell r="V738">
            <v>998</v>
          </cell>
          <cell r="W738">
            <v>729</v>
          </cell>
          <cell r="X738">
            <v>0</v>
          </cell>
          <cell r="Y738">
            <v>0</v>
          </cell>
        </row>
        <row r="739">
          <cell r="A739">
            <v>730</v>
          </cell>
          <cell r="B739">
            <v>146</v>
          </cell>
          <cell r="C739" t="str">
            <v xml:space="preserve">LAKEVILLE                    </v>
          </cell>
          <cell r="D739">
            <v>999</v>
          </cell>
          <cell r="E739" t="str">
            <v>TOTAL</v>
          </cell>
          <cell r="F739">
            <v>16198506.699999999</v>
          </cell>
          <cell r="G739">
            <v>1</v>
          </cell>
          <cell r="H739">
            <v>16776761.25</v>
          </cell>
          <cell r="I739">
            <v>0.99999999999999989</v>
          </cell>
          <cell r="J739">
            <v>10448698</v>
          </cell>
          <cell r="K739">
            <v>10448698</v>
          </cell>
          <cell r="L739">
            <v>0</v>
          </cell>
          <cell r="M739">
            <v>0</v>
          </cell>
          <cell r="N739">
            <v>16776761.25</v>
          </cell>
          <cell r="O739">
            <v>10448698</v>
          </cell>
          <cell r="P739">
            <v>10034282</v>
          </cell>
          <cell r="Q739">
            <v>414416</v>
          </cell>
          <cell r="R739">
            <v>4.1300015287591076</v>
          </cell>
          <cell r="S739">
            <v>1845</v>
          </cell>
          <cell r="T739">
            <v>0</v>
          </cell>
          <cell r="U739">
            <v>146</v>
          </cell>
          <cell r="V739">
            <v>999</v>
          </cell>
          <cell r="W739">
            <v>730</v>
          </cell>
          <cell r="X739">
            <v>1827</v>
          </cell>
          <cell r="Y739">
            <v>16776761.25</v>
          </cell>
        </row>
        <row r="740">
          <cell r="A740">
            <v>731</v>
          </cell>
          <cell r="B740">
            <v>147</v>
          </cell>
          <cell r="C740" t="str">
            <v xml:space="preserve">LANCASTER                    </v>
          </cell>
          <cell r="D740">
            <v>147</v>
          </cell>
          <cell r="E740" t="str">
            <v>LANCASTER</v>
          </cell>
          <cell r="F740">
            <v>0</v>
          </cell>
          <cell r="G740">
            <v>0</v>
          </cell>
          <cell r="H740">
            <v>0</v>
          </cell>
          <cell r="I740">
            <v>0</v>
          </cell>
          <cell r="K740">
            <v>0</v>
          </cell>
          <cell r="L740">
            <v>0</v>
          </cell>
          <cell r="M740">
            <v>0</v>
          </cell>
          <cell r="N740">
            <v>0</v>
          </cell>
          <cell r="O740">
            <v>0</v>
          </cell>
          <cell r="P740">
            <v>0</v>
          </cell>
          <cell r="Q740">
            <v>0</v>
          </cell>
          <cell r="R740">
            <v>0</v>
          </cell>
          <cell r="S740">
            <v>0</v>
          </cell>
          <cell r="T740">
            <v>0</v>
          </cell>
          <cell r="U740">
            <v>147</v>
          </cell>
          <cell r="V740">
            <v>147</v>
          </cell>
          <cell r="W740">
            <v>731</v>
          </cell>
          <cell r="X740">
            <v>0</v>
          </cell>
          <cell r="Y740">
            <v>0</v>
          </cell>
        </row>
        <row r="741">
          <cell r="A741">
            <v>732</v>
          </cell>
          <cell r="B741">
            <v>147</v>
          </cell>
          <cell r="C741" t="str">
            <v xml:space="preserve">LANCASTER                    </v>
          </cell>
          <cell r="D741">
            <v>725</v>
          </cell>
          <cell r="E741" t="str">
            <v>NASHOBA</v>
          </cell>
          <cell r="F741">
            <v>9031506</v>
          </cell>
          <cell r="G741">
            <v>0.95975013676549914</v>
          </cell>
          <cell r="H741">
            <v>9010707</v>
          </cell>
          <cell r="I741">
            <v>0.96257048326006545</v>
          </cell>
          <cell r="K741">
            <v>6369130</v>
          </cell>
          <cell r="L741">
            <v>0</v>
          </cell>
          <cell r="M741">
            <v>0</v>
          </cell>
          <cell r="N741">
            <v>9010707</v>
          </cell>
          <cell r="O741">
            <v>6369130</v>
          </cell>
          <cell r="P741">
            <v>6063101</v>
          </cell>
          <cell r="Q741">
            <v>306029</v>
          </cell>
          <cell r="R741">
            <v>5.0474006618065577</v>
          </cell>
          <cell r="S741">
            <v>1034</v>
          </cell>
          <cell r="T741">
            <v>0</v>
          </cell>
          <cell r="U741">
            <v>147</v>
          </cell>
          <cell r="V741">
            <v>725</v>
          </cell>
          <cell r="W741">
            <v>732</v>
          </cell>
          <cell r="X741">
            <v>995</v>
          </cell>
          <cell r="Y741">
            <v>9010707</v>
          </cell>
        </row>
        <row r="742">
          <cell r="A742">
            <v>733</v>
          </cell>
          <cell r="B742">
            <v>147</v>
          </cell>
          <cell r="C742" t="str">
            <v xml:space="preserve">LANCASTER                    </v>
          </cell>
          <cell r="D742">
            <v>830</v>
          </cell>
          <cell r="E742" t="str">
            <v>MINUTEMAN</v>
          </cell>
          <cell r="F742">
            <v>378762</v>
          </cell>
          <cell r="G742">
            <v>4.0249863234500867E-2</v>
          </cell>
          <cell r="H742">
            <v>350381</v>
          </cell>
          <cell r="I742">
            <v>3.7429516739934506E-2</v>
          </cell>
          <cell r="K742">
            <v>247663</v>
          </cell>
          <cell r="L742">
            <v>0</v>
          </cell>
          <cell r="M742">
            <v>0</v>
          </cell>
          <cell r="N742">
            <v>350381</v>
          </cell>
          <cell r="O742">
            <v>247663</v>
          </cell>
          <cell r="P742">
            <v>254273</v>
          </cell>
          <cell r="Q742">
            <v>-6610</v>
          </cell>
          <cell r="R742">
            <v>-2.5995681806562239</v>
          </cell>
          <cell r="S742">
            <v>25</v>
          </cell>
          <cell r="T742">
            <v>0</v>
          </cell>
          <cell r="U742">
            <v>147</v>
          </cell>
          <cell r="V742">
            <v>830</v>
          </cell>
          <cell r="W742">
            <v>733</v>
          </cell>
          <cell r="X742">
            <v>22</v>
          </cell>
          <cell r="Y742">
            <v>350381</v>
          </cell>
        </row>
        <row r="743">
          <cell r="A743">
            <v>734</v>
          </cell>
          <cell r="B743">
            <v>147</v>
          </cell>
          <cell r="D743">
            <v>998</v>
          </cell>
          <cell r="F743">
            <v>0</v>
          </cell>
          <cell r="G743">
            <v>0</v>
          </cell>
          <cell r="H743">
            <v>0</v>
          </cell>
          <cell r="I743">
            <v>0</v>
          </cell>
          <cell r="K743">
            <v>0</v>
          </cell>
          <cell r="L743">
            <v>0</v>
          </cell>
          <cell r="M743">
            <v>0</v>
          </cell>
          <cell r="N743">
            <v>0</v>
          </cell>
          <cell r="O743">
            <v>0</v>
          </cell>
          <cell r="P743">
            <v>0</v>
          </cell>
          <cell r="Q743">
            <v>0</v>
          </cell>
          <cell r="R743">
            <v>0</v>
          </cell>
          <cell r="S743">
            <v>0</v>
          </cell>
          <cell r="T743">
            <v>0</v>
          </cell>
          <cell r="U743">
            <v>147</v>
          </cell>
          <cell r="V743">
            <v>998</v>
          </cell>
          <cell r="W743">
            <v>734</v>
          </cell>
          <cell r="X743">
            <v>0</v>
          </cell>
          <cell r="Y743">
            <v>0</v>
          </cell>
        </row>
        <row r="744">
          <cell r="A744">
            <v>735</v>
          </cell>
          <cell r="B744">
            <v>147</v>
          </cell>
          <cell r="C744" t="str">
            <v xml:space="preserve">LANCASTER                    </v>
          </cell>
          <cell r="D744">
            <v>999</v>
          </cell>
          <cell r="E744" t="str">
            <v>TOTAL</v>
          </cell>
          <cell r="F744">
            <v>9410268</v>
          </cell>
          <cell r="G744">
            <v>1</v>
          </cell>
          <cell r="H744">
            <v>9361088</v>
          </cell>
          <cell r="I744">
            <v>1</v>
          </cell>
          <cell r="J744">
            <v>6616793</v>
          </cell>
          <cell r="K744">
            <v>6616793</v>
          </cell>
          <cell r="L744">
            <v>0</v>
          </cell>
          <cell r="M744">
            <v>0</v>
          </cell>
          <cell r="N744">
            <v>9361088</v>
          </cell>
          <cell r="O744">
            <v>6616793</v>
          </cell>
          <cell r="P744">
            <v>6317374</v>
          </cell>
          <cell r="Q744">
            <v>299419</v>
          </cell>
          <cell r="R744">
            <v>4.7396117437403582</v>
          </cell>
          <cell r="S744">
            <v>1059</v>
          </cell>
          <cell r="T744">
            <v>0</v>
          </cell>
          <cell r="U744">
            <v>147</v>
          </cell>
          <cell r="V744">
            <v>999</v>
          </cell>
          <cell r="W744">
            <v>735</v>
          </cell>
          <cell r="X744">
            <v>1017</v>
          </cell>
          <cell r="Y744">
            <v>9361088</v>
          </cell>
        </row>
        <row r="745">
          <cell r="A745">
            <v>736</v>
          </cell>
          <cell r="B745">
            <v>148</v>
          </cell>
          <cell r="C745" t="str">
            <v xml:space="preserve">LANESBOROUGH                 </v>
          </cell>
          <cell r="D745">
            <v>148</v>
          </cell>
          <cell r="E745" t="str">
            <v>LANESBOROUGH</v>
          </cell>
          <cell r="F745">
            <v>2085248.98</v>
          </cell>
          <cell r="G745">
            <v>0.519915235362158</v>
          </cell>
          <cell r="H745">
            <v>2269428.5099999998</v>
          </cell>
          <cell r="I745">
            <v>0.53998315270873154</v>
          </cell>
          <cell r="K745">
            <v>1493112</v>
          </cell>
          <cell r="L745">
            <v>0</v>
          </cell>
          <cell r="M745">
            <v>0</v>
          </cell>
          <cell r="N745">
            <v>2269428.5099999998</v>
          </cell>
          <cell r="O745">
            <v>1493112</v>
          </cell>
          <cell r="P745">
            <v>1418502</v>
          </cell>
          <cell r="Q745">
            <v>74610</v>
          </cell>
          <cell r="R745">
            <v>5.2597740433217579</v>
          </cell>
          <cell r="S745">
            <v>235</v>
          </cell>
          <cell r="T745">
            <v>0</v>
          </cell>
          <cell r="U745">
            <v>148</v>
          </cell>
          <cell r="V745">
            <v>148</v>
          </cell>
          <cell r="W745">
            <v>736</v>
          </cell>
          <cell r="X745">
            <v>244</v>
          </cell>
          <cell r="Y745">
            <v>2269428.5099999998</v>
          </cell>
        </row>
        <row r="746">
          <cell r="A746">
            <v>737</v>
          </cell>
          <cell r="B746">
            <v>148</v>
          </cell>
          <cell r="C746" t="str">
            <v xml:space="preserve">LANESBOROUGH                 </v>
          </cell>
          <cell r="D746">
            <v>715</v>
          </cell>
          <cell r="E746" t="str">
            <v>MOUNT GREYLOCK</v>
          </cell>
          <cell r="F746">
            <v>1925499</v>
          </cell>
          <cell r="G746">
            <v>0.48008476463784194</v>
          </cell>
          <cell r="H746">
            <v>1933348</v>
          </cell>
          <cell r="I746">
            <v>0.46001684729126846</v>
          </cell>
          <cell r="K746">
            <v>1271996</v>
          </cell>
          <cell r="L746">
            <v>0</v>
          </cell>
          <cell r="M746">
            <v>0</v>
          </cell>
          <cell r="N746">
            <v>1933348</v>
          </cell>
          <cell r="O746">
            <v>1271996</v>
          </cell>
          <cell r="P746">
            <v>1309832</v>
          </cell>
          <cell r="Q746">
            <v>-37836</v>
          </cell>
          <cell r="R746">
            <v>-2.8886147231095287</v>
          </cell>
          <cell r="S746">
            <v>214</v>
          </cell>
          <cell r="T746">
            <v>0</v>
          </cell>
          <cell r="U746">
            <v>148</v>
          </cell>
          <cell r="V746">
            <v>715</v>
          </cell>
          <cell r="W746">
            <v>737</v>
          </cell>
          <cell r="X746">
            <v>203</v>
          </cell>
          <cell r="Y746">
            <v>1933348</v>
          </cell>
        </row>
        <row r="747">
          <cell r="A747">
            <v>738</v>
          </cell>
          <cell r="B747">
            <v>148</v>
          </cell>
          <cell r="D747">
            <v>998</v>
          </cell>
          <cell r="F747">
            <v>0</v>
          </cell>
          <cell r="G747">
            <v>0</v>
          </cell>
          <cell r="H747">
            <v>0</v>
          </cell>
          <cell r="I747">
            <v>0</v>
          </cell>
          <cell r="K747">
            <v>0</v>
          </cell>
          <cell r="L747">
            <v>0</v>
          </cell>
          <cell r="M747">
            <v>0</v>
          </cell>
          <cell r="N747">
            <v>0</v>
          </cell>
          <cell r="O747">
            <v>0</v>
          </cell>
          <cell r="P747">
            <v>0</v>
          </cell>
          <cell r="Q747">
            <v>0</v>
          </cell>
          <cell r="R747">
            <v>0</v>
          </cell>
          <cell r="S747">
            <v>0</v>
          </cell>
          <cell r="T747">
            <v>0</v>
          </cell>
          <cell r="U747">
            <v>148</v>
          </cell>
          <cell r="V747">
            <v>998</v>
          </cell>
          <cell r="W747">
            <v>738</v>
          </cell>
          <cell r="X747">
            <v>0</v>
          </cell>
          <cell r="Y747">
            <v>0</v>
          </cell>
        </row>
        <row r="748">
          <cell r="A748">
            <v>739</v>
          </cell>
          <cell r="B748">
            <v>148</v>
          </cell>
          <cell r="D748">
            <v>998</v>
          </cell>
          <cell r="F748">
            <v>0</v>
          </cell>
          <cell r="G748">
            <v>0</v>
          </cell>
          <cell r="H748">
            <v>0</v>
          </cell>
          <cell r="I748">
            <v>0</v>
          </cell>
          <cell r="K748">
            <v>0</v>
          </cell>
          <cell r="L748">
            <v>0</v>
          </cell>
          <cell r="M748">
            <v>0</v>
          </cell>
          <cell r="N748">
            <v>0</v>
          </cell>
          <cell r="O748">
            <v>0</v>
          </cell>
          <cell r="P748">
            <v>0</v>
          </cell>
          <cell r="Q748">
            <v>0</v>
          </cell>
          <cell r="R748">
            <v>0</v>
          </cell>
          <cell r="S748">
            <v>0</v>
          </cell>
          <cell r="T748">
            <v>0</v>
          </cell>
          <cell r="U748">
            <v>148</v>
          </cell>
          <cell r="V748">
            <v>998</v>
          </cell>
          <cell r="W748">
            <v>739</v>
          </cell>
          <cell r="X748">
            <v>0</v>
          </cell>
          <cell r="Y748">
            <v>0</v>
          </cell>
        </row>
        <row r="749">
          <cell r="A749">
            <v>740</v>
          </cell>
          <cell r="B749">
            <v>148</v>
          </cell>
          <cell r="C749" t="str">
            <v xml:space="preserve">LANESBOROUGH                 </v>
          </cell>
          <cell r="D749">
            <v>999</v>
          </cell>
          <cell r="E749" t="str">
            <v>TOTAL</v>
          </cell>
          <cell r="F749">
            <v>4010747.98</v>
          </cell>
          <cell r="G749">
            <v>1</v>
          </cell>
          <cell r="H749">
            <v>4202776.51</v>
          </cell>
          <cell r="I749">
            <v>1</v>
          </cell>
          <cell r="J749">
            <v>2765108</v>
          </cell>
          <cell r="K749">
            <v>2765108</v>
          </cell>
          <cell r="L749">
            <v>0</v>
          </cell>
          <cell r="M749">
            <v>0</v>
          </cell>
          <cell r="N749">
            <v>4202776.51</v>
          </cell>
          <cell r="O749">
            <v>2765108</v>
          </cell>
          <cell r="P749">
            <v>2728334</v>
          </cell>
          <cell r="Q749">
            <v>36774</v>
          </cell>
          <cell r="R749">
            <v>1.3478555044946843</v>
          </cell>
          <cell r="S749">
            <v>449</v>
          </cell>
          <cell r="T749">
            <v>0</v>
          </cell>
          <cell r="U749">
            <v>148</v>
          </cell>
          <cell r="V749">
            <v>999</v>
          </cell>
          <cell r="W749">
            <v>740</v>
          </cell>
          <cell r="X749">
            <v>447</v>
          </cell>
          <cell r="Y749">
            <v>4202776.51</v>
          </cell>
        </row>
        <row r="750">
          <cell r="A750">
            <v>741</v>
          </cell>
          <cell r="B750">
            <v>149</v>
          </cell>
          <cell r="C750" t="str">
            <v xml:space="preserve">LAWRENCE                     </v>
          </cell>
          <cell r="D750">
            <v>149</v>
          </cell>
          <cell r="E750" t="str">
            <v>LAWRENCE</v>
          </cell>
          <cell r="F750">
            <v>152346056.93000001</v>
          </cell>
          <cell r="G750">
            <v>0.89817366525490561</v>
          </cell>
          <cell r="H750">
            <v>158948561.05000004</v>
          </cell>
          <cell r="I750">
            <v>0.89893554269005627</v>
          </cell>
          <cell r="K750">
            <v>7196034</v>
          </cell>
          <cell r="L750">
            <v>0</v>
          </cell>
          <cell r="M750">
            <v>0</v>
          </cell>
          <cell r="N750">
            <v>158948561.05000004</v>
          </cell>
          <cell r="O750">
            <v>6790964</v>
          </cell>
          <cell r="P750">
            <v>6462722</v>
          </cell>
          <cell r="Q750">
            <v>328242</v>
          </cell>
          <cell r="R750">
            <v>5.0790054097948198</v>
          </cell>
          <cell r="S750">
            <v>13667</v>
          </cell>
          <cell r="T750">
            <v>0</v>
          </cell>
          <cell r="U750">
            <v>149</v>
          </cell>
          <cell r="V750">
            <v>149</v>
          </cell>
          <cell r="W750">
            <v>741</v>
          </cell>
          <cell r="X750">
            <v>13763</v>
          </cell>
          <cell r="Y750">
            <v>158948561.05000004</v>
          </cell>
        </row>
        <row r="751">
          <cell r="A751">
            <v>742</v>
          </cell>
          <cell r="B751">
            <v>149</v>
          </cell>
          <cell r="C751" t="str">
            <v xml:space="preserve">LAWRENCE                     </v>
          </cell>
          <cell r="D751">
            <v>823</v>
          </cell>
          <cell r="E751" t="str">
            <v>GREATER LAWRENCE</v>
          </cell>
          <cell r="F751">
            <v>16725145</v>
          </cell>
          <cell r="G751">
            <v>9.8605012097373212E-2</v>
          </cell>
          <cell r="H751">
            <v>17321460</v>
          </cell>
          <cell r="I751">
            <v>9.7961730149831366E-2</v>
          </cell>
          <cell r="K751">
            <v>784190</v>
          </cell>
          <cell r="L751">
            <v>0</v>
          </cell>
          <cell r="M751">
            <v>0</v>
          </cell>
          <cell r="N751">
            <v>17321460</v>
          </cell>
          <cell r="O751">
            <v>740047</v>
          </cell>
          <cell r="P751">
            <v>709503</v>
          </cell>
          <cell r="Q751">
            <v>30544</v>
          </cell>
          <cell r="R751">
            <v>4.3049853207104132</v>
          </cell>
          <cell r="S751">
            <v>1051</v>
          </cell>
          <cell r="T751">
            <v>0</v>
          </cell>
          <cell r="U751">
            <v>149</v>
          </cell>
          <cell r="V751">
            <v>823</v>
          </cell>
          <cell r="W751">
            <v>742</v>
          </cell>
          <cell r="X751">
            <v>1046</v>
          </cell>
          <cell r="Y751">
            <v>17321460</v>
          </cell>
        </row>
        <row r="752">
          <cell r="A752">
            <v>743</v>
          </cell>
          <cell r="B752">
            <v>149</v>
          </cell>
          <cell r="C752" t="str">
            <v xml:space="preserve">LAWRENCE                     </v>
          </cell>
          <cell r="D752">
            <v>913</v>
          </cell>
          <cell r="E752" t="str">
            <v>ESSEX AGRICULTURAL</v>
          </cell>
          <cell r="F752">
            <v>546393</v>
          </cell>
          <cell r="G752">
            <v>3.2213226477211432E-3</v>
          </cell>
          <cell r="H752">
            <v>548620</v>
          </cell>
          <cell r="I752">
            <v>3.1027271601123973E-3</v>
          </cell>
          <cell r="K752">
            <v>24838</v>
          </cell>
          <cell r="L752">
            <v>474051</v>
          </cell>
          <cell r="M752">
            <v>449213</v>
          </cell>
          <cell r="N752">
            <v>0</v>
          </cell>
          <cell r="O752">
            <v>474051</v>
          </cell>
          <cell r="P752">
            <v>478603</v>
          </cell>
          <cell r="Q752">
            <v>-4552</v>
          </cell>
          <cell r="R752">
            <v>-0.95110143480086839</v>
          </cell>
          <cell r="S752">
            <v>39</v>
          </cell>
          <cell r="T752">
            <v>0</v>
          </cell>
          <cell r="U752">
            <v>149</v>
          </cell>
          <cell r="V752">
            <v>913</v>
          </cell>
          <cell r="W752">
            <v>743</v>
          </cell>
          <cell r="X752">
            <v>38</v>
          </cell>
          <cell r="Y752">
            <v>548620</v>
          </cell>
        </row>
        <row r="753">
          <cell r="A753">
            <v>744</v>
          </cell>
          <cell r="B753">
            <v>149</v>
          </cell>
          <cell r="D753">
            <v>998</v>
          </cell>
          <cell r="F753">
            <v>0</v>
          </cell>
          <cell r="G753">
            <v>0</v>
          </cell>
          <cell r="H753">
            <v>0</v>
          </cell>
          <cell r="I753">
            <v>0</v>
          </cell>
          <cell r="K753">
            <v>0</v>
          </cell>
          <cell r="L753">
            <v>0</v>
          </cell>
          <cell r="M753">
            <v>0</v>
          </cell>
          <cell r="N753">
            <v>0</v>
          </cell>
          <cell r="O753">
            <v>0</v>
          </cell>
          <cell r="P753">
            <v>0</v>
          </cell>
          <cell r="Q753">
            <v>0</v>
          </cell>
          <cell r="R753">
            <v>0</v>
          </cell>
          <cell r="S753">
            <v>0</v>
          </cell>
          <cell r="T753">
            <v>0</v>
          </cell>
          <cell r="U753">
            <v>149</v>
          </cell>
          <cell r="V753">
            <v>998</v>
          </cell>
          <cell r="W753">
            <v>744</v>
          </cell>
          <cell r="X753">
            <v>0</v>
          </cell>
          <cell r="Y753">
            <v>0</v>
          </cell>
        </row>
        <row r="754">
          <cell r="A754">
            <v>745</v>
          </cell>
          <cell r="B754">
            <v>149</v>
          </cell>
          <cell r="C754" t="str">
            <v xml:space="preserve">LAWRENCE                     </v>
          </cell>
          <cell r="D754">
            <v>999</v>
          </cell>
          <cell r="E754" t="str">
            <v>TOTAL</v>
          </cell>
          <cell r="F754">
            <v>169617594.93000001</v>
          </cell>
          <cell r="G754">
            <v>1</v>
          </cell>
          <cell r="H754">
            <v>176818641.05000004</v>
          </cell>
          <cell r="I754">
            <v>1</v>
          </cell>
          <cell r="J754">
            <v>8005061</v>
          </cell>
          <cell r="K754">
            <v>8005062</v>
          </cell>
          <cell r="L754">
            <v>474051</v>
          </cell>
          <cell r="M754">
            <v>449213</v>
          </cell>
          <cell r="N754">
            <v>176270021.05000004</v>
          </cell>
          <cell r="O754">
            <v>8005062</v>
          </cell>
          <cell r="P754">
            <v>7650828</v>
          </cell>
          <cell r="Q754">
            <v>354234</v>
          </cell>
          <cell r="R754">
            <v>4.6300086735710178</v>
          </cell>
          <cell r="S754">
            <v>14757</v>
          </cell>
          <cell r="T754">
            <v>0</v>
          </cell>
          <cell r="U754">
            <v>149</v>
          </cell>
          <cell r="V754">
            <v>999</v>
          </cell>
          <cell r="W754">
            <v>745</v>
          </cell>
          <cell r="X754">
            <v>14847</v>
          </cell>
          <cell r="Y754">
            <v>176818641.05000004</v>
          </cell>
        </row>
        <row r="755">
          <cell r="A755">
            <v>746</v>
          </cell>
          <cell r="B755">
            <v>150</v>
          </cell>
          <cell r="C755" t="str">
            <v xml:space="preserve">LEE                          </v>
          </cell>
          <cell r="D755">
            <v>150</v>
          </cell>
          <cell r="E755" t="str">
            <v>LEE</v>
          </cell>
          <cell r="F755">
            <v>6866001.4999999991</v>
          </cell>
          <cell r="G755">
            <v>1</v>
          </cell>
          <cell r="H755">
            <v>7058725.3000000007</v>
          </cell>
          <cell r="I755">
            <v>1</v>
          </cell>
          <cell r="K755">
            <v>5598309</v>
          </cell>
          <cell r="L755">
            <v>0</v>
          </cell>
          <cell r="M755">
            <v>0</v>
          </cell>
          <cell r="N755">
            <v>7058725.3000000007</v>
          </cell>
          <cell r="O755">
            <v>5598309</v>
          </cell>
          <cell r="P755">
            <v>5431263</v>
          </cell>
          <cell r="Q755">
            <v>167046</v>
          </cell>
          <cell r="R755">
            <v>3.0756382079085474</v>
          </cell>
          <cell r="S755">
            <v>728</v>
          </cell>
          <cell r="T755">
            <v>0</v>
          </cell>
          <cell r="U755">
            <v>150</v>
          </cell>
          <cell r="V755">
            <v>150</v>
          </cell>
          <cell r="W755">
            <v>746</v>
          </cell>
          <cell r="X755">
            <v>722</v>
          </cell>
          <cell r="Y755">
            <v>7058725.3000000007</v>
          </cell>
        </row>
        <row r="756">
          <cell r="A756">
            <v>747</v>
          </cell>
          <cell r="B756">
            <v>150</v>
          </cell>
          <cell r="D756">
            <v>998</v>
          </cell>
          <cell r="F756">
            <v>0</v>
          </cell>
          <cell r="G756">
            <v>0</v>
          </cell>
          <cell r="H756">
            <v>0</v>
          </cell>
          <cell r="I756">
            <v>0</v>
          </cell>
          <cell r="K756">
            <v>0</v>
          </cell>
          <cell r="L756">
            <v>0</v>
          </cell>
          <cell r="M756">
            <v>0</v>
          </cell>
          <cell r="N756">
            <v>0</v>
          </cell>
          <cell r="O756">
            <v>0</v>
          </cell>
          <cell r="P756">
            <v>0</v>
          </cell>
          <cell r="Q756">
            <v>0</v>
          </cell>
          <cell r="R756">
            <v>0</v>
          </cell>
          <cell r="S756">
            <v>0</v>
          </cell>
          <cell r="T756">
            <v>0</v>
          </cell>
          <cell r="U756">
            <v>150</v>
          </cell>
          <cell r="V756">
            <v>998</v>
          </cell>
          <cell r="W756">
            <v>747</v>
          </cell>
          <cell r="X756">
            <v>0</v>
          </cell>
          <cell r="Y756">
            <v>0</v>
          </cell>
        </row>
        <row r="757">
          <cell r="A757">
            <v>748</v>
          </cell>
          <cell r="B757">
            <v>150</v>
          </cell>
          <cell r="D757">
            <v>998</v>
          </cell>
          <cell r="F757">
            <v>0</v>
          </cell>
          <cell r="G757">
            <v>0</v>
          </cell>
          <cell r="H757">
            <v>0</v>
          </cell>
          <cell r="I757">
            <v>0</v>
          </cell>
          <cell r="K757">
            <v>0</v>
          </cell>
          <cell r="L757">
            <v>0</v>
          </cell>
          <cell r="M757">
            <v>0</v>
          </cell>
          <cell r="N757">
            <v>0</v>
          </cell>
          <cell r="O757">
            <v>0</v>
          </cell>
          <cell r="P757">
            <v>0</v>
          </cell>
          <cell r="Q757">
            <v>0</v>
          </cell>
          <cell r="R757">
            <v>0</v>
          </cell>
          <cell r="S757">
            <v>0</v>
          </cell>
          <cell r="T757">
            <v>0</v>
          </cell>
          <cell r="U757">
            <v>150</v>
          </cell>
          <cell r="V757">
            <v>998</v>
          </cell>
          <cell r="W757">
            <v>748</v>
          </cell>
          <cell r="X757">
            <v>0</v>
          </cell>
          <cell r="Y757">
            <v>0</v>
          </cell>
        </row>
        <row r="758">
          <cell r="A758">
            <v>749</v>
          </cell>
          <cell r="B758">
            <v>150</v>
          </cell>
          <cell r="D758">
            <v>998</v>
          </cell>
          <cell r="F758">
            <v>0</v>
          </cell>
          <cell r="G758">
            <v>0</v>
          </cell>
          <cell r="H758">
            <v>0</v>
          </cell>
          <cell r="I758">
            <v>0</v>
          </cell>
          <cell r="K758">
            <v>0</v>
          </cell>
          <cell r="L758">
            <v>0</v>
          </cell>
          <cell r="M758">
            <v>0</v>
          </cell>
          <cell r="N758">
            <v>0</v>
          </cell>
          <cell r="O758">
            <v>0</v>
          </cell>
          <cell r="P758">
            <v>0</v>
          </cell>
          <cell r="Q758">
            <v>0</v>
          </cell>
          <cell r="R758">
            <v>0</v>
          </cell>
          <cell r="S758">
            <v>0</v>
          </cell>
          <cell r="T758">
            <v>0</v>
          </cell>
          <cell r="U758">
            <v>150</v>
          </cell>
          <cell r="V758">
            <v>998</v>
          </cell>
          <cell r="W758">
            <v>749</v>
          </cell>
          <cell r="X758">
            <v>0</v>
          </cell>
          <cell r="Y758">
            <v>0</v>
          </cell>
        </row>
        <row r="759">
          <cell r="A759">
            <v>750</v>
          </cell>
          <cell r="B759">
            <v>150</v>
          </cell>
          <cell r="C759" t="str">
            <v xml:space="preserve">LEE                          </v>
          </cell>
          <cell r="D759">
            <v>999</v>
          </cell>
          <cell r="E759" t="str">
            <v>TOTAL</v>
          </cell>
          <cell r="F759">
            <v>6866001.4999999991</v>
          </cell>
          <cell r="G759">
            <v>1</v>
          </cell>
          <cell r="H759">
            <v>7058725.3000000007</v>
          </cell>
          <cell r="I759">
            <v>1</v>
          </cell>
          <cell r="J759">
            <v>5598309</v>
          </cell>
          <cell r="K759">
            <v>5598309</v>
          </cell>
          <cell r="L759">
            <v>0</v>
          </cell>
          <cell r="M759">
            <v>0</v>
          </cell>
          <cell r="N759">
            <v>7058725.3000000007</v>
          </cell>
          <cell r="O759">
            <v>5598309</v>
          </cell>
          <cell r="P759">
            <v>5431263</v>
          </cell>
          <cell r="Q759">
            <v>167046</v>
          </cell>
          <cell r="R759">
            <v>3.0756382079085474</v>
          </cell>
          <cell r="S759">
            <v>728</v>
          </cell>
          <cell r="T759">
            <v>0</v>
          </cell>
          <cell r="U759">
            <v>150</v>
          </cell>
          <cell r="V759">
            <v>999</v>
          </cell>
          <cell r="W759">
            <v>750</v>
          </cell>
          <cell r="X759">
            <v>722</v>
          </cell>
          <cell r="Y759">
            <v>7058725.3000000007</v>
          </cell>
        </row>
        <row r="760">
          <cell r="A760">
            <v>751</v>
          </cell>
          <cell r="B760">
            <v>151</v>
          </cell>
          <cell r="C760" t="str">
            <v xml:space="preserve">LEICESTER                    </v>
          </cell>
          <cell r="D760">
            <v>151</v>
          </cell>
          <cell r="E760" t="str">
            <v>LEICESTER</v>
          </cell>
          <cell r="F760">
            <v>16759773.840000002</v>
          </cell>
          <cell r="G760">
            <v>1</v>
          </cell>
          <cell r="H760">
            <v>16738311.800000001</v>
          </cell>
          <cell r="I760">
            <v>1</v>
          </cell>
          <cell r="K760">
            <v>7574816</v>
          </cell>
          <cell r="L760">
            <v>0</v>
          </cell>
          <cell r="M760">
            <v>0</v>
          </cell>
          <cell r="N760">
            <v>16738311.800000001</v>
          </cell>
          <cell r="O760">
            <v>7574816</v>
          </cell>
          <cell r="P760">
            <v>7378547</v>
          </cell>
          <cell r="Q760">
            <v>196269</v>
          </cell>
          <cell r="R760">
            <v>2.6599952538081006</v>
          </cell>
          <cell r="S760">
            <v>1825</v>
          </cell>
          <cell r="T760">
            <v>0</v>
          </cell>
          <cell r="U760">
            <v>151</v>
          </cell>
          <cell r="V760">
            <v>151</v>
          </cell>
          <cell r="W760">
            <v>751</v>
          </cell>
          <cell r="X760">
            <v>1744</v>
          </cell>
          <cell r="Y760">
            <v>16738311.800000001</v>
          </cell>
        </row>
        <row r="761">
          <cell r="A761">
            <v>752</v>
          </cell>
          <cell r="B761">
            <v>151</v>
          </cell>
          <cell r="D761">
            <v>998</v>
          </cell>
          <cell r="F761">
            <v>0</v>
          </cell>
          <cell r="G761">
            <v>0</v>
          </cell>
          <cell r="H761">
            <v>0</v>
          </cell>
          <cell r="I761">
            <v>0</v>
          </cell>
          <cell r="K761">
            <v>0</v>
          </cell>
          <cell r="L761">
            <v>0</v>
          </cell>
          <cell r="M761">
            <v>0</v>
          </cell>
          <cell r="N761">
            <v>0</v>
          </cell>
          <cell r="O761">
            <v>0</v>
          </cell>
          <cell r="P761">
            <v>0</v>
          </cell>
          <cell r="Q761">
            <v>0</v>
          </cell>
          <cell r="R761">
            <v>0</v>
          </cell>
          <cell r="S761">
            <v>0</v>
          </cell>
          <cell r="T761">
            <v>0</v>
          </cell>
          <cell r="U761">
            <v>151</v>
          </cell>
          <cell r="V761">
            <v>998</v>
          </cell>
          <cell r="W761">
            <v>752</v>
          </cell>
          <cell r="X761">
            <v>0</v>
          </cell>
          <cell r="Y761">
            <v>0</v>
          </cell>
        </row>
        <row r="762">
          <cell r="A762">
            <v>753</v>
          </cell>
          <cell r="B762">
            <v>151</v>
          </cell>
          <cell r="D762">
            <v>998</v>
          </cell>
          <cell r="F762">
            <v>0</v>
          </cell>
          <cell r="G762">
            <v>0</v>
          </cell>
          <cell r="H762">
            <v>0</v>
          </cell>
          <cell r="I762">
            <v>0</v>
          </cell>
          <cell r="K762">
            <v>0</v>
          </cell>
          <cell r="L762">
            <v>0</v>
          </cell>
          <cell r="M762">
            <v>0</v>
          </cell>
          <cell r="N762">
            <v>0</v>
          </cell>
          <cell r="O762">
            <v>0</v>
          </cell>
          <cell r="P762">
            <v>0</v>
          </cell>
          <cell r="Q762">
            <v>0</v>
          </cell>
          <cell r="R762">
            <v>0</v>
          </cell>
          <cell r="S762">
            <v>0</v>
          </cell>
          <cell r="T762">
            <v>0</v>
          </cell>
          <cell r="U762">
            <v>151</v>
          </cell>
          <cell r="V762">
            <v>998</v>
          </cell>
          <cell r="W762">
            <v>753</v>
          </cell>
          <cell r="X762">
            <v>0</v>
          </cell>
          <cell r="Y762">
            <v>0</v>
          </cell>
        </row>
        <row r="763">
          <cell r="A763">
            <v>754</v>
          </cell>
          <cell r="B763">
            <v>151</v>
          </cell>
          <cell r="D763">
            <v>998</v>
          </cell>
          <cell r="F763">
            <v>0</v>
          </cell>
          <cell r="G763">
            <v>0</v>
          </cell>
          <cell r="H763">
            <v>0</v>
          </cell>
          <cell r="I763">
            <v>0</v>
          </cell>
          <cell r="K763">
            <v>0</v>
          </cell>
          <cell r="L763">
            <v>0</v>
          </cell>
          <cell r="M763">
            <v>0</v>
          </cell>
          <cell r="N763">
            <v>0</v>
          </cell>
          <cell r="O763">
            <v>0</v>
          </cell>
          <cell r="P763">
            <v>0</v>
          </cell>
          <cell r="Q763">
            <v>0</v>
          </cell>
          <cell r="R763">
            <v>0</v>
          </cell>
          <cell r="S763">
            <v>0</v>
          </cell>
          <cell r="T763">
            <v>0</v>
          </cell>
          <cell r="U763">
            <v>151</v>
          </cell>
          <cell r="V763">
            <v>998</v>
          </cell>
          <cell r="W763">
            <v>754</v>
          </cell>
          <cell r="X763">
            <v>0</v>
          </cell>
          <cell r="Y763">
            <v>0</v>
          </cell>
        </row>
        <row r="764">
          <cell r="A764">
            <v>755</v>
          </cell>
          <cell r="B764">
            <v>151</v>
          </cell>
          <cell r="C764" t="str">
            <v xml:space="preserve">LEICESTER                    </v>
          </cell>
          <cell r="D764">
            <v>999</v>
          </cell>
          <cell r="E764" t="str">
            <v>TOTAL</v>
          </cell>
          <cell r="F764">
            <v>16759773.840000002</v>
          </cell>
          <cell r="G764">
            <v>1</v>
          </cell>
          <cell r="H764">
            <v>16738311.800000001</v>
          </cell>
          <cell r="I764">
            <v>1</v>
          </cell>
          <cell r="J764">
            <v>7574816</v>
          </cell>
          <cell r="K764">
            <v>7574816</v>
          </cell>
          <cell r="L764">
            <v>0</v>
          </cell>
          <cell r="M764">
            <v>0</v>
          </cell>
          <cell r="N764">
            <v>16738311.800000001</v>
          </cell>
          <cell r="O764">
            <v>7574816</v>
          </cell>
          <cell r="P764">
            <v>7378547</v>
          </cell>
          <cell r="Q764">
            <v>196269</v>
          </cell>
          <cell r="R764">
            <v>2.6599952538081006</v>
          </cell>
          <cell r="S764">
            <v>1825</v>
          </cell>
          <cell r="T764">
            <v>0</v>
          </cell>
          <cell r="U764">
            <v>151</v>
          </cell>
          <cell r="V764">
            <v>999</v>
          </cell>
          <cell r="W764">
            <v>755</v>
          </cell>
          <cell r="X764">
            <v>1744</v>
          </cell>
          <cell r="Y764">
            <v>16738311.800000001</v>
          </cell>
        </row>
        <row r="765">
          <cell r="A765">
            <v>756</v>
          </cell>
          <cell r="B765">
            <v>152</v>
          </cell>
          <cell r="C765" t="str">
            <v xml:space="preserve">LENOX                        </v>
          </cell>
          <cell r="D765">
            <v>152</v>
          </cell>
          <cell r="E765" t="str">
            <v>LENOX</v>
          </cell>
          <cell r="F765">
            <v>5550215.3299999982</v>
          </cell>
          <cell r="G765">
            <v>1</v>
          </cell>
          <cell r="H765">
            <v>5797767.8000000007</v>
          </cell>
          <cell r="I765">
            <v>1</v>
          </cell>
          <cell r="K765">
            <v>5640423</v>
          </cell>
          <cell r="L765">
            <v>0</v>
          </cell>
          <cell r="M765">
            <v>0</v>
          </cell>
          <cell r="N765">
            <v>5797767.8000000007</v>
          </cell>
          <cell r="O765">
            <v>5640423</v>
          </cell>
          <cell r="P765">
            <v>5659278</v>
          </cell>
          <cell r="Q765">
            <v>-18855</v>
          </cell>
          <cell r="R765">
            <v>-0.33316970822073061</v>
          </cell>
          <cell r="S765">
            <v>629</v>
          </cell>
          <cell r="T765">
            <v>0</v>
          </cell>
          <cell r="U765">
            <v>152</v>
          </cell>
          <cell r="V765">
            <v>152</v>
          </cell>
          <cell r="W765">
            <v>756</v>
          </cell>
          <cell r="X765">
            <v>621</v>
          </cell>
          <cell r="Y765">
            <v>5797767.8000000007</v>
          </cell>
        </row>
        <row r="766">
          <cell r="A766">
            <v>757</v>
          </cell>
          <cell r="B766">
            <v>152</v>
          </cell>
          <cell r="D766">
            <v>998</v>
          </cell>
          <cell r="F766">
            <v>0</v>
          </cell>
          <cell r="G766">
            <v>0</v>
          </cell>
          <cell r="H766">
            <v>0</v>
          </cell>
          <cell r="I766">
            <v>0</v>
          </cell>
          <cell r="K766">
            <v>0</v>
          </cell>
          <cell r="L766">
            <v>0</v>
          </cell>
          <cell r="M766">
            <v>0</v>
          </cell>
          <cell r="N766">
            <v>0</v>
          </cell>
          <cell r="O766">
            <v>0</v>
          </cell>
          <cell r="P766">
            <v>0</v>
          </cell>
          <cell r="Q766">
            <v>0</v>
          </cell>
          <cell r="R766">
            <v>0</v>
          </cell>
          <cell r="S766">
            <v>0</v>
          </cell>
          <cell r="T766">
            <v>0</v>
          </cell>
          <cell r="U766">
            <v>152</v>
          </cell>
          <cell r="V766">
            <v>998</v>
          </cell>
          <cell r="W766">
            <v>757</v>
          </cell>
          <cell r="X766">
            <v>0</v>
          </cell>
          <cell r="Y766">
            <v>0</v>
          </cell>
        </row>
        <row r="767">
          <cell r="A767">
            <v>758</v>
          </cell>
          <cell r="B767">
            <v>152</v>
          </cell>
          <cell r="D767">
            <v>998</v>
          </cell>
          <cell r="F767">
            <v>0</v>
          </cell>
          <cell r="G767">
            <v>0</v>
          </cell>
          <cell r="H767">
            <v>0</v>
          </cell>
          <cell r="I767">
            <v>0</v>
          </cell>
          <cell r="K767">
            <v>0</v>
          </cell>
          <cell r="L767">
            <v>0</v>
          </cell>
          <cell r="M767">
            <v>0</v>
          </cell>
          <cell r="N767">
            <v>0</v>
          </cell>
          <cell r="O767">
            <v>0</v>
          </cell>
          <cell r="P767">
            <v>0</v>
          </cell>
          <cell r="Q767">
            <v>0</v>
          </cell>
          <cell r="R767">
            <v>0</v>
          </cell>
          <cell r="S767">
            <v>0</v>
          </cell>
          <cell r="T767">
            <v>0</v>
          </cell>
          <cell r="U767">
            <v>152</v>
          </cell>
          <cell r="V767">
            <v>998</v>
          </cell>
          <cell r="W767">
            <v>758</v>
          </cell>
          <cell r="X767">
            <v>0</v>
          </cell>
          <cell r="Y767">
            <v>0</v>
          </cell>
        </row>
        <row r="768">
          <cell r="A768">
            <v>759</v>
          </cell>
          <cell r="B768">
            <v>152</v>
          </cell>
          <cell r="D768">
            <v>998</v>
          </cell>
          <cell r="F768">
            <v>0</v>
          </cell>
          <cell r="G768">
            <v>0</v>
          </cell>
          <cell r="H768">
            <v>0</v>
          </cell>
          <cell r="I768">
            <v>0</v>
          </cell>
          <cell r="K768">
            <v>0</v>
          </cell>
          <cell r="L768">
            <v>0</v>
          </cell>
          <cell r="M768">
            <v>0</v>
          </cell>
          <cell r="N768">
            <v>0</v>
          </cell>
          <cell r="O768">
            <v>0</v>
          </cell>
          <cell r="P768">
            <v>0</v>
          </cell>
          <cell r="Q768">
            <v>0</v>
          </cell>
          <cell r="R768">
            <v>0</v>
          </cell>
          <cell r="S768">
            <v>0</v>
          </cell>
          <cell r="T768">
            <v>0</v>
          </cell>
          <cell r="U768">
            <v>152</v>
          </cell>
          <cell r="V768">
            <v>998</v>
          </cell>
          <cell r="W768">
            <v>759</v>
          </cell>
          <cell r="X768">
            <v>0</v>
          </cell>
          <cell r="Y768">
            <v>0</v>
          </cell>
        </row>
        <row r="769">
          <cell r="A769">
            <v>760</v>
          </cell>
          <cell r="B769">
            <v>152</v>
          </cell>
          <cell r="C769" t="str">
            <v xml:space="preserve">LENOX                        </v>
          </cell>
          <cell r="D769">
            <v>999</v>
          </cell>
          <cell r="E769" t="str">
            <v>TOTAL</v>
          </cell>
          <cell r="F769">
            <v>5550215.3299999982</v>
          </cell>
          <cell r="G769">
            <v>1</v>
          </cell>
          <cell r="H769">
            <v>5797767.8000000007</v>
          </cell>
          <cell r="I769">
            <v>1</v>
          </cell>
          <cell r="J769">
            <v>5640423</v>
          </cell>
          <cell r="K769">
            <v>5640423</v>
          </cell>
          <cell r="L769">
            <v>0</v>
          </cell>
          <cell r="M769">
            <v>0</v>
          </cell>
          <cell r="N769">
            <v>5797767.8000000007</v>
          </cell>
          <cell r="O769">
            <v>5640423</v>
          </cell>
          <cell r="P769">
            <v>5659278</v>
          </cell>
          <cell r="Q769">
            <v>-18855</v>
          </cell>
          <cell r="R769">
            <v>-0.33316970822073061</v>
          </cell>
          <cell r="S769">
            <v>629</v>
          </cell>
          <cell r="T769">
            <v>0</v>
          </cell>
          <cell r="U769">
            <v>152</v>
          </cell>
          <cell r="V769">
            <v>999</v>
          </cell>
          <cell r="W769">
            <v>760</v>
          </cell>
          <cell r="X769">
            <v>621</v>
          </cell>
          <cell r="Y769">
            <v>5797767.8000000007</v>
          </cell>
        </row>
        <row r="770">
          <cell r="A770">
            <v>761</v>
          </cell>
          <cell r="B770">
            <v>153</v>
          </cell>
          <cell r="C770" t="str">
            <v xml:space="preserve">LEOMINSTER                   </v>
          </cell>
          <cell r="D770">
            <v>153</v>
          </cell>
          <cell r="E770" t="str">
            <v>LEOMINSTER</v>
          </cell>
          <cell r="F770">
            <v>64079292.579999998</v>
          </cell>
          <cell r="G770">
            <v>1</v>
          </cell>
          <cell r="H770">
            <v>66413236.799999997</v>
          </cell>
          <cell r="I770">
            <v>1</v>
          </cell>
          <cell r="K770">
            <v>23577860</v>
          </cell>
          <cell r="L770">
            <v>0</v>
          </cell>
          <cell r="M770">
            <v>0</v>
          </cell>
          <cell r="N770">
            <v>66413236.799999997</v>
          </cell>
          <cell r="O770">
            <v>23577860</v>
          </cell>
          <cell r="P770">
            <v>22623162</v>
          </cell>
          <cell r="Q770">
            <v>954698</v>
          </cell>
          <cell r="R770">
            <v>4.2200024912521066</v>
          </cell>
          <cell r="S770">
            <v>6391</v>
          </cell>
          <cell r="T770">
            <v>0</v>
          </cell>
          <cell r="U770">
            <v>153</v>
          </cell>
          <cell r="V770">
            <v>153</v>
          </cell>
          <cell r="W770">
            <v>761</v>
          </cell>
          <cell r="X770">
            <v>6391</v>
          </cell>
          <cell r="Y770">
            <v>66413236.799999997</v>
          </cell>
        </row>
        <row r="771">
          <cell r="A771">
            <v>762</v>
          </cell>
          <cell r="B771">
            <v>153</v>
          </cell>
          <cell r="D771">
            <v>998</v>
          </cell>
          <cell r="F771">
            <v>0</v>
          </cell>
          <cell r="G771">
            <v>0</v>
          </cell>
          <cell r="H771">
            <v>0</v>
          </cell>
          <cell r="I771">
            <v>0</v>
          </cell>
          <cell r="K771">
            <v>0</v>
          </cell>
          <cell r="L771">
            <v>0</v>
          </cell>
          <cell r="M771">
            <v>0</v>
          </cell>
          <cell r="N771">
            <v>0</v>
          </cell>
          <cell r="O771">
            <v>0</v>
          </cell>
          <cell r="P771">
            <v>0</v>
          </cell>
          <cell r="Q771">
            <v>0</v>
          </cell>
          <cell r="R771">
            <v>0</v>
          </cell>
          <cell r="S771">
            <v>0</v>
          </cell>
          <cell r="T771">
            <v>0</v>
          </cell>
          <cell r="U771">
            <v>153</v>
          </cell>
          <cell r="V771">
            <v>998</v>
          </cell>
          <cell r="W771">
            <v>762</v>
          </cell>
          <cell r="X771">
            <v>0</v>
          </cell>
          <cell r="Y771">
            <v>0</v>
          </cell>
        </row>
        <row r="772">
          <cell r="A772">
            <v>763</v>
          </cell>
          <cell r="B772">
            <v>153</v>
          </cell>
          <cell r="D772">
            <v>998</v>
          </cell>
          <cell r="F772">
            <v>0</v>
          </cell>
          <cell r="G772">
            <v>0</v>
          </cell>
          <cell r="H772">
            <v>0</v>
          </cell>
          <cell r="I772">
            <v>0</v>
          </cell>
          <cell r="K772">
            <v>0</v>
          </cell>
          <cell r="L772">
            <v>0</v>
          </cell>
          <cell r="M772">
            <v>0</v>
          </cell>
          <cell r="N772">
            <v>0</v>
          </cell>
          <cell r="O772">
            <v>0</v>
          </cell>
          <cell r="P772">
            <v>0</v>
          </cell>
          <cell r="Q772">
            <v>0</v>
          </cell>
          <cell r="R772">
            <v>0</v>
          </cell>
          <cell r="S772">
            <v>0</v>
          </cell>
          <cell r="T772">
            <v>0</v>
          </cell>
          <cell r="U772">
            <v>153</v>
          </cell>
          <cell r="V772">
            <v>998</v>
          </cell>
          <cell r="W772">
            <v>763</v>
          </cell>
          <cell r="X772">
            <v>0</v>
          </cell>
          <cell r="Y772">
            <v>0</v>
          </cell>
        </row>
        <row r="773">
          <cell r="A773">
            <v>764</v>
          </cell>
          <cell r="B773">
            <v>153</v>
          </cell>
          <cell r="D773">
            <v>998</v>
          </cell>
          <cell r="F773">
            <v>0</v>
          </cell>
          <cell r="G773">
            <v>0</v>
          </cell>
          <cell r="H773">
            <v>0</v>
          </cell>
          <cell r="I773">
            <v>0</v>
          </cell>
          <cell r="K773">
            <v>0</v>
          </cell>
          <cell r="L773">
            <v>0</v>
          </cell>
          <cell r="M773">
            <v>0</v>
          </cell>
          <cell r="N773">
            <v>0</v>
          </cell>
          <cell r="O773">
            <v>0</v>
          </cell>
          <cell r="P773">
            <v>0</v>
          </cell>
          <cell r="Q773">
            <v>0</v>
          </cell>
          <cell r="R773">
            <v>0</v>
          </cell>
          <cell r="S773">
            <v>0</v>
          </cell>
          <cell r="T773">
            <v>0</v>
          </cell>
          <cell r="U773">
            <v>153</v>
          </cell>
          <cell r="V773">
            <v>998</v>
          </cell>
          <cell r="W773">
            <v>764</v>
          </cell>
          <cell r="X773">
            <v>0</v>
          </cell>
          <cell r="Y773">
            <v>0</v>
          </cell>
        </row>
        <row r="774">
          <cell r="A774">
            <v>765</v>
          </cell>
          <cell r="B774">
            <v>153</v>
          </cell>
          <cell r="C774" t="str">
            <v xml:space="preserve">LEOMINSTER                   </v>
          </cell>
          <cell r="D774">
            <v>999</v>
          </cell>
          <cell r="E774" t="str">
            <v>TOTAL</v>
          </cell>
          <cell r="F774">
            <v>64079292.579999998</v>
          </cell>
          <cell r="G774">
            <v>1</v>
          </cell>
          <cell r="H774">
            <v>66413236.799999997</v>
          </cell>
          <cell r="I774">
            <v>1</v>
          </cell>
          <cell r="J774">
            <v>23577860</v>
          </cell>
          <cell r="K774">
            <v>23577860</v>
          </cell>
          <cell r="L774">
            <v>0</v>
          </cell>
          <cell r="M774">
            <v>0</v>
          </cell>
          <cell r="N774">
            <v>66413236.799999997</v>
          </cell>
          <cell r="O774">
            <v>23577860</v>
          </cell>
          <cell r="P774">
            <v>22623162</v>
          </cell>
          <cell r="Q774">
            <v>954698</v>
          </cell>
          <cell r="R774">
            <v>4.2200024912521066</v>
          </cell>
          <cell r="S774">
            <v>6391</v>
          </cell>
          <cell r="T774">
            <v>0</v>
          </cell>
          <cell r="U774">
            <v>153</v>
          </cell>
          <cell r="V774">
            <v>999</v>
          </cell>
          <cell r="W774">
            <v>765</v>
          </cell>
          <cell r="X774">
            <v>6391</v>
          </cell>
          <cell r="Y774">
            <v>66413236.799999997</v>
          </cell>
        </row>
        <row r="775">
          <cell r="A775">
            <v>766</v>
          </cell>
          <cell r="B775">
            <v>154</v>
          </cell>
          <cell r="C775" t="str">
            <v xml:space="preserve">LEVERETT                     </v>
          </cell>
          <cell r="D775">
            <v>154</v>
          </cell>
          <cell r="E775" t="str">
            <v>LEVERETT</v>
          </cell>
          <cell r="F775">
            <v>1105463.82</v>
          </cell>
          <cell r="G775">
            <v>0.48911388873965994</v>
          </cell>
          <cell r="H775">
            <v>1073636.7</v>
          </cell>
          <cell r="I775">
            <v>0.46944363517448545</v>
          </cell>
          <cell r="K775">
            <v>916296</v>
          </cell>
          <cell r="L775">
            <v>0</v>
          </cell>
          <cell r="M775">
            <v>0</v>
          </cell>
          <cell r="N775">
            <v>1073636.7</v>
          </cell>
          <cell r="O775">
            <v>916296</v>
          </cell>
          <cell r="P775">
            <v>928988</v>
          </cell>
          <cell r="Q775">
            <v>-12692</v>
          </cell>
          <cell r="R775">
            <v>-1.3662178628787456</v>
          </cell>
          <cell r="S775">
            <v>123</v>
          </cell>
          <cell r="T775">
            <v>0</v>
          </cell>
          <cell r="U775">
            <v>154</v>
          </cell>
          <cell r="V775">
            <v>154</v>
          </cell>
          <cell r="W775">
            <v>766</v>
          </cell>
          <cell r="X775">
            <v>119</v>
          </cell>
          <cell r="Y775">
            <v>1073636.7</v>
          </cell>
        </row>
        <row r="776">
          <cell r="A776">
            <v>767</v>
          </cell>
          <cell r="B776">
            <v>154</v>
          </cell>
          <cell r="C776" t="str">
            <v xml:space="preserve">LEVERETT                     </v>
          </cell>
          <cell r="D776">
            <v>605</v>
          </cell>
          <cell r="E776" t="str">
            <v>AMHERST PELHAM</v>
          </cell>
          <cell r="F776">
            <v>1154672</v>
          </cell>
          <cell r="G776">
            <v>0.51088611126034011</v>
          </cell>
          <cell r="H776">
            <v>1213404</v>
          </cell>
          <cell r="I776">
            <v>0.53055636482551438</v>
          </cell>
          <cell r="K776">
            <v>1035580</v>
          </cell>
          <cell r="L776">
            <v>0</v>
          </cell>
          <cell r="M776">
            <v>0</v>
          </cell>
          <cell r="N776">
            <v>1213404</v>
          </cell>
          <cell r="O776">
            <v>1035580</v>
          </cell>
          <cell r="P776">
            <v>970341</v>
          </cell>
          <cell r="Q776">
            <v>65239</v>
          </cell>
          <cell r="R776">
            <v>6.7233065489348594</v>
          </cell>
          <cell r="S776">
            <v>122</v>
          </cell>
          <cell r="T776">
            <v>0</v>
          </cell>
          <cell r="U776">
            <v>154</v>
          </cell>
          <cell r="V776">
            <v>605</v>
          </cell>
          <cell r="W776">
            <v>767</v>
          </cell>
          <cell r="X776">
            <v>123</v>
          </cell>
          <cell r="Y776">
            <v>1213404</v>
          </cell>
        </row>
        <row r="777">
          <cell r="A777">
            <v>768</v>
          </cell>
          <cell r="B777">
            <v>154</v>
          </cell>
          <cell r="D777">
            <v>998</v>
          </cell>
          <cell r="F777">
            <v>0</v>
          </cell>
          <cell r="G777">
            <v>0</v>
          </cell>
          <cell r="H777">
            <v>0</v>
          </cell>
          <cell r="I777">
            <v>0</v>
          </cell>
          <cell r="K777">
            <v>0</v>
          </cell>
          <cell r="L777">
            <v>0</v>
          </cell>
          <cell r="M777">
            <v>0</v>
          </cell>
          <cell r="N777">
            <v>0</v>
          </cell>
          <cell r="O777">
            <v>0</v>
          </cell>
          <cell r="P777">
            <v>0</v>
          </cell>
          <cell r="Q777">
            <v>0</v>
          </cell>
          <cell r="R777">
            <v>0</v>
          </cell>
          <cell r="S777">
            <v>0</v>
          </cell>
          <cell r="T777">
            <v>0</v>
          </cell>
          <cell r="U777">
            <v>154</v>
          </cell>
          <cell r="V777">
            <v>998</v>
          </cell>
          <cell r="W777">
            <v>768</v>
          </cell>
          <cell r="X777">
            <v>0</v>
          </cell>
          <cell r="Y777">
            <v>0</v>
          </cell>
        </row>
        <row r="778">
          <cell r="A778">
            <v>769</v>
          </cell>
          <cell r="B778">
            <v>154</v>
          </cell>
          <cell r="D778">
            <v>998</v>
          </cell>
          <cell r="F778">
            <v>0</v>
          </cell>
          <cell r="G778">
            <v>0</v>
          </cell>
          <cell r="H778">
            <v>0</v>
          </cell>
          <cell r="I778">
            <v>0</v>
          </cell>
          <cell r="K778">
            <v>0</v>
          </cell>
          <cell r="L778">
            <v>0</v>
          </cell>
          <cell r="M778">
            <v>0</v>
          </cell>
          <cell r="N778">
            <v>0</v>
          </cell>
          <cell r="O778">
            <v>0</v>
          </cell>
          <cell r="P778">
            <v>0</v>
          </cell>
          <cell r="Q778">
            <v>0</v>
          </cell>
          <cell r="R778">
            <v>0</v>
          </cell>
          <cell r="S778">
            <v>0</v>
          </cell>
          <cell r="T778">
            <v>0</v>
          </cell>
          <cell r="U778">
            <v>154</v>
          </cell>
          <cell r="V778">
            <v>998</v>
          </cell>
          <cell r="W778">
            <v>769</v>
          </cell>
          <cell r="X778">
            <v>0</v>
          </cell>
          <cell r="Y778">
            <v>0</v>
          </cell>
        </row>
        <row r="779">
          <cell r="A779">
            <v>770</v>
          </cell>
          <cell r="B779">
            <v>154</v>
          </cell>
          <cell r="C779" t="str">
            <v xml:space="preserve">LEVERETT                     </v>
          </cell>
          <cell r="D779">
            <v>999</v>
          </cell>
          <cell r="E779" t="str">
            <v>TOTAL</v>
          </cell>
          <cell r="F779">
            <v>2260135.8199999998</v>
          </cell>
          <cell r="G779">
            <v>1</v>
          </cell>
          <cell r="H779">
            <v>2287040.7000000002</v>
          </cell>
          <cell r="I779">
            <v>0.99999999999999978</v>
          </cell>
          <cell r="J779">
            <v>1951876</v>
          </cell>
          <cell r="K779">
            <v>1951876</v>
          </cell>
          <cell r="L779">
            <v>0</v>
          </cell>
          <cell r="M779">
            <v>0</v>
          </cell>
          <cell r="N779">
            <v>2287040.7000000002</v>
          </cell>
          <cell r="O779">
            <v>1951876</v>
          </cell>
          <cell r="P779">
            <v>1899329</v>
          </cell>
          <cell r="Q779">
            <v>52547</v>
          </cell>
          <cell r="R779">
            <v>2.7666086286262148</v>
          </cell>
          <cell r="S779">
            <v>245</v>
          </cell>
          <cell r="T779">
            <v>0</v>
          </cell>
          <cell r="U779">
            <v>154</v>
          </cell>
          <cell r="V779">
            <v>999</v>
          </cell>
          <cell r="W779">
            <v>770</v>
          </cell>
          <cell r="X779">
            <v>242</v>
          </cell>
          <cell r="Y779">
            <v>2287040.7000000002</v>
          </cell>
        </row>
        <row r="780">
          <cell r="A780">
            <v>771</v>
          </cell>
          <cell r="B780">
            <v>155</v>
          </cell>
          <cell r="C780" t="str">
            <v xml:space="preserve">LEXINGTON                    </v>
          </cell>
          <cell r="D780">
            <v>155</v>
          </cell>
          <cell r="E780" t="str">
            <v>LEXINGTON</v>
          </cell>
          <cell r="F780">
            <v>56211262.726240009</v>
          </cell>
          <cell r="G780">
            <v>0.97940975334575586</v>
          </cell>
          <cell r="H780">
            <v>59157960.380999997</v>
          </cell>
          <cell r="I780">
            <v>0.98386741091496033</v>
          </cell>
          <cell r="K780">
            <v>52988980</v>
          </cell>
          <cell r="L780">
            <v>0</v>
          </cell>
          <cell r="M780">
            <v>0</v>
          </cell>
          <cell r="N780">
            <v>59157960.380999997</v>
          </cell>
          <cell r="O780">
            <v>52989430</v>
          </cell>
          <cell r="P780">
            <v>51205216</v>
          </cell>
          <cell r="Q780">
            <v>1784214</v>
          </cell>
          <cell r="R780">
            <v>3.4844379916296027</v>
          </cell>
          <cell r="S780">
            <v>6228</v>
          </cell>
          <cell r="T780">
            <v>0</v>
          </cell>
          <cell r="U780">
            <v>155</v>
          </cell>
          <cell r="V780">
            <v>155</v>
          </cell>
          <cell r="W780">
            <v>771</v>
          </cell>
          <cell r="X780">
            <v>6314</v>
          </cell>
          <cell r="Y780">
            <v>59157960.380999997</v>
          </cell>
        </row>
        <row r="781">
          <cell r="A781">
            <v>772</v>
          </cell>
          <cell r="B781">
            <v>155</v>
          </cell>
          <cell r="C781" t="str">
            <v xml:space="preserve">LEXINGTON                    </v>
          </cell>
          <cell r="D781">
            <v>830</v>
          </cell>
          <cell r="E781" t="str">
            <v>MINUTEMAN</v>
          </cell>
          <cell r="F781">
            <v>1181736</v>
          </cell>
          <cell r="G781">
            <v>2.0590246654244113E-2</v>
          </cell>
          <cell r="H781">
            <v>955583</v>
          </cell>
          <cell r="I781">
            <v>1.5892484562843513E-2</v>
          </cell>
          <cell r="K781">
            <v>855935</v>
          </cell>
          <cell r="L781">
            <v>0</v>
          </cell>
          <cell r="M781">
            <v>0</v>
          </cell>
          <cell r="N781">
            <v>955583</v>
          </cell>
          <cell r="O781">
            <v>855942</v>
          </cell>
          <cell r="P781">
            <v>1076493</v>
          </cell>
          <cell r="Q781">
            <v>-220551</v>
          </cell>
          <cell r="R781">
            <v>-20.487917710565696</v>
          </cell>
          <cell r="S781">
            <v>78</v>
          </cell>
          <cell r="T781">
            <v>0</v>
          </cell>
          <cell r="U781">
            <v>155</v>
          </cell>
          <cell r="V781">
            <v>830</v>
          </cell>
          <cell r="W781">
            <v>772</v>
          </cell>
          <cell r="X781">
            <v>60</v>
          </cell>
          <cell r="Y781">
            <v>955583</v>
          </cell>
        </row>
        <row r="782">
          <cell r="A782">
            <v>773</v>
          </cell>
          <cell r="B782">
            <v>155</v>
          </cell>
          <cell r="C782" t="str">
            <v xml:space="preserve">LEXINGTON                    </v>
          </cell>
          <cell r="D782">
            <v>913</v>
          </cell>
          <cell r="E782" t="str">
            <v>ESSEX AGRICULTURAL</v>
          </cell>
          <cell r="F782">
            <v>0</v>
          </cell>
          <cell r="G782">
            <v>0</v>
          </cell>
          <cell r="H782">
            <v>14437</v>
          </cell>
          <cell r="I782">
            <v>2.4010452219615856E-4</v>
          </cell>
          <cell r="K782">
            <v>12932</v>
          </cell>
          <cell r="L782">
            <v>12475</v>
          </cell>
          <cell r="M782">
            <v>-457</v>
          </cell>
          <cell r="N782">
            <v>0</v>
          </cell>
          <cell r="O782">
            <v>12475</v>
          </cell>
          <cell r="P782">
            <v>0</v>
          </cell>
          <cell r="Q782">
            <v>12475</v>
          </cell>
          <cell r="R782">
            <v>100</v>
          </cell>
          <cell r="S782">
            <v>0</v>
          </cell>
          <cell r="T782">
            <v>0</v>
          </cell>
          <cell r="U782">
            <v>155</v>
          </cell>
          <cell r="V782">
            <v>913</v>
          </cell>
          <cell r="W782">
            <v>773</v>
          </cell>
          <cell r="X782">
            <v>1</v>
          </cell>
          <cell r="Y782">
            <v>14437</v>
          </cell>
        </row>
        <row r="783">
          <cell r="A783">
            <v>774</v>
          </cell>
          <cell r="B783">
            <v>155</v>
          </cell>
          <cell r="D783">
            <v>998</v>
          </cell>
          <cell r="F783">
            <v>0</v>
          </cell>
          <cell r="G783">
            <v>0</v>
          </cell>
          <cell r="H783">
            <v>0</v>
          </cell>
          <cell r="I783">
            <v>0</v>
          </cell>
          <cell r="K783">
            <v>0</v>
          </cell>
          <cell r="L783">
            <v>0</v>
          </cell>
          <cell r="M783">
            <v>0</v>
          </cell>
          <cell r="N783">
            <v>0</v>
          </cell>
          <cell r="O783">
            <v>0</v>
          </cell>
          <cell r="P783">
            <v>0</v>
          </cell>
          <cell r="Q783">
            <v>0</v>
          </cell>
          <cell r="R783">
            <v>0</v>
          </cell>
          <cell r="S783">
            <v>0</v>
          </cell>
          <cell r="T783">
            <v>0</v>
          </cell>
          <cell r="U783">
            <v>155</v>
          </cell>
          <cell r="V783">
            <v>998</v>
          </cell>
          <cell r="W783">
            <v>774</v>
          </cell>
          <cell r="X783">
            <v>0</v>
          </cell>
          <cell r="Y783">
            <v>0</v>
          </cell>
        </row>
        <row r="784">
          <cell r="A784">
            <v>775</v>
          </cell>
          <cell r="B784">
            <v>155</v>
          </cell>
          <cell r="C784" t="str">
            <v xml:space="preserve">LEXINGTON                    </v>
          </cell>
          <cell r="D784">
            <v>999</v>
          </cell>
          <cell r="E784" t="str">
            <v>TOTAL</v>
          </cell>
          <cell r="F784">
            <v>57392998.726240009</v>
          </cell>
          <cell r="G784">
            <v>1</v>
          </cell>
          <cell r="H784">
            <v>60127980.380999997</v>
          </cell>
          <cell r="I784">
            <v>1</v>
          </cell>
          <cell r="J784">
            <v>53857846</v>
          </cell>
          <cell r="K784">
            <v>53857847</v>
          </cell>
          <cell r="L784">
            <v>12475</v>
          </cell>
          <cell r="M784">
            <v>-457</v>
          </cell>
          <cell r="N784">
            <v>60113543.380999997</v>
          </cell>
          <cell r="O784">
            <v>53857847</v>
          </cell>
          <cell r="P784">
            <v>52281709</v>
          </cell>
          <cell r="Q784">
            <v>1576138</v>
          </cell>
          <cell r="R784">
            <v>3.0147025224443218</v>
          </cell>
          <cell r="S784">
            <v>6306</v>
          </cell>
          <cell r="T784">
            <v>0</v>
          </cell>
          <cell r="U784">
            <v>155</v>
          </cell>
          <cell r="V784">
            <v>999</v>
          </cell>
          <cell r="W784">
            <v>775</v>
          </cell>
          <cell r="X784">
            <v>6375</v>
          </cell>
          <cell r="Y784">
            <v>60127980.380999997</v>
          </cell>
        </row>
        <row r="785">
          <cell r="A785">
            <v>776</v>
          </cell>
          <cell r="B785">
            <v>156</v>
          </cell>
          <cell r="C785" t="str">
            <v xml:space="preserve">LEYDEN                       </v>
          </cell>
          <cell r="D785">
            <v>156</v>
          </cell>
          <cell r="E785" t="str">
            <v>LEYDEN</v>
          </cell>
          <cell r="F785">
            <v>0</v>
          </cell>
          <cell r="G785">
            <v>0</v>
          </cell>
          <cell r="H785">
            <v>0</v>
          </cell>
          <cell r="I785">
            <v>0</v>
          </cell>
          <cell r="K785">
            <v>0</v>
          </cell>
          <cell r="L785">
            <v>0</v>
          </cell>
          <cell r="M785">
            <v>0</v>
          </cell>
          <cell r="N785">
            <v>0</v>
          </cell>
          <cell r="O785">
            <v>0</v>
          </cell>
          <cell r="P785">
            <v>0</v>
          </cell>
          <cell r="Q785">
            <v>0</v>
          </cell>
          <cell r="R785">
            <v>0</v>
          </cell>
          <cell r="S785">
            <v>0</v>
          </cell>
          <cell r="T785">
            <v>0</v>
          </cell>
          <cell r="U785">
            <v>156</v>
          </cell>
          <cell r="V785">
            <v>156</v>
          </cell>
          <cell r="W785">
            <v>776</v>
          </cell>
          <cell r="X785">
            <v>0</v>
          </cell>
          <cell r="Y785">
            <v>0</v>
          </cell>
        </row>
        <row r="786">
          <cell r="A786">
            <v>777</v>
          </cell>
          <cell r="B786">
            <v>156</v>
          </cell>
          <cell r="C786" t="str">
            <v xml:space="preserve">LEYDEN                       </v>
          </cell>
          <cell r="D786">
            <v>750</v>
          </cell>
          <cell r="E786" t="str">
            <v>PIONEER</v>
          </cell>
          <cell r="F786">
            <v>638241</v>
          </cell>
          <cell r="G786">
            <v>0.91618625722767388</v>
          </cell>
          <cell r="H786">
            <v>638754</v>
          </cell>
          <cell r="I786">
            <v>0.9128773857927871</v>
          </cell>
          <cell r="K786">
            <v>565248</v>
          </cell>
          <cell r="L786">
            <v>0</v>
          </cell>
          <cell r="M786">
            <v>0</v>
          </cell>
          <cell r="N786">
            <v>638754</v>
          </cell>
          <cell r="O786">
            <v>565248</v>
          </cell>
          <cell r="P786">
            <v>554609</v>
          </cell>
          <cell r="Q786">
            <v>10639</v>
          </cell>
          <cell r="R786">
            <v>1.9182883797414034</v>
          </cell>
          <cell r="S786">
            <v>70</v>
          </cell>
          <cell r="T786">
            <v>0</v>
          </cell>
          <cell r="U786">
            <v>156</v>
          </cell>
          <cell r="V786">
            <v>750</v>
          </cell>
          <cell r="W786">
            <v>777</v>
          </cell>
          <cell r="X786">
            <v>67</v>
          </cell>
          <cell r="Y786">
            <v>638754</v>
          </cell>
        </row>
        <row r="787">
          <cell r="A787">
            <v>778</v>
          </cell>
          <cell r="B787">
            <v>156</v>
          </cell>
          <cell r="C787" t="str">
            <v xml:space="preserve">LEYDEN                       </v>
          </cell>
          <cell r="D787">
            <v>818</v>
          </cell>
          <cell r="E787" t="str">
            <v>FRANKLIN COUNTY</v>
          </cell>
          <cell r="F787">
            <v>58387</v>
          </cell>
          <cell r="G787">
            <v>8.3813742772326116E-2</v>
          </cell>
          <cell r="H787">
            <v>60961</v>
          </cell>
          <cell r="I787">
            <v>8.7122614207212942E-2</v>
          </cell>
          <cell r="K787">
            <v>53946</v>
          </cell>
          <cell r="L787">
            <v>0</v>
          </cell>
          <cell r="M787">
            <v>0</v>
          </cell>
          <cell r="N787">
            <v>60961</v>
          </cell>
          <cell r="O787">
            <v>53946</v>
          </cell>
          <cell r="P787">
            <v>50736</v>
          </cell>
          <cell r="Q787">
            <v>3210</v>
          </cell>
          <cell r="R787">
            <v>6.3268684957426675</v>
          </cell>
          <cell r="S787">
            <v>4</v>
          </cell>
          <cell r="T787">
            <v>0</v>
          </cell>
          <cell r="U787">
            <v>156</v>
          </cell>
          <cell r="V787">
            <v>818</v>
          </cell>
          <cell r="W787">
            <v>778</v>
          </cell>
          <cell r="X787">
            <v>4</v>
          </cell>
          <cell r="Y787">
            <v>60961</v>
          </cell>
        </row>
        <row r="788">
          <cell r="A788">
            <v>779</v>
          </cell>
          <cell r="B788">
            <v>156</v>
          </cell>
          <cell r="D788">
            <v>998</v>
          </cell>
          <cell r="F788">
            <v>0</v>
          </cell>
          <cell r="G788">
            <v>0</v>
          </cell>
          <cell r="H788">
            <v>0</v>
          </cell>
          <cell r="I788">
            <v>0</v>
          </cell>
          <cell r="K788">
            <v>0</v>
          </cell>
          <cell r="L788">
            <v>0</v>
          </cell>
          <cell r="M788">
            <v>0</v>
          </cell>
          <cell r="N788">
            <v>0</v>
          </cell>
          <cell r="O788">
            <v>0</v>
          </cell>
          <cell r="P788">
            <v>0</v>
          </cell>
          <cell r="Q788">
            <v>0</v>
          </cell>
          <cell r="R788">
            <v>0</v>
          </cell>
          <cell r="S788">
            <v>0</v>
          </cell>
          <cell r="T788">
            <v>0</v>
          </cell>
          <cell r="U788">
            <v>156</v>
          </cell>
          <cell r="V788">
            <v>998</v>
          </cell>
          <cell r="W788">
            <v>779</v>
          </cell>
          <cell r="X788">
            <v>0</v>
          </cell>
          <cell r="Y788">
            <v>0</v>
          </cell>
        </row>
        <row r="789">
          <cell r="A789">
            <v>780</v>
          </cell>
          <cell r="B789">
            <v>156</v>
          </cell>
          <cell r="C789" t="str">
            <v xml:space="preserve">LEYDEN                       </v>
          </cell>
          <cell r="D789">
            <v>999</v>
          </cell>
          <cell r="E789" t="str">
            <v>TOTAL</v>
          </cell>
          <cell r="F789">
            <v>696628</v>
          </cell>
          <cell r="G789">
            <v>1</v>
          </cell>
          <cell r="H789">
            <v>699715</v>
          </cell>
          <cell r="I789">
            <v>1</v>
          </cell>
          <cell r="J789">
            <v>619194</v>
          </cell>
          <cell r="K789">
            <v>619194</v>
          </cell>
          <cell r="L789">
            <v>0</v>
          </cell>
          <cell r="M789">
            <v>0</v>
          </cell>
          <cell r="N789">
            <v>699715</v>
          </cell>
          <cell r="O789">
            <v>619194</v>
          </cell>
          <cell r="P789">
            <v>605345</v>
          </cell>
          <cell r="Q789">
            <v>13849</v>
          </cell>
          <cell r="R789">
            <v>2.2877863036780677</v>
          </cell>
          <cell r="S789">
            <v>74</v>
          </cell>
          <cell r="T789">
            <v>0</v>
          </cell>
          <cell r="U789">
            <v>156</v>
          </cell>
          <cell r="V789">
            <v>999</v>
          </cell>
          <cell r="W789">
            <v>780</v>
          </cell>
          <cell r="X789">
            <v>71</v>
          </cell>
          <cell r="Y789">
            <v>699715</v>
          </cell>
        </row>
        <row r="790">
          <cell r="A790">
            <v>781</v>
          </cell>
          <cell r="B790">
            <v>157</v>
          </cell>
          <cell r="C790" t="str">
            <v xml:space="preserve">LINCOLN                      </v>
          </cell>
          <cell r="D790">
            <v>157</v>
          </cell>
          <cell r="E790" t="str">
            <v>LINCOLN</v>
          </cell>
          <cell r="F790">
            <v>5352912.2345500002</v>
          </cell>
          <cell r="G790">
            <v>0.69927304331103035</v>
          </cell>
          <cell r="H790">
            <v>5424170.2317799991</v>
          </cell>
          <cell r="I790">
            <v>0.68135299018488071</v>
          </cell>
          <cell r="K790">
            <v>5128408</v>
          </cell>
          <cell r="L790">
            <v>0</v>
          </cell>
          <cell r="M790">
            <v>0</v>
          </cell>
          <cell r="N790">
            <v>5424170.2317799991</v>
          </cell>
          <cell r="O790">
            <v>5128408</v>
          </cell>
          <cell r="P790">
            <v>5178637</v>
          </cell>
          <cell r="Q790">
            <v>-50229</v>
          </cell>
          <cell r="R790">
            <v>-0.9699270290618941</v>
          </cell>
          <cell r="S790">
            <v>612</v>
          </cell>
          <cell r="T790">
            <v>0</v>
          </cell>
          <cell r="U790">
            <v>157</v>
          </cell>
          <cell r="V790">
            <v>157</v>
          </cell>
          <cell r="W790">
            <v>781</v>
          </cell>
          <cell r="X790">
            <v>614</v>
          </cell>
          <cell r="Y790">
            <v>5424170.2317799991</v>
          </cell>
        </row>
        <row r="791">
          <cell r="A791">
            <v>782</v>
          </cell>
          <cell r="B791">
            <v>157</v>
          </cell>
          <cell r="C791" t="str">
            <v xml:space="preserve">LINCOLN                      </v>
          </cell>
          <cell r="D791">
            <v>695</v>
          </cell>
          <cell r="E791" t="str">
            <v>LINCOLN SUDBURY</v>
          </cell>
          <cell r="F791">
            <v>2271754</v>
          </cell>
          <cell r="G791">
            <v>0.29676861185592596</v>
          </cell>
          <cell r="H791">
            <v>2473005</v>
          </cell>
          <cell r="I791">
            <v>0.31064462940707038</v>
          </cell>
          <cell r="K791">
            <v>2338160</v>
          </cell>
          <cell r="L791">
            <v>0</v>
          </cell>
          <cell r="M791">
            <v>0</v>
          </cell>
          <cell r="N791">
            <v>2473005</v>
          </cell>
          <cell r="O791">
            <v>2338160</v>
          </cell>
          <cell r="P791">
            <v>2197792</v>
          </cell>
          <cell r="Q791">
            <v>140368</v>
          </cell>
          <cell r="R791">
            <v>6.3867736346296651</v>
          </cell>
          <cell r="S791">
            <v>236</v>
          </cell>
          <cell r="T791">
            <v>0</v>
          </cell>
          <cell r="U791">
            <v>157</v>
          </cell>
          <cell r="V791">
            <v>695</v>
          </cell>
          <cell r="W791">
            <v>782</v>
          </cell>
          <cell r="X791">
            <v>247</v>
          </cell>
          <cell r="Y791">
            <v>2473005</v>
          </cell>
        </row>
        <row r="792">
          <cell r="A792">
            <v>783</v>
          </cell>
          <cell r="B792">
            <v>157</v>
          </cell>
          <cell r="C792" t="str">
            <v xml:space="preserve">LINCOLN                      </v>
          </cell>
          <cell r="D792">
            <v>830</v>
          </cell>
          <cell r="E792" t="str">
            <v>MINUTEMAN</v>
          </cell>
          <cell r="F792">
            <v>30301</v>
          </cell>
          <cell r="G792">
            <v>3.9583448330437242E-3</v>
          </cell>
          <cell r="H792">
            <v>63706</v>
          </cell>
          <cell r="I792">
            <v>8.0023804080488429E-3</v>
          </cell>
          <cell r="K792">
            <v>60232</v>
          </cell>
          <cell r="L792">
            <v>0</v>
          </cell>
          <cell r="M792">
            <v>0</v>
          </cell>
          <cell r="N792">
            <v>63706</v>
          </cell>
          <cell r="O792">
            <v>60232</v>
          </cell>
          <cell r="P792">
            <v>29314</v>
          </cell>
          <cell r="Q792">
            <v>30918</v>
          </cell>
          <cell r="R792">
            <v>105.47178822405677</v>
          </cell>
          <cell r="S792">
            <v>2</v>
          </cell>
          <cell r="T792">
            <v>0</v>
          </cell>
          <cell r="U792">
            <v>157</v>
          </cell>
          <cell r="V792">
            <v>830</v>
          </cell>
          <cell r="W792">
            <v>783</v>
          </cell>
          <cell r="X792">
            <v>4</v>
          </cell>
          <cell r="Y792">
            <v>63706</v>
          </cell>
        </row>
        <row r="793">
          <cell r="A793">
            <v>784</v>
          </cell>
          <cell r="B793">
            <v>157</v>
          </cell>
          <cell r="D793">
            <v>998</v>
          </cell>
          <cell r="F793">
            <v>0</v>
          </cell>
          <cell r="G793">
            <v>0</v>
          </cell>
          <cell r="H793">
            <v>0</v>
          </cell>
          <cell r="I793">
            <v>0</v>
          </cell>
          <cell r="K793">
            <v>0</v>
          </cell>
          <cell r="L793">
            <v>0</v>
          </cell>
          <cell r="M793">
            <v>0</v>
          </cell>
          <cell r="N793">
            <v>0</v>
          </cell>
          <cell r="O793">
            <v>0</v>
          </cell>
          <cell r="P793">
            <v>0</v>
          </cell>
          <cell r="Q793">
            <v>0</v>
          </cell>
          <cell r="R793">
            <v>0</v>
          </cell>
          <cell r="S793">
            <v>0</v>
          </cell>
          <cell r="T793">
            <v>0</v>
          </cell>
          <cell r="U793">
            <v>157</v>
          </cell>
          <cell r="V793">
            <v>998</v>
          </cell>
          <cell r="W793">
            <v>784</v>
          </cell>
          <cell r="X793">
            <v>0</v>
          </cell>
          <cell r="Y793">
            <v>0</v>
          </cell>
        </row>
        <row r="794">
          <cell r="A794">
            <v>785</v>
          </cell>
          <cell r="B794">
            <v>157</v>
          </cell>
          <cell r="C794" t="str">
            <v xml:space="preserve">LINCOLN                      </v>
          </cell>
          <cell r="D794">
            <v>999</v>
          </cell>
          <cell r="E794" t="str">
            <v>TOTAL</v>
          </cell>
          <cell r="F794">
            <v>7654967.2345500002</v>
          </cell>
          <cell r="G794">
            <v>1</v>
          </cell>
          <cell r="H794">
            <v>7960881.2317799991</v>
          </cell>
          <cell r="I794">
            <v>0.99999999999999989</v>
          </cell>
          <cell r="J794">
            <v>7526800</v>
          </cell>
          <cell r="K794">
            <v>7526800</v>
          </cell>
          <cell r="L794">
            <v>0</v>
          </cell>
          <cell r="M794">
            <v>0</v>
          </cell>
          <cell r="N794">
            <v>7960881.2317799991</v>
          </cell>
          <cell r="O794">
            <v>7526800</v>
          </cell>
          <cell r="P794">
            <v>7405743</v>
          </cell>
          <cell r="Q794">
            <v>121057</v>
          </cell>
          <cell r="R794">
            <v>1.6346367947145883</v>
          </cell>
          <cell r="S794">
            <v>850</v>
          </cell>
          <cell r="T794">
            <v>0</v>
          </cell>
          <cell r="U794">
            <v>157</v>
          </cell>
          <cell r="V794">
            <v>999</v>
          </cell>
          <cell r="W794">
            <v>785</v>
          </cell>
          <cell r="X794">
            <v>865</v>
          </cell>
          <cell r="Y794">
            <v>7960881.2317799991</v>
          </cell>
        </row>
        <row r="795">
          <cell r="A795">
            <v>786</v>
          </cell>
          <cell r="B795">
            <v>158</v>
          </cell>
          <cell r="C795" t="str">
            <v xml:space="preserve">LITTLETON                    </v>
          </cell>
          <cell r="D795">
            <v>158</v>
          </cell>
          <cell r="E795" t="str">
            <v>LITTLETON</v>
          </cell>
          <cell r="F795">
            <v>13593606.621599995</v>
          </cell>
          <cell r="G795">
            <v>0.95136703873494954</v>
          </cell>
          <cell r="H795">
            <v>14276865.484880002</v>
          </cell>
          <cell r="I795">
            <v>0.94765354630893173</v>
          </cell>
          <cell r="K795">
            <v>10931785</v>
          </cell>
          <cell r="L795">
            <v>0</v>
          </cell>
          <cell r="M795">
            <v>0</v>
          </cell>
          <cell r="N795">
            <v>14276865.484880002</v>
          </cell>
          <cell r="O795">
            <v>10931785</v>
          </cell>
          <cell r="P795">
            <v>10469428</v>
          </cell>
          <cell r="Q795">
            <v>462357</v>
          </cell>
          <cell r="R795">
            <v>4.4162584622579191</v>
          </cell>
          <cell r="S795">
            <v>1582</v>
          </cell>
          <cell r="T795">
            <v>0</v>
          </cell>
          <cell r="U795">
            <v>158</v>
          </cell>
          <cell r="V795">
            <v>158</v>
          </cell>
          <cell r="W795">
            <v>786</v>
          </cell>
          <cell r="X795">
            <v>1576</v>
          </cell>
          <cell r="Y795">
            <v>14276865.484880002</v>
          </cell>
        </row>
        <row r="796">
          <cell r="A796">
            <v>787</v>
          </cell>
          <cell r="B796">
            <v>158</v>
          </cell>
          <cell r="C796" t="str">
            <v xml:space="preserve">LITTLETON                    </v>
          </cell>
          <cell r="D796">
            <v>852</v>
          </cell>
          <cell r="E796" t="str">
            <v>NASHOBA VALLEY</v>
          </cell>
          <cell r="F796">
            <v>694892</v>
          </cell>
          <cell r="G796">
            <v>4.8632961265050498E-2</v>
          </cell>
          <cell r="H796">
            <v>788625</v>
          </cell>
          <cell r="I796">
            <v>5.2346453691068225E-2</v>
          </cell>
          <cell r="K796">
            <v>603850</v>
          </cell>
          <cell r="L796">
            <v>0</v>
          </cell>
          <cell r="M796">
            <v>0</v>
          </cell>
          <cell r="N796">
            <v>788625</v>
          </cell>
          <cell r="O796">
            <v>603850</v>
          </cell>
          <cell r="P796">
            <v>535187</v>
          </cell>
          <cell r="Q796">
            <v>68663</v>
          </cell>
          <cell r="R796">
            <v>12.829721200253369</v>
          </cell>
          <cell r="S796">
            <v>48</v>
          </cell>
          <cell r="T796">
            <v>0</v>
          </cell>
          <cell r="U796">
            <v>158</v>
          </cell>
          <cell r="V796">
            <v>852</v>
          </cell>
          <cell r="W796">
            <v>787</v>
          </cell>
          <cell r="X796">
            <v>52</v>
          </cell>
          <cell r="Y796">
            <v>788625</v>
          </cell>
        </row>
        <row r="797">
          <cell r="A797">
            <v>788</v>
          </cell>
          <cell r="B797">
            <v>158</v>
          </cell>
          <cell r="D797">
            <v>998</v>
          </cell>
          <cell r="F797">
            <v>0</v>
          </cell>
          <cell r="G797">
            <v>0</v>
          </cell>
          <cell r="H797">
            <v>0</v>
          </cell>
          <cell r="I797">
            <v>0</v>
          </cell>
          <cell r="K797">
            <v>0</v>
          </cell>
          <cell r="L797">
            <v>0</v>
          </cell>
          <cell r="M797">
            <v>0</v>
          </cell>
          <cell r="N797">
            <v>0</v>
          </cell>
          <cell r="O797">
            <v>0</v>
          </cell>
          <cell r="P797">
            <v>0</v>
          </cell>
          <cell r="Q797">
            <v>0</v>
          </cell>
          <cell r="R797">
            <v>0</v>
          </cell>
          <cell r="S797">
            <v>0</v>
          </cell>
          <cell r="T797">
            <v>0</v>
          </cell>
          <cell r="U797">
            <v>158</v>
          </cell>
          <cell r="V797">
            <v>998</v>
          </cell>
          <cell r="W797">
            <v>788</v>
          </cell>
          <cell r="X797">
            <v>0</v>
          </cell>
          <cell r="Y797">
            <v>0</v>
          </cell>
        </row>
        <row r="798">
          <cell r="A798">
            <v>789</v>
          </cell>
          <cell r="B798">
            <v>158</v>
          </cell>
          <cell r="D798">
            <v>998</v>
          </cell>
          <cell r="F798">
            <v>0</v>
          </cell>
          <cell r="G798">
            <v>0</v>
          </cell>
          <cell r="H798">
            <v>0</v>
          </cell>
          <cell r="I798">
            <v>0</v>
          </cell>
          <cell r="K798">
            <v>0</v>
          </cell>
          <cell r="L798">
            <v>0</v>
          </cell>
          <cell r="M798">
            <v>0</v>
          </cell>
          <cell r="N798">
            <v>0</v>
          </cell>
          <cell r="O798">
            <v>0</v>
          </cell>
          <cell r="P798">
            <v>0</v>
          </cell>
          <cell r="Q798">
            <v>0</v>
          </cell>
          <cell r="R798">
            <v>0</v>
          </cell>
          <cell r="S798">
            <v>0</v>
          </cell>
          <cell r="T798">
            <v>0</v>
          </cell>
          <cell r="U798">
            <v>158</v>
          </cell>
          <cell r="V798">
            <v>998</v>
          </cell>
          <cell r="W798">
            <v>789</v>
          </cell>
          <cell r="X798">
            <v>0</v>
          </cell>
          <cell r="Y798">
            <v>0</v>
          </cell>
        </row>
        <row r="799">
          <cell r="A799">
            <v>790</v>
          </cell>
          <cell r="B799">
            <v>158</v>
          </cell>
          <cell r="C799" t="str">
            <v xml:space="preserve">LITTLETON                    </v>
          </cell>
          <cell r="D799">
            <v>999</v>
          </cell>
          <cell r="E799" t="str">
            <v>TOTAL</v>
          </cell>
          <cell r="F799">
            <v>14288498.621599995</v>
          </cell>
          <cell r="G799">
            <v>1</v>
          </cell>
          <cell r="H799">
            <v>15065490.484880002</v>
          </cell>
          <cell r="I799">
            <v>1</v>
          </cell>
          <cell r="J799">
            <v>11535635</v>
          </cell>
          <cell r="K799">
            <v>11535635</v>
          </cell>
          <cell r="L799">
            <v>0</v>
          </cell>
          <cell r="M799">
            <v>0</v>
          </cell>
          <cell r="N799">
            <v>15065490.484880002</v>
          </cell>
          <cell r="O799">
            <v>11535635</v>
          </cell>
          <cell r="P799">
            <v>11004615</v>
          </cell>
          <cell r="Q799">
            <v>531020</v>
          </cell>
          <cell r="R799">
            <v>4.8254300582073979</v>
          </cell>
          <cell r="S799">
            <v>1630</v>
          </cell>
          <cell r="T799">
            <v>0</v>
          </cell>
          <cell r="U799">
            <v>158</v>
          </cell>
          <cell r="V799">
            <v>999</v>
          </cell>
          <cell r="W799">
            <v>790</v>
          </cell>
          <cell r="X799">
            <v>1628</v>
          </cell>
          <cell r="Y799">
            <v>15065490.484880002</v>
          </cell>
        </row>
        <row r="800">
          <cell r="A800">
            <v>791</v>
          </cell>
          <cell r="B800">
            <v>159</v>
          </cell>
          <cell r="C800" t="str">
            <v xml:space="preserve">LONGMEADOW                   </v>
          </cell>
          <cell r="D800">
            <v>159</v>
          </cell>
          <cell r="E800" t="str">
            <v>LONGMEADOW</v>
          </cell>
          <cell r="F800">
            <v>24642877.109999999</v>
          </cell>
          <cell r="G800">
            <v>1</v>
          </cell>
          <cell r="H800">
            <v>25335232.990000002</v>
          </cell>
          <cell r="I800">
            <v>1</v>
          </cell>
          <cell r="K800">
            <v>21911262</v>
          </cell>
          <cell r="L800">
            <v>0</v>
          </cell>
          <cell r="M800">
            <v>0</v>
          </cell>
          <cell r="N800">
            <v>25335232.990000002</v>
          </cell>
          <cell r="O800">
            <v>21911262</v>
          </cell>
          <cell r="P800">
            <v>21481517</v>
          </cell>
          <cell r="Q800">
            <v>429745</v>
          </cell>
          <cell r="R800">
            <v>2.0005337611864191</v>
          </cell>
          <cell r="S800">
            <v>2926</v>
          </cell>
          <cell r="T800">
            <v>0</v>
          </cell>
          <cell r="U800">
            <v>159</v>
          </cell>
          <cell r="V800">
            <v>159</v>
          </cell>
          <cell r="W800">
            <v>791</v>
          </cell>
          <cell r="X800">
            <v>2893</v>
          </cell>
          <cell r="Y800">
            <v>25335232.990000002</v>
          </cell>
        </row>
        <row r="801">
          <cell r="A801">
            <v>792</v>
          </cell>
          <cell r="B801">
            <v>159</v>
          </cell>
          <cell r="D801">
            <v>998</v>
          </cell>
          <cell r="F801">
            <v>0</v>
          </cell>
          <cell r="G801">
            <v>0</v>
          </cell>
          <cell r="H801">
            <v>0</v>
          </cell>
          <cell r="I801">
            <v>0</v>
          </cell>
          <cell r="K801">
            <v>0</v>
          </cell>
          <cell r="L801">
            <v>0</v>
          </cell>
          <cell r="M801">
            <v>0</v>
          </cell>
          <cell r="N801">
            <v>0</v>
          </cell>
          <cell r="O801">
            <v>0</v>
          </cell>
          <cell r="P801">
            <v>0</v>
          </cell>
          <cell r="Q801">
            <v>0</v>
          </cell>
          <cell r="R801">
            <v>0</v>
          </cell>
          <cell r="S801">
            <v>0</v>
          </cell>
          <cell r="T801">
            <v>0</v>
          </cell>
          <cell r="U801">
            <v>159</v>
          </cell>
          <cell r="V801">
            <v>998</v>
          </cell>
          <cell r="W801">
            <v>792</v>
          </cell>
          <cell r="X801">
            <v>0</v>
          </cell>
          <cell r="Y801">
            <v>0</v>
          </cell>
        </row>
        <row r="802">
          <cell r="A802">
            <v>793</v>
          </cell>
          <cell r="B802">
            <v>159</v>
          </cell>
          <cell r="D802">
            <v>998</v>
          </cell>
          <cell r="F802">
            <v>0</v>
          </cell>
          <cell r="G802">
            <v>0</v>
          </cell>
          <cell r="H802">
            <v>0</v>
          </cell>
          <cell r="I802">
            <v>0</v>
          </cell>
          <cell r="K802">
            <v>0</v>
          </cell>
          <cell r="L802">
            <v>0</v>
          </cell>
          <cell r="M802">
            <v>0</v>
          </cell>
          <cell r="N802">
            <v>0</v>
          </cell>
          <cell r="O802">
            <v>0</v>
          </cell>
          <cell r="P802">
            <v>0</v>
          </cell>
          <cell r="Q802">
            <v>0</v>
          </cell>
          <cell r="R802">
            <v>0</v>
          </cell>
          <cell r="S802">
            <v>0</v>
          </cell>
          <cell r="T802">
            <v>0</v>
          </cell>
          <cell r="U802">
            <v>159</v>
          </cell>
          <cell r="V802">
            <v>998</v>
          </cell>
          <cell r="W802">
            <v>793</v>
          </cell>
          <cell r="X802">
            <v>0</v>
          </cell>
          <cell r="Y802">
            <v>0</v>
          </cell>
        </row>
        <row r="803">
          <cell r="A803">
            <v>794</v>
          </cell>
          <cell r="B803">
            <v>159</v>
          </cell>
          <cell r="D803">
            <v>998</v>
          </cell>
          <cell r="F803">
            <v>0</v>
          </cell>
          <cell r="G803">
            <v>0</v>
          </cell>
          <cell r="H803">
            <v>0</v>
          </cell>
          <cell r="I803">
            <v>0</v>
          </cell>
          <cell r="K803">
            <v>0</v>
          </cell>
          <cell r="L803">
            <v>0</v>
          </cell>
          <cell r="M803">
            <v>0</v>
          </cell>
          <cell r="N803">
            <v>0</v>
          </cell>
          <cell r="O803">
            <v>0</v>
          </cell>
          <cell r="P803">
            <v>0</v>
          </cell>
          <cell r="Q803">
            <v>0</v>
          </cell>
          <cell r="R803">
            <v>0</v>
          </cell>
          <cell r="S803">
            <v>0</v>
          </cell>
          <cell r="T803">
            <v>0</v>
          </cell>
          <cell r="U803">
            <v>159</v>
          </cell>
          <cell r="V803">
            <v>998</v>
          </cell>
          <cell r="W803">
            <v>794</v>
          </cell>
          <cell r="X803">
            <v>0</v>
          </cell>
          <cell r="Y803">
            <v>0</v>
          </cell>
        </row>
        <row r="804">
          <cell r="A804">
            <v>795</v>
          </cell>
          <cell r="B804">
            <v>159</v>
          </cell>
          <cell r="C804" t="str">
            <v xml:space="preserve">LONGMEADOW                   </v>
          </cell>
          <cell r="D804">
            <v>999</v>
          </cell>
          <cell r="E804" t="str">
            <v>TOTAL</v>
          </cell>
          <cell r="F804">
            <v>24642877.109999999</v>
          </cell>
          <cell r="G804">
            <v>1</v>
          </cell>
          <cell r="H804">
            <v>25335232.990000002</v>
          </cell>
          <cell r="I804">
            <v>1</v>
          </cell>
          <cell r="J804">
            <v>21911262</v>
          </cell>
          <cell r="K804">
            <v>21911262</v>
          </cell>
          <cell r="L804">
            <v>0</v>
          </cell>
          <cell r="M804">
            <v>0</v>
          </cell>
          <cell r="N804">
            <v>25335232.990000002</v>
          </cell>
          <cell r="O804">
            <v>21911262</v>
          </cell>
          <cell r="P804">
            <v>21481517</v>
          </cell>
          <cell r="Q804">
            <v>429745</v>
          </cell>
          <cell r="R804">
            <v>2.0005337611864191</v>
          </cell>
          <cell r="S804">
            <v>2926</v>
          </cell>
          <cell r="T804">
            <v>0</v>
          </cell>
          <cell r="U804">
            <v>159</v>
          </cell>
          <cell r="V804">
            <v>999</v>
          </cell>
          <cell r="W804">
            <v>795</v>
          </cell>
          <cell r="X804">
            <v>2893</v>
          </cell>
          <cell r="Y804">
            <v>25335232.990000002</v>
          </cell>
        </row>
        <row r="805">
          <cell r="A805">
            <v>796</v>
          </cell>
          <cell r="B805">
            <v>160</v>
          </cell>
          <cell r="C805" t="str">
            <v xml:space="preserve">LOWELL                       </v>
          </cell>
          <cell r="D805">
            <v>160</v>
          </cell>
          <cell r="E805" t="str">
            <v>LOWELL</v>
          </cell>
          <cell r="F805">
            <v>157898864.58336002</v>
          </cell>
          <cell r="G805">
            <v>0.87311215826230704</v>
          </cell>
          <cell r="H805">
            <v>163641193.22828004</v>
          </cell>
          <cell r="I805">
            <v>0.86795514933415485</v>
          </cell>
          <cell r="K805">
            <v>37170822</v>
          </cell>
          <cell r="L805">
            <v>0</v>
          </cell>
          <cell r="M805">
            <v>0</v>
          </cell>
          <cell r="N805">
            <v>163641193.22828004</v>
          </cell>
          <cell r="O805">
            <v>37162840</v>
          </cell>
          <cell r="P805">
            <v>36240147</v>
          </cell>
          <cell r="Q805">
            <v>922693</v>
          </cell>
          <cell r="R805">
            <v>2.5460520345019573</v>
          </cell>
          <cell r="S805">
            <v>14402</v>
          </cell>
          <cell r="T805">
            <v>0</v>
          </cell>
          <cell r="U805">
            <v>160</v>
          </cell>
          <cell r="V805">
            <v>160</v>
          </cell>
          <cell r="W805">
            <v>796</v>
          </cell>
          <cell r="X805">
            <v>14235</v>
          </cell>
          <cell r="Y805">
            <v>163641193.22828004</v>
          </cell>
        </row>
        <row r="806">
          <cell r="A806">
            <v>797</v>
          </cell>
          <cell r="B806">
            <v>160</v>
          </cell>
          <cell r="C806" t="str">
            <v xml:space="preserve">LOWELL                       </v>
          </cell>
          <cell r="D806">
            <v>828</v>
          </cell>
          <cell r="E806" t="str">
            <v>GREATER LOWELL</v>
          </cell>
          <cell r="F806">
            <v>22905132</v>
          </cell>
          <cell r="G806">
            <v>0.12665543408796986</v>
          </cell>
          <cell r="H806">
            <v>24880832</v>
          </cell>
          <cell r="I806">
            <v>0.13196827661842025</v>
          </cell>
          <cell r="K806">
            <v>5651639</v>
          </cell>
          <cell r="L806">
            <v>0</v>
          </cell>
          <cell r="M806">
            <v>0</v>
          </cell>
          <cell r="N806">
            <v>24880832</v>
          </cell>
          <cell r="O806">
            <v>5650425</v>
          </cell>
          <cell r="P806">
            <v>5257070</v>
          </cell>
          <cell r="Q806">
            <v>393355</v>
          </cell>
          <cell r="R806">
            <v>7.4823998919550245</v>
          </cell>
          <cell r="S806">
            <v>1560</v>
          </cell>
          <cell r="T806">
            <v>0</v>
          </cell>
          <cell r="U806">
            <v>160</v>
          </cell>
          <cell r="V806">
            <v>828</v>
          </cell>
          <cell r="W806">
            <v>797</v>
          </cell>
          <cell r="X806">
            <v>1623</v>
          </cell>
          <cell r="Y806">
            <v>24880832</v>
          </cell>
        </row>
        <row r="807">
          <cell r="A807">
            <v>798</v>
          </cell>
          <cell r="B807">
            <v>160</v>
          </cell>
          <cell r="C807" t="str">
            <v xml:space="preserve">LOWELL                       </v>
          </cell>
          <cell r="D807">
            <v>913</v>
          </cell>
          <cell r="E807" t="str">
            <v>ESSEX AGRICULTURAL</v>
          </cell>
          <cell r="F807">
            <v>42030</v>
          </cell>
          <cell r="G807">
            <v>2.3240764972310018E-4</v>
          </cell>
          <cell r="H807">
            <v>14437</v>
          </cell>
          <cell r="I807">
            <v>7.6574047424946771E-5</v>
          </cell>
          <cell r="K807">
            <v>3279</v>
          </cell>
          <cell r="L807">
            <v>12475</v>
          </cell>
          <cell r="M807">
            <v>9196</v>
          </cell>
          <cell r="N807">
            <v>0</v>
          </cell>
          <cell r="O807">
            <v>12475</v>
          </cell>
          <cell r="P807">
            <v>36816</v>
          </cell>
          <cell r="Q807">
            <v>-24341</v>
          </cell>
          <cell r="R807">
            <v>-66.115275966970884</v>
          </cell>
          <cell r="S807">
            <v>3</v>
          </cell>
          <cell r="T807">
            <v>0</v>
          </cell>
          <cell r="U807">
            <v>160</v>
          </cell>
          <cell r="V807">
            <v>913</v>
          </cell>
          <cell r="W807">
            <v>798</v>
          </cell>
          <cell r="X807">
            <v>1</v>
          </cell>
          <cell r="Y807">
            <v>14437</v>
          </cell>
        </row>
        <row r="808">
          <cell r="A808">
            <v>799</v>
          </cell>
          <cell r="B808">
            <v>160</v>
          </cell>
          <cell r="D808">
            <v>998</v>
          </cell>
          <cell r="F808">
            <v>0</v>
          </cell>
          <cell r="G808">
            <v>0</v>
          </cell>
          <cell r="H808">
            <v>0</v>
          </cell>
          <cell r="I808">
            <v>0</v>
          </cell>
          <cell r="K808">
            <v>0</v>
          </cell>
          <cell r="L808">
            <v>0</v>
          </cell>
          <cell r="M808">
            <v>0</v>
          </cell>
          <cell r="N808">
            <v>0</v>
          </cell>
          <cell r="O808">
            <v>0</v>
          </cell>
          <cell r="P808">
            <v>0</v>
          </cell>
          <cell r="Q808">
            <v>0</v>
          </cell>
          <cell r="R808">
            <v>0</v>
          </cell>
          <cell r="S808">
            <v>0</v>
          </cell>
          <cell r="T808">
            <v>0</v>
          </cell>
          <cell r="U808">
            <v>160</v>
          </cell>
          <cell r="V808">
            <v>998</v>
          </cell>
          <cell r="W808">
            <v>799</v>
          </cell>
          <cell r="X808">
            <v>0</v>
          </cell>
          <cell r="Y808">
            <v>0</v>
          </cell>
        </row>
        <row r="809">
          <cell r="A809">
            <v>800</v>
          </cell>
          <cell r="B809">
            <v>160</v>
          </cell>
          <cell r="C809" t="str">
            <v xml:space="preserve">LOWELL                       </v>
          </cell>
          <cell r="D809">
            <v>999</v>
          </cell>
          <cell r="E809" t="str">
            <v>TOTAL</v>
          </cell>
          <cell r="F809">
            <v>180846026.58336002</v>
          </cell>
          <cell r="G809">
            <v>1</v>
          </cell>
          <cell r="H809">
            <v>188536462.22828004</v>
          </cell>
          <cell r="I809">
            <v>1</v>
          </cell>
          <cell r="J809">
            <v>42825741</v>
          </cell>
          <cell r="K809">
            <v>42825740</v>
          </cell>
          <cell r="L809">
            <v>12475</v>
          </cell>
          <cell r="M809">
            <v>9196</v>
          </cell>
          <cell r="N809">
            <v>188522025.22828004</v>
          </cell>
          <cell r="O809">
            <v>42825740</v>
          </cell>
          <cell r="P809">
            <v>41534033</v>
          </cell>
          <cell r="Q809">
            <v>1291707</v>
          </cell>
          <cell r="R809">
            <v>3.1099965659487006</v>
          </cell>
          <cell r="S809">
            <v>15965</v>
          </cell>
          <cell r="T809">
            <v>0</v>
          </cell>
          <cell r="U809">
            <v>160</v>
          </cell>
          <cell r="V809">
            <v>999</v>
          </cell>
          <cell r="W809">
            <v>800</v>
          </cell>
          <cell r="X809">
            <v>15859</v>
          </cell>
          <cell r="Y809">
            <v>188536462.22828004</v>
          </cell>
        </row>
        <row r="810">
          <cell r="A810">
            <v>801</v>
          </cell>
          <cell r="B810">
            <v>161</v>
          </cell>
          <cell r="C810" t="str">
            <v xml:space="preserve">LUDLOW                       </v>
          </cell>
          <cell r="D810">
            <v>161</v>
          </cell>
          <cell r="E810" t="str">
            <v>LUDLOW</v>
          </cell>
          <cell r="F810">
            <v>26899330.039999999</v>
          </cell>
          <cell r="G810">
            <v>1</v>
          </cell>
          <cell r="H810">
            <v>27321398.960000005</v>
          </cell>
          <cell r="I810">
            <v>1</v>
          </cell>
          <cell r="K810">
            <v>14243896</v>
          </cell>
          <cell r="L810">
            <v>0</v>
          </cell>
          <cell r="M810">
            <v>0</v>
          </cell>
          <cell r="N810">
            <v>27321398.960000005</v>
          </cell>
          <cell r="O810">
            <v>14243896</v>
          </cell>
          <cell r="P810">
            <v>13801952</v>
          </cell>
          <cell r="Q810">
            <v>441944</v>
          </cell>
          <cell r="R810">
            <v>3.2020398274099198</v>
          </cell>
          <cell r="S810">
            <v>2946</v>
          </cell>
          <cell r="T810">
            <v>0</v>
          </cell>
          <cell r="U810">
            <v>161</v>
          </cell>
          <cell r="V810">
            <v>161</v>
          </cell>
          <cell r="W810">
            <v>801</v>
          </cell>
          <cell r="X810">
            <v>2855</v>
          </cell>
          <cell r="Y810">
            <v>27321398.960000005</v>
          </cell>
        </row>
        <row r="811">
          <cell r="A811">
            <v>802</v>
          </cell>
          <cell r="B811">
            <v>161</v>
          </cell>
          <cell r="D811">
            <v>998</v>
          </cell>
          <cell r="F811">
            <v>0</v>
          </cell>
          <cell r="G811">
            <v>0</v>
          </cell>
          <cell r="H811">
            <v>0</v>
          </cell>
          <cell r="I811">
            <v>0</v>
          </cell>
          <cell r="K811">
            <v>0</v>
          </cell>
          <cell r="L811">
            <v>0</v>
          </cell>
          <cell r="M811">
            <v>0</v>
          </cell>
          <cell r="N811">
            <v>0</v>
          </cell>
          <cell r="O811">
            <v>0</v>
          </cell>
          <cell r="P811">
            <v>0</v>
          </cell>
          <cell r="Q811">
            <v>0</v>
          </cell>
          <cell r="R811">
            <v>0</v>
          </cell>
          <cell r="S811">
            <v>0</v>
          </cell>
          <cell r="T811">
            <v>0</v>
          </cell>
          <cell r="U811">
            <v>161</v>
          </cell>
          <cell r="V811">
            <v>998</v>
          </cell>
          <cell r="W811">
            <v>802</v>
          </cell>
          <cell r="X811">
            <v>0</v>
          </cell>
          <cell r="Y811">
            <v>0</v>
          </cell>
        </row>
        <row r="812">
          <cell r="A812">
            <v>803</v>
          </cell>
          <cell r="B812">
            <v>161</v>
          </cell>
          <cell r="D812">
            <v>998</v>
          </cell>
          <cell r="F812">
            <v>0</v>
          </cell>
          <cell r="G812">
            <v>0</v>
          </cell>
          <cell r="H812">
            <v>0</v>
          </cell>
          <cell r="I812">
            <v>0</v>
          </cell>
          <cell r="K812">
            <v>0</v>
          </cell>
          <cell r="L812">
            <v>0</v>
          </cell>
          <cell r="M812">
            <v>0</v>
          </cell>
          <cell r="N812">
            <v>0</v>
          </cell>
          <cell r="O812">
            <v>0</v>
          </cell>
          <cell r="P812">
            <v>0</v>
          </cell>
          <cell r="Q812">
            <v>0</v>
          </cell>
          <cell r="R812">
            <v>0</v>
          </cell>
          <cell r="S812">
            <v>0</v>
          </cell>
          <cell r="T812">
            <v>0</v>
          </cell>
          <cell r="U812">
            <v>161</v>
          </cell>
          <cell r="V812">
            <v>998</v>
          </cell>
          <cell r="W812">
            <v>803</v>
          </cell>
          <cell r="X812">
            <v>0</v>
          </cell>
          <cell r="Y812">
            <v>0</v>
          </cell>
        </row>
        <row r="813">
          <cell r="A813">
            <v>804</v>
          </cell>
          <cell r="B813">
            <v>161</v>
          </cell>
          <cell r="D813">
            <v>998</v>
          </cell>
          <cell r="F813">
            <v>0</v>
          </cell>
          <cell r="G813">
            <v>0</v>
          </cell>
          <cell r="H813">
            <v>0</v>
          </cell>
          <cell r="I813">
            <v>0</v>
          </cell>
          <cell r="K813">
            <v>0</v>
          </cell>
          <cell r="L813">
            <v>0</v>
          </cell>
          <cell r="M813">
            <v>0</v>
          </cell>
          <cell r="N813">
            <v>0</v>
          </cell>
          <cell r="O813">
            <v>0</v>
          </cell>
          <cell r="P813">
            <v>0</v>
          </cell>
          <cell r="Q813">
            <v>0</v>
          </cell>
          <cell r="R813">
            <v>0</v>
          </cell>
          <cell r="S813">
            <v>0</v>
          </cell>
          <cell r="T813">
            <v>0</v>
          </cell>
          <cell r="U813">
            <v>161</v>
          </cell>
          <cell r="V813">
            <v>998</v>
          </cell>
          <cell r="W813">
            <v>804</v>
          </cell>
          <cell r="X813">
            <v>0</v>
          </cell>
          <cell r="Y813">
            <v>0</v>
          </cell>
        </row>
        <row r="814">
          <cell r="A814">
            <v>805</v>
          </cell>
          <cell r="B814">
            <v>161</v>
          </cell>
          <cell r="C814" t="str">
            <v xml:space="preserve">LUDLOW                       </v>
          </cell>
          <cell r="D814">
            <v>999</v>
          </cell>
          <cell r="E814" t="str">
            <v>TOTAL</v>
          </cell>
          <cell r="F814">
            <v>26899330.039999999</v>
          </cell>
          <cell r="G814">
            <v>1</v>
          </cell>
          <cell r="H814">
            <v>27321398.960000005</v>
          </cell>
          <cell r="I814">
            <v>1</v>
          </cell>
          <cell r="J814">
            <v>14243896</v>
          </cell>
          <cell r="K814">
            <v>14243896</v>
          </cell>
          <cell r="L814">
            <v>0</v>
          </cell>
          <cell r="M814">
            <v>0</v>
          </cell>
          <cell r="N814">
            <v>27321398.960000005</v>
          </cell>
          <cell r="O814">
            <v>14243896</v>
          </cell>
          <cell r="P814">
            <v>13801952</v>
          </cell>
          <cell r="Q814">
            <v>441944</v>
          </cell>
          <cell r="R814">
            <v>3.2020398274099198</v>
          </cell>
          <cell r="S814">
            <v>2946</v>
          </cell>
          <cell r="T814">
            <v>0</v>
          </cell>
          <cell r="U814">
            <v>161</v>
          </cell>
          <cell r="V814">
            <v>999</v>
          </cell>
          <cell r="W814">
            <v>805</v>
          </cell>
          <cell r="X814">
            <v>2855</v>
          </cell>
          <cell r="Y814">
            <v>27321398.960000005</v>
          </cell>
        </row>
        <row r="815">
          <cell r="A815">
            <v>806</v>
          </cell>
          <cell r="B815">
            <v>162</v>
          </cell>
          <cell r="C815" t="str">
            <v xml:space="preserve">LUNENBURG                    </v>
          </cell>
          <cell r="D815">
            <v>162</v>
          </cell>
          <cell r="E815" t="str">
            <v>LUNENBURG</v>
          </cell>
          <cell r="F815">
            <v>13457816.690000003</v>
          </cell>
          <cell r="G815">
            <v>0.93689855630438357</v>
          </cell>
          <cell r="H815">
            <v>14298145.129999995</v>
          </cell>
          <cell r="I815">
            <v>0.93332133622662794</v>
          </cell>
          <cell r="K815">
            <v>9188886</v>
          </cell>
          <cell r="L815">
            <v>0</v>
          </cell>
          <cell r="M815">
            <v>0</v>
          </cell>
          <cell r="N815">
            <v>14298145.129999995</v>
          </cell>
          <cell r="O815">
            <v>9188886</v>
          </cell>
          <cell r="P815">
            <v>8981951</v>
          </cell>
          <cell r="Q815">
            <v>206935</v>
          </cell>
          <cell r="R815">
            <v>2.303898117458</v>
          </cell>
          <cell r="S815">
            <v>1578</v>
          </cell>
          <cell r="T815">
            <v>0</v>
          </cell>
          <cell r="U815">
            <v>162</v>
          </cell>
          <cell r="V815">
            <v>162</v>
          </cell>
          <cell r="W815">
            <v>806</v>
          </cell>
          <cell r="X815">
            <v>1630</v>
          </cell>
          <cell r="Y815">
            <v>14298145.129999995</v>
          </cell>
        </row>
        <row r="816">
          <cell r="A816">
            <v>807</v>
          </cell>
          <cell r="B816">
            <v>162</v>
          </cell>
          <cell r="C816" t="str">
            <v xml:space="preserve">LUNENBURG                    </v>
          </cell>
          <cell r="D816">
            <v>832</v>
          </cell>
          <cell r="E816" t="str">
            <v>MONTACHUSETT</v>
          </cell>
          <cell r="F816">
            <v>906403</v>
          </cell>
          <cell r="G816">
            <v>6.3101443695616419E-2</v>
          </cell>
          <cell r="H816">
            <v>1021493</v>
          </cell>
          <cell r="I816">
            <v>6.667866377337206E-2</v>
          </cell>
          <cell r="K816">
            <v>656476</v>
          </cell>
          <cell r="L816">
            <v>0</v>
          </cell>
          <cell r="M816">
            <v>0</v>
          </cell>
          <cell r="N816">
            <v>1021493</v>
          </cell>
          <cell r="O816">
            <v>656476</v>
          </cell>
          <cell r="P816">
            <v>604947</v>
          </cell>
          <cell r="Q816">
            <v>51529</v>
          </cell>
          <cell r="R816">
            <v>8.5179362820214006</v>
          </cell>
          <cell r="S816">
            <v>64</v>
          </cell>
          <cell r="T816">
            <v>0</v>
          </cell>
          <cell r="U816">
            <v>162</v>
          </cell>
          <cell r="V816">
            <v>832</v>
          </cell>
          <cell r="W816">
            <v>807</v>
          </cell>
          <cell r="X816">
            <v>69</v>
          </cell>
          <cell r="Y816">
            <v>1021493</v>
          </cell>
        </row>
        <row r="817">
          <cell r="A817">
            <v>808</v>
          </cell>
          <cell r="B817">
            <v>162</v>
          </cell>
          <cell r="D817">
            <v>998</v>
          </cell>
          <cell r="F817">
            <v>0</v>
          </cell>
          <cell r="G817">
            <v>0</v>
          </cell>
          <cell r="H817">
            <v>0</v>
          </cell>
          <cell r="I817">
            <v>0</v>
          </cell>
          <cell r="K817">
            <v>0</v>
          </cell>
          <cell r="L817">
            <v>0</v>
          </cell>
          <cell r="M817">
            <v>0</v>
          </cell>
          <cell r="N817">
            <v>0</v>
          </cell>
          <cell r="O817">
            <v>0</v>
          </cell>
          <cell r="P817">
            <v>0</v>
          </cell>
          <cell r="Q817">
            <v>0</v>
          </cell>
          <cell r="R817">
            <v>0</v>
          </cell>
          <cell r="S817">
            <v>0</v>
          </cell>
          <cell r="T817">
            <v>0</v>
          </cell>
          <cell r="U817">
            <v>162</v>
          </cell>
          <cell r="V817">
            <v>998</v>
          </cell>
          <cell r="W817">
            <v>808</v>
          </cell>
          <cell r="X817">
            <v>0</v>
          </cell>
          <cell r="Y817">
            <v>0</v>
          </cell>
        </row>
        <row r="818">
          <cell r="A818">
            <v>809</v>
          </cell>
          <cell r="B818">
            <v>162</v>
          </cell>
          <cell r="D818">
            <v>998</v>
          </cell>
          <cell r="F818">
            <v>0</v>
          </cell>
          <cell r="G818">
            <v>0</v>
          </cell>
          <cell r="H818">
            <v>0</v>
          </cell>
          <cell r="I818">
            <v>0</v>
          </cell>
          <cell r="K818">
            <v>0</v>
          </cell>
          <cell r="L818">
            <v>0</v>
          </cell>
          <cell r="M818">
            <v>0</v>
          </cell>
          <cell r="N818">
            <v>0</v>
          </cell>
          <cell r="O818">
            <v>0</v>
          </cell>
          <cell r="P818">
            <v>0</v>
          </cell>
          <cell r="Q818">
            <v>0</v>
          </cell>
          <cell r="R818">
            <v>0</v>
          </cell>
          <cell r="S818">
            <v>0</v>
          </cell>
          <cell r="T818">
            <v>0</v>
          </cell>
          <cell r="U818">
            <v>162</v>
          </cell>
          <cell r="V818">
            <v>998</v>
          </cell>
          <cell r="W818">
            <v>809</v>
          </cell>
          <cell r="X818">
            <v>0</v>
          </cell>
          <cell r="Y818">
            <v>0</v>
          </cell>
        </row>
        <row r="819">
          <cell r="A819">
            <v>810</v>
          </cell>
          <cell r="B819">
            <v>162</v>
          </cell>
          <cell r="C819" t="str">
            <v xml:space="preserve">LUNENBURG                    </v>
          </cell>
          <cell r="D819">
            <v>999</v>
          </cell>
          <cell r="E819" t="str">
            <v>TOTAL</v>
          </cell>
          <cell r="F819">
            <v>14364219.690000003</v>
          </cell>
          <cell r="G819">
            <v>1</v>
          </cell>
          <cell r="H819">
            <v>15319638.129999995</v>
          </cell>
          <cell r="I819">
            <v>1</v>
          </cell>
          <cell r="J819">
            <v>9845362</v>
          </cell>
          <cell r="K819">
            <v>9845362</v>
          </cell>
          <cell r="L819">
            <v>0</v>
          </cell>
          <cell r="M819">
            <v>0</v>
          </cell>
          <cell r="N819">
            <v>15319638.129999995</v>
          </cell>
          <cell r="O819">
            <v>9845362</v>
          </cell>
          <cell r="P819">
            <v>9586898</v>
          </cell>
          <cell r="Q819">
            <v>258464</v>
          </cell>
          <cell r="R819">
            <v>2.6960128291758187</v>
          </cell>
          <cell r="S819">
            <v>1642</v>
          </cell>
          <cell r="T819">
            <v>0</v>
          </cell>
          <cell r="U819">
            <v>162</v>
          </cell>
          <cell r="V819">
            <v>999</v>
          </cell>
          <cell r="W819">
            <v>810</v>
          </cell>
          <cell r="X819">
            <v>1699</v>
          </cell>
          <cell r="Y819">
            <v>15319638.129999995</v>
          </cell>
        </row>
        <row r="820">
          <cell r="A820">
            <v>811</v>
          </cell>
          <cell r="B820">
            <v>163</v>
          </cell>
          <cell r="C820" t="str">
            <v xml:space="preserve">LYNN                         </v>
          </cell>
          <cell r="D820">
            <v>163</v>
          </cell>
          <cell r="E820" t="str">
            <v>LYNN</v>
          </cell>
          <cell r="F820">
            <v>156427178.34000003</v>
          </cell>
          <cell r="G820">
            <v>0.99456635134121207</v>
          </cell>
          <cell r="H820">
            <v>165707824.42000002</v>
          </cell>
          <cell r="I820">
            <v>0.99531725643287106</v>
          </cell>
          <cell r="K820">
            <v>40085098</v>
          </cell>
          <cell r="L820">
            <v>0</v>
          </cell>
          <cell r="M820">
            <v>0</v>
          </cell>
          <cell r="N820">
            <v>165707824.42000002</v>
          </cell>
          <cell r="O820">
            <v>39600037</v>
          </cell>
          <cell r="P820">
            <v>38215898</v>
          </cell>
          <cell r="Q820">
            <v>1384139</v>
          </cell>
          <cell r="R820">
            <v>3.6218931712660525</v>
          </cell>
          <cell r="S820">
            <v>14106</v>
          </cell>
          <cell r="T820">
            <v>0</v>
          </cell>
          <cell r="U820">
            <v>163</v>
          </cell>
          <cell r="V820">
            <v>163</v>
          </cell>
          <cell r="W820">
            <v>811</v>
          </cell>
          <cell r="X820">
            <v>14382</v>
          </cell>
          <cell r="Y820">
            <v>165707824.42000002</v>
          </cell>
        </row>
        <row r="821">
          <cell r="A821">
            <v>812</v>
          </cell>
          <cell r="B821">
            <v>163</v>
          </cell>
          <cell r="C821" t="str">
            <v xml:space="preserve">LYNN                         </v>
          </cell>
          <cell r="D821">
            <v>913</v>
          </cell>
          <cell r="E821" t="str">
            <v>ESSEX AGRICULTURAL</v>
          </cell>
          <cell r="F821">
            <v>854614</v>
          </cell>
          <cell r="G821">
            <v>5.4336486587879115E-3</v>
          </cell>
          <cell r="H821">
            <v>779618</v>
          </cell>
          <cell r="I821">
            <v>4.6827435671289103E-3</v>
          </cell>
          <cell r="K821">
            <v>188591</v>
          </cell>
          <cell r="L821">
            <v>673652</v>
          </cell>
          <cell r="M821">
            <v>485061</v>
          </cell>
          <cell r="N821">
            <v>0</v>
          </cell>
          <cell r="O821">
            <v>673652</v>
          </cell>
          <cell r="P821">
            <v>748584</v>
          </cell>
          <cell r="Q821">
            <v>-74932</v>
          </cell>
          <cell r="R821">
            <v>-10.009831895952892</v>
          </cell>
          <cell r="S821">
            <v>61</v>
          </cell>
          <cell r="T821">
            <v>0</v>
          </cell>
          <cell r="U821">
            <v>163</v>
          </cell>
          <cell r="V821">
            <v>913</v>
          </cell>
          <cell r="W821">
            <v>812</v>
          </cell>
          <cell r="X821">
            <v>54</v>
          </cell>
          <cell r="Y821">
            <v>779618</v>
          </cell>
        </row>
        <row r="822">
          <cell r="A822">
            <v>813</v>
          </cell>
          <cell r="B822">
            <v>163</v>
          </cell>
          <cell r="D822">
            <v>998</v>
          </cell>
          <cell r="F822">
            <v>0</v>
          </cell>
          <cell r="G822">
            <v>0</v>
          </cell>
          <cell r="H822">
            <v>0</v>
          </cell>
          <cell r="I822">
            <v>0</v>
          </cell>
          <cell r="K822">
            <v>0</v>
          </cell>
          <cell r="L822">
            <v>0</v>
          </cell>
          <cell r="M822">
            <v>0</v>
          </cell>
          <cell r="N822">
            <v>0</v>
          </cell>
          <cell r="O822">
            <v>0</v>
          </cell>
          <cell r="P822">
            <v>0</v>
          </cell>
          <cell r="Q822">
            <v>0</v>
          </cell>
          <cell r="R822">
            <v>0</v>
          </cell>
          <cell r="S822">
            <v>0</v>
          </cell>
          <cell r="T822">
            <v>0</v>
          </cell>
          <cell r="U822">
            <v>163</v>
          </cell>
          <cell r="V822">
            <v>998</v>
          </cell>
          <cell r="W822">
            <v>813</v>
          </cell>
          <cell r="X822">
            <v>0</v>
          </cell>
          <cell r="Y822">
            <v>0</v>
          </cell>
        </row>
        <row r="823">
          <cell r="A823">
            <v>814</v>
          </cell>
          <cell r="B823">
            <v>163</v>
          </cell>
          <cell r="D823">
            <v>998</v>
          </cell>
          <cell r="F823">
            <v>0</v>
          </cell>
          <cell r="G823">
            <v>0</v>
          </cell>
          <cell r="H823">
            <v>0</v>
          </cell>
          <cell r="I823">
            <v>0</v>
          </cell>
          <cell r="K823">
            <v>0</v>
          </cell>
          <cell r="L823">
            <v>0</v>
          </cell>
          <cell r="M823">
            <v>0</v>
          </cell>
          <cell r="N823">
            <v>0</v>
          </cell>
          <cell r="O823">
            <v>0</v>
          </cell>
          <cell r="P823">
            <v>0</v>
          </cell>
          <cell r="Q823">
            <v>0</v>
          </cell>
          <cell r="R823">
            <v>0</v>
          </cell>
          <cell r="S823">
            <v>0</v>
          </cell>
          <cell r="T823">
            <v>0</v>
          </cell>
          <cell r="U823">
            <v>163</v>
          </cell>
          <cell r="V823">
            <v>998</v>
          </cell>
          <cell r="W823">
            <v>814</v>
          </cell>
          <cell r="X823">
            <v>0</v>
          </cell>
          <cell r="Y823">
            <v>0</v>
          </cell>
        </row>
        <row r="824">
          <cell r="A824">
            <v>815</v>
          </cell>
          <cell r="B824">
            <v>163</v>
          </cell>
          <cell r="C824" t="str">
            <v xml:space="preserve">LYNN                         </v>
          </cell>
          <cell r="D824">
            <v>999</v>
          </cell>
          <cell r="E824" t="str">
            <v>TOTAL</v>
          </cell>
          <cell r="F824">
            <v>157281792.34000003</v>
          </cell>
          <cell r="G824">
            <v>1</v>
          </cell>
          <cell r="H824">
            <v>166487442.42000002</v>
          </cell>
          <cell r="I824">
            <v>1</v>
          </cell>
          <cell r="J824">
            <v>40273689</v>
          </cell>
          <cell r="K824">
            <v>40273689</v>
          </cell>
          <cell r="L824">
            <v>673652</v>
          </cell>
          <cell r="M824">
            <v>485061</v>
          </cell>
          <cell r="N824">
            <v>165707824.42000002</v>
          </cell>
          <cell r="O824">
            <v>40273689</v>
          </cell>
          <cell r="P824">
            <v>38964482</v>
          </cell>
          <cell r="Q824">
            <v>1309207</v>
          </cell>
          <cell r="R824">
            <v>3.360001038894858</v>
          </cell>
          <cell r="S824">
            <v>14167</v>
          </cell>
          <cell r="T824">
            <v>0</v>
          </cell>
          <cell r="U824">
            <v>163</v>
          </cell>
          <cell r="V824">
            <v>999</v>
          </cell>
          <cell r="W824">
            <v>815</v>
          </cell>
          <cell r="X824">
            <v>14436</v>
          </cell>
          <cell r="Y824">
            <v>166487442.42000002</v>
          </cell>
        </row>
        <row r="825">
          <cell r="A825">
            <v>816</v>
          </cell>
          <cell r="B825">
            <v>164</v>
          </cell>
          <cell r="C825" t="str">
            <v xml:space="preserve">LYNNFIELD                    </v>
          </cell>
          <cell r="D825">
            <v>164</v>
          </cell>
          <cell r="E825" t="str">
            <v>LYNNFIELD</v>
          </cell>
          <cell r="F825">
            <v>19086223.734719999</v>
          </cell>
          <cell r="G825">
            <v>0.98960701859071321</v>
          </cell>
          <cell r="H825">
            <v>19505090.412060004</v>
          </cell>
          <cell r="I825">
            <v>0.98793584230758646</v>
          </cell>
          <cell r="K825">
            <v>17149701</v>
          </cell>
          <cell r="L825">
            <v>0</v>
          </cell>
          <cell r="M825">
            <v>0</v>
          </cell>
          <cell r="N825">
            <v>19505090.412060004</v>
          </cell>
          <cell r="O825">
            <v>17150787</v>
          </cell>
          <cell r="P825">
            <v>16630403</v>
          </cell>
          <cell r="Q825">
            <v>520384</v>
          </cell>
          <cell r="R825">
            <v>3.1291123853102056</v>
          </cell>
          <cell r="S825">
            <v>2231</v>
          </cell>
          <cell r="T825">
            <v>0</v>
          </cell>
          <cell r="U825">
            <v>164</v>
          </cell>
          <cell r="V825">
            <v>164</v>
          </cell>
          <cell r="W825">
            <v>816</v>
          </cell>
          <cell r="X825">
            <v>2191</v>
          </cell>
          <cell r="Y825">
            <v>19505090.412060004</v>
          </cell>
        </row>
        <row r="826">
          <cell r="A826">
            <v>817</v>
          </cell>
          <cell r="B826">
            <v>164</v>
          </cell>
          <cell r="C826" t="str">
            <v xml:space="preserve">LYNNFIELD                    </v>
          </cell>
          <cell r="D826">
            <v>854</v>
          </cell>
          <cell r="E826" t="str">
            <v>NORTH SHORE</v>
          </cell>
          <cell r="F826">
            <v>144406</v>
          </cell>
          <cell r="G826">
            <v>7.4873475818398707E-3</v>
          </cell>
          <cell r="H826">
            <v>165999</v>
          </cell>
          <cell r="I826">
            <v>8.4078749917415423E-3</v>
          </cell>
          <cell r="K826">
            <v>145953</v>
          </cell>
          <cell r="L826">
            <v>0</v>
          </cell>
          <cell r="M826">
            <v>0</v>
          </cell>
          <cell r="N826">
            <v>165999</v>
          </cell>
          <cell r="O826">
            <v>145962</v>
          </cell>
          <cell r="P826">
            <v>125825</v>
          </cell>
          <cell r="Q826">
            <v>20137</v>
          </cell>
          <cell r="R826">
            <v>16.003973773097556</v>
          </cell>
          <cell r="S826">
            <v>10</v>
          </cell>
          <cell r="T826">
            <v>0</v>
          </cell>
          <cell r="U826">
            <v>164</v>
          </cell>
          <cell r="V826">
            <v>854</v>
          </cell>
          <cell r="W826">
            <v>817</v>
          </cell>
          <cell r="X826">
            <v>11</v>
          </cell>
          <cell r="Y826">
            <v>165999</v>
          </cell>
        </row>
        <row r="827">
          <cell r="A827">
            <v>818</v>
          </cell>
          <cell r="B827">
            <v>164</v>
          </cell>
          <cell r="C827" t="str">
            <v xml:space="preserve">LYNNFIELD                    </v>
          </cell>
          <cell r="D827">
            <v>913</v>
          </cell>
          <cell r="E827" t="str">
            <v>ESSEX AGRICULTURAL</v>
          </cell>
          <cell r="F827">
            <v>56040</v>
          </cell>
          <cell r="G827">
            <v>2.9056338274469642E-3</v>
          </cell>
          <cell r="H827">
            <v>72187</v>
          </cell>
          <cell r="I827">
            <v>3.6562827006719725E-3</v>
          </cell>
          <cell r="K827">
            <v>63470</v>
          </cell>
          <cell r="L827">
            <v>62375</v>
          </cell>
          <cell r="M827">
            <v>-1095</v>
          </cell>
          <cell r="N827">
            <v>0</v>
          </cell>
          <cell r="O827">
            <v>62375</v>
          </cell>
          <cell r="P827">
            <v>49087</v>
          </cell>
          <cell r="Q827">
            <v>13288</v>
          </cell>
          <cell r="R827">
            <v>27.070303746409436</v>
          </cell>
          <cell r="S827">
            <v>4</v>
          </cell>
          <cell r="T827">
            <v>0</v>
          </cell>
          <cell r="U827">
            <v>164</v>
          </cell>
          <cell r="V827">
            <v>913</v>
          </cell>
          <cell r="W827">
            <v>818</v>
          </cell>
          <cell r="X827">
            <v>5</v>
          </cell>
          <cell r="Y827">
            <v>72187</v>
          </cell>
        </row>
        <row r="828">
          <cell r="A828">
            <v>819</v>
          </cell>
          <cell r="B828">
            <v>164</v>
          </cell>
          <cell r="D828">
            <v>998</v>
          </cell>
          <cell r="F828">
            <v>0</v>
          </cell>
          <cell r="G828">
            <v>0</v>
          </cell>
          <cell r="H828">
            <v>0</v>
          </cell>
          <cell r="I828">
            <v>0</v>
          </cell>
          <cell r="K828">
            <v>0</v>
          </cell>
          <cell r="L828">
            <v>0</v>
          </cell>
          <cell r="M828">
            <v>0</v>
          </cell>
          <cell r="N828">
            <v>0</v>
          </cell>
          <cell r="O828">
            <v>0</v>
          </cell>
          <cell r="P828">
            <v>0</v>
          </cell>
          <cell r="Q828">
            <v>0</v>
          </cell>
          <cell r="R828">
            <v>0</v>
          </cell>
          <cell r="S828">
            <v>0</v>
          </cell>
          <cell r="T828">
            <v>0</v>
          </cell>
          <cell r="U828">
            <v>164</v>
          </cell>
          <cell r="V828">
            <v>998</v>
          </cell>
          <cell r="W828">
            <v>819</v>
          </cell>
          <cell r="X828">
            <v>0</v>
          </cell>
          <cell r="Y828">
            <v>0</v>
          </cell>
        </row>
        <row r="829">
          <cell r="A829">
            <v>820</v>
          </cell>
          <cell r="B829">
            <v>164</v>
          </cell>
          <cell r="C829" t="str">
            <v xml:space="preserve">LYNNFIELD                    </v>
          </cell>
          <cell r="D829">
            <v>999</v>
          </cell>
          <cell r="E829" t="str">
            <v>TOTAL</v>
          </cell>
          <cell r="F829">
            <v>19286669.734719999</v>
          </cell>
          <cell r="G829">
            <v>1</v>
          </cell>
          <cell r="H829">
            <v>19743276.412060004</v>
          </cell>
          <cell r="I829">
            <v>1</v>
          </cell>
          <cell r="J829">
            <v>17359124</v>
          </cell>
          <cell r="K829">
            <v>17359124</v>
          </cell>
          <cell r="L829">
            <v>62375</v>
          </cell>
          <cell r="M829">
            <v>-1095</v>
          </cell>
          <cell r="N829">
            <v>19671089.412060004</v>
          </cell>
          <cell r="O829">
            <v>17359124</v>
          </cell>
          <cell r="P829">
            <v>16805315</v>
          </cell>
          <cell r="Q829">
            <v>553809</v>
          </cell>
          <cell r="R829">
            <v>3.2954395677795985</v>
          </cell>
          <cell r="S829">
            <v>2245</v>
          </cell>
          <cell r="T829">
            <v>0</v>
          </cell>
          <cell r="U829">
            <v>164</v>
          </cell>
          <cell r="V829">
            <v>999</v>
          </cell>
          <cell r="W829">
            <v>820</v>
          </cell>
          <cell r="X829">
            <v>2207</v>
          </cell>
          <cell r="Y829">
            <v>19743276.412060004</v>
          </cell>
        </row>
        <row r="830">
          <cell r="A830">
            <v>821</v>
          </cell>
          <cell r="B830">
            <v>165</v>
          </cell>
          <cell r="C830" t="str">
            <v xml:space="preserve">MALDEN                       </v>
          </cell>
          <cell r="D830">
            <v>165</v>
          </cell>
          <cell r="E830" t="str">
            <v>MALDEN</v>
          </cell>
          <cell r="F830">
            <v>74002031.259239987</v>
          </cell>
          <cell r="G830">
            <v>0.95425899260428182</v>
          </cell>
          <cell r="H830">
            <v>78031608.418969989</v>
          </cell>
          <cell r="I830">
            <v>0.95849897973353448</v>
          </cell>
          <cell r="K830">
            <v>31512521</v>
          </cell>
          <cell r="L830">
            <v>0</v>
          </cell>
          <cell r="M830">
            <v>0</v>
          </cell>
          <cell r="N830">
            <v>78031608.418969989</v>
          </cell>
          <cell r="O830">
            <v>31403923</v>
          </cell>
          <cell r="P830">
            <v>29910919</v>
          </cell>
          <cell r="Q830">
            <v>1493004</v>
          </cell>
          <cell r="R830">
            <v>4.9915015984630893</v>
          </cell>
          <cell r="S830">
            <v>7145</v>
          </cell>
          <cell r="T830">
            <v>0</v>
          </cell>
          <cell r="U830">
            <v>165</v>
          </cell>
          <cell r="V830">
            <v>165</v>
          </cell>
          <cell r="W830">
            <v>821</v>
          </cell>
          <cell r="X830">
            <v>7195</v>
          </cell>
          <cell r="Y830">
            <v>78031608.418969989</v>
          </cell>
        </row>
        <row r="831">
          <cell r="A831">
            <v>822</v>
          </cell>
          <cell r="B831">
            <v>165</v>
          </cell>
          <cell r="C831" t="str">
            <v xml:space="preserve">MALDEN                       </v>
          </cell>
          <cell r="D831">
            <v>853</v>
          </cell>
          <cell r="E831" t="str">
            <v>NORTHEAST METROPOLITAN</v>
          </cell>
          <cell r="F831">
            <v>3280988</v>
          </cell>
          <cell r="G831">
            <v>4.2308464380642362E-2</v>
          </cell>
          <cell r="H831">
            <v>3133172</v>
          </cell>
          <cell r="I831">
            <v>3.8486226622487435E-2</v>
          </cell>
          <cell r="K831">
            <v>1265310</v>
          </cell>
          <cell r="L831">
            <v>0</v>
          </cell>
          <cell r="M831">
            <v>0</v>
          </cell>
          <cell r="N831">
            <v>3133172</v>
          </cell>
          <cell r="O831">
            <v>1260950</v>
          </cell>
          <cell r="P831">
            <v>1326144</v>
          </cell>
          <cell r="Q831">
            <v>-65194</v>
          </cell>
          <cell r="R831">
            <v>-4.9160573814005115</v>
          </cell>
          <cell r="S831">
            <v>215</v>
          </cell>
          <cell r="T831">
            <v>0</v>
          </cell>
          <cell r="U831">
            <v>165</v>
          </cell>
          <cell r="V831">
            <v>853</v>
          </cell>
          <cell r="W831">
            <v>822</v>
          </cell>
          <cell r="X831">
            <v>198</v>
          </cell>
          <cell r="Y831">
            <v>3133172</v>
          </cell>
        </row>
        <row r="832">
          <cell r="A832">
            <v>823</v>
          </cell>
          <cell r="B832">
            <v>165</v>
          </cell>
          <cell r="C832" t="str">
            <v xml:space="preserve">MALDEN                       </v>
          </cell>
          <cell r="D832">
            <v>913</v>
          </cell>
          <cell r="E832" t="str">
            <v>ESSEX AGRICULTURAL</v>
          </cell>
          <cell r="F832">
            <v>266191</v>
          </cell>
          <cell r="G832">
            <v>3.4325430150758157E-3</v>
          </cell>
          <cell r="H832">
            <v>245435</v>
          </cell>
          <cell r="I832">
            <v>3.0147936439781169E-3</v>
          </cell>
          <cell r="K832">
            <v>99117</v>
          </cell>
          <cell r="L832">
            <v>212075</v>
          </cell>
          <cell r="M832">
            <v>112958</v>
          </cell>
          <cell r="N832">
            <v>0</v>
          </cell>
          <cell r="O832">
            <v>212075</v>
          </cell>
          <cell r="P832">
            <v>233166</v>
          </cell>
          <cell r="Q832">
            <v>-21091</v>
          </cell>
          <cell r="R832">
            <v>-9.0454869063242498</v>
          </cell>
          <cell r="S832">
            <v>19</v>
          </cell>
          <cell r="T832">
            <v>0</v>
          </cell>
          <cell r="U832">
            <v>165</v>
          </cell>
          <cell r="V832">
            <v>913</v>
          </cell>
          <cell r="W832">
            <v>823</v>
          </cell>
          <cell r="X832">
            <v>17</v>
          </cell>
          <cell r="Y832">
            <v>245435</v>
          </cell>
        </row>
        <row r="833">
          <cell r="A833">
            <v>824</v>
          </cell>
          <cell r="B833">
            <v>165</v>
          </cell>
          <cell r="D833">
            <v>998</v>
          </cell>
          <cell r="F833">
            <v>0</v>
          </cell>
          <cell r="G833">
            <v>0</v>
          </cell>
          <cell r="H833">
            <v>0</v>
          </cell>
          <cell r="I833">
            <v>0</v>
          </cell>
          <cell r="K833">
            <v>0</v>
          </cell>
          <cell r="L833">
            <v>0</v>
          </cell>
          <cell r="M833">
            <v>0</v>
          </cell>
          <cell r="N833">
            <v>0</v>
          </cell>
          <cell r="O833">
            <v>0</v>
          </cell>
          <cell r="P833">
            <v>0</v>
          </cell>
          <cell r="Q833">
            <v>0</v>
          </cell>
          <cell r="R833">
            <v>0</v>
          </cell>
          <cell r="S833">
            <v>0</v>
          </cell>
          <cell r="T833">
            <v>0</v>
          </cell>
          <cell r="U833">
            <v>165</v>
          </cell>
          <cell r="V833">
            <v>998</v>
          </cell>
          <cell r="W833">
            <v>824</v>
          </cell>
          <cell r="X833">
            <v>0</v>
          </cell>
          <cell r="Y833">
            <v>0</v>
          </cell>
        </row>
        <row r="834">
          <cell r="A834">
            <v>825</v>
          </cell>
          <cell r="B834">
            <v>165</v>
          </cell>
          <cell r="C834" t="str">
            <v xml:space="preserve">MALDEN                       </v>
          </cell>
          <cell r="D834">
            <v>999</v>
          </cell>
          <cell r="E834" t="str">
            <v>TOTAL</v>
          </cell>
          <cell r="F834">
            <v>77549210.259239987</v>
          </cell>
          <cell r="G834">
            <v>1</v>
          </cell>
          <cell r="H834">
            <v>81410215.418969989</v>
          </cell>
          <cell r="I834">
            <v>1</v>
          </cell>
          <cell r="J834">
            <v>32876948</v>
          </cell>
          <cell r="K834">
            <v>32876948</v>
          </cell>
          <cell r="L834">
            <v>212075</v>
          </cell>
          <cell r="M834">
            <v>112958</v>
          </cell>
          <cell r="N834">
            <v>81164780.418969989</v>
          </cell>
          <cell r="O834">
            <v>32876948</v>
          </cell>
          <cell r="P834">
            <v>31470229</v>
          </cell>
          <cell r="Q834">
            <v>1406719</v>
          </cell>
          <cell r="R834">
            <v>4.4699992491316154</v>
          </cell>
          <cell r="S834">
            <v>7379</v>
          </cell>
          <cell r="T834">
            <v>0</v>
          </cell>
          <cell r="U834">
            <v>165</v>
          </cell>
          <cell r="V834">
            <v>999</v>
          </cell>
          <cell r="W834">
            <v>825</v>
          </cell>
          <cell r="X834">
            <v>7410</v>
          </cell>
          <cell r="Y834">
            <v>81410215.418969989</v>
          </cell>
        </row>
        <row r="835">
          <cell r="A835">
            <v>826</v>
          </cell>
          <cell r="B835">
            <v>166</v>
          </cell>
          <cell r="C835" t="str">
            <v xml:space="preserve">MANCHESTER                   </v>
          </cell>
          <cell r="D835">
            <v>166</v>
          </cell>
          <cell r="E835" t="str">
            <v>MANCHESTER</v>
          </cell>
          <cell r="F835">
            <v>0</v>
          </cell>
          <cell r="G835">
            <v>0</v>
          </cell>
          <cell r="H835">
            <v>0</v>
          </cell>
          <cell r="I835">
            <v>0</v>
          </cell>
          <cell r="K835">
            <v>0</v>
          </cell>
          <cell r="L835">
            <v>0</v>
          </cell>
          <cell r="M835">
            <v>0</v>
          </cell>
          <cell r="N835">
            <v>0</v>
          </cell>
          <cell r="O835">
            <v>0</v>
          </cell>
          <cell r="P835">
            <v>0</v>
          </cell>
          <cell r="Q835">
            <v>0</v>
          </cell>
          <cell r="R835">
            <v>0</v>
          </cell>
          <cell r="S835">
            <v>0</v>
          </cell>
          <cell r="T835">
            <v>0</v>
          </cell>
          <cell r="U835">
            <v>166</v>
          </cell>
          <cell r="V835">
            <v>166</v>
          </cell>
          <cell r="W835">
            <v>826</v>
          </cell>
          <cell r="X835">
            <v>0</v>
          </cell>
          <cell r="Y835">
            <v>0</v>
          </cell>
        </row>
        <row r="836">
          <cell r="A836">
            <v>827</v>
          </cell>
          <cell r="B836">
            <v>166</v>
          </cell>
          <cell r="C836" t="str">
            <v xml:space="preserve">MANCHESTER                   </v>
          </cell>
          <cell r="D836">
            <v>698</v>
          </cell>
          <cell r="E836" t="str">
            <v>MANCHESTER ESSEX</v>
          </cell>
          <cell r="F836">
            <v>7209060</v>
          </cell>
          <cell r="G836">
            <v>0.99402651432315614</v>
          </cell>
          <cell r="H836">
            <v>7967673</v>
          </cell>
          <cell r="I836">
            <v>0.99435014217619111</v>
          </cell>
          <cell r="K836">
            <v>6219948</v>
          </cell>
          <cell r="L836">
            <v>0</v>
          </cell>
          <cell r="M836">
            <v>0</v>
          </cell>
          <cell r="N836">
            <v>7967673</v>
          </cell>
          <cell r="O836">
            <v>6219948</v>
          </cell>
          <cell r="P836">
            <v>5947889</v>
          </cell>
          <cell r="Q836">
            <v>272059</v>
          </cell>
          <cell r="R836">
            <v>4.5740429923961257</v>
          </cell>
          <cell r="S836">
            <v>831</v>
          </cell>
          <cell r="T836">
            <v>0</v>
          </cell>
          <cell r="U836">
            <v>166</v>
          </cell>
          <cell r="V836">
            <v>698</v>
          </cell>
          <cell r="W836">
            <v>827</v>
          </cell>
          <cell r="X836">
            <v>877</v>
          </cell>
          <cell r="Y836">
            <v>7967673</v>
          </cell>
        </row>
        <row r="837">
          <cell r="A837">
            <v>828</v>
          </cell>
          <cell r="B837">
            <v>166</v>
          </cell>
          <cell r="C837" t="str">
            <v xml:space="preserve">MANCHESTER                   </v>
          </cell>
          <cell r="D837">
            <v>854</v>
          </cell>
          <cell r="E837" t="str">
            <v>NORTH SHORE</v>
          </cell>
          <cell r="F837">
            <v>43322</v>
          </cell>
          <cell r="G837">
            <v>5.973485676843829E-3</v>
          </cell>
          <cell r="H837">
            <v>45272</v>
          </cell>
          <cell r="I837">
            <v>5.6498578238088496E-3</v>
          </cell>
          <cell r="K837">
            <v>35341</v>
          </cell>
          <cell r="L837">
            <v>0</v>
          </cell>
          <cell r="M837">
            <v>0</v>
          </cell>
          <cell r="N837">
            <v>45272</v>
          </cell>
          <cell r="O837">
            <v>35341</v>
          </cell>
          <cell r="P837">
            <v>35743</v>
          </cell>
          <cell r="Q837">
            <v>-402</v>
          </cell>
          <cell r="R837">
            <v>-1.1246957446213244</v>
          </cell>
          <cell r="S837">
            <v>3</v>
          </cell>
          <cell r="T837">
            <v>0</v>
          </cell>
          <cell r="U837">
            <v>166</v>
          </cell>
          <cell r="V837">
            <v>854</v>
          </cell>
          <cell r="W837">
            <v>828</v>
          </cell>
          <cell r="X837">
            <v>3</v>
          </cell>
          <cell r="Y837">
            <v>45272</v>
          </cell>
        </row>
        <row r="838">
          <cell r="A838">
            <v>829</v>
          </cell>
          <cell r="B838">
            <v>166</v>
          </cell>
          <cell r="D838">
            <v>998</v>
          </cell>
          <cell r="F838">
            <v>0</v>
          </cell>
          <cell r="G838">
            <v>0</v>
          </cell>
          <cell r="H838">
            <v>0</v>
          </cell>
          <cell r="I838">
            <v>0</v>
          </cell>
          <cell r="K838">
            <v>0</v>
          </cell>
          <cell r="L838">
            <v>0</v>
          </cell>
          <cell r="M838">
            <v>0</v>
          </cell>
          <cell r="N838">
            <v>0</v>
          </cell>
          <cell r="O838">
            <v>0</v>
          </cell>
          <cell r="P838">
            <v>0</v>
          </cell>
          <cell r="Q838">
            <v>0</v>
          </cell>
          <cell r="R838">
            <v>0</v>
          </cell>
          <cell r="S838">
            <v>0</v>
          </cell>
          <cell r="T838">
            <v>0</v>
          </cell>
          <cell r="U838">
            <v>166</v>
          </cell>
          <cell r="V838">
            <v>998</v>
          </cell>
          <cell r="W838">
            <v>829</v>
          </cell>
          <cell r="X838">
            <v>0</v>
          </cell>
          <cell r="Y838">
            <v>0</v>
          </cell>
        </row>
        <row r="839">
          <cell r="A839">
            <v>830</v>
          </cell>
          <cell r="B839">
            <v>166</v>
          </cell>
          <cell r="C839" t="str">
            <v xml:space="preserve">MANCHESTER                   </v>
          </cell>
          <cell r="D839">
            <v>999</v>
          </cell>
          <cell r="E839" t="str">
            <v>TOTAL</v>
          </cell>
          <cell r="F839">
            <v>7252382</v>
          </cell>
          <cell r="G839">
            <v>1</v>
          </cell>
          <cell r="H839">
            <v>8012945</v>
          </cell>
          <cell r="I839">
            <v>1</v>
          </cell>
          <cell r="J839">
            <v>6255289</v>
          </cell>
          <cell r="K839">
            <v>6255289</v>
          </cell>
          <cell r="L839">
            <v>0</v>
          </cell>
          <cell r="M839">
            <v>0</v>
          </cell>
          <cell r="N839">
            <v>8012945</v>
          </cell>
          <cell r="O839">
            <v>6255289</v>
          </cell>
          <cell r="P839">
            <v>5983632</v>
          </cell>
          <cell r="Q839">
            <v>271657</v>
          </cell>
          <cell r="R839">
            <v>4.5400017915540261</v>
          </cell>
          <cell r="S839">
            <v>834</v>
          </cell>
          <cell r="T839">
            <v>0</v>
          </cell>
          <cell r="U839">
            <v>166</v>
          </cell>
          <cell r="V839">
            <v>999</v>
          </cell>
          <cell r="W839">
            <v>830</v>
          </cell>
          <cell r="X839">
            <v>880</v>
          </cell>
          <cell r="Y839">
            <v>8012945</v>
          </cell>
        </row>
        <row r="840">
          <cell r="A840">
            <v>831</v>
          </cell>
          <cell r="B840">
            <v>167</v>
          </cell>
          <cell r="C840" t="str">
            <v xml:space="preserve">MANSFIELD                    </v>
          </cell>
          <cell r="D840">
            <v>167</v>
          </cell>
          <cell r="E840" t="str">
            <v>MANSFIELD</v>
          </cell>
          <cell r="F840">
            <v>42752257.461410008</v>
          </cell>
          <cell r="G840">
            <v>0.98539420951941181</v>
          </cell>
          <cell r="H840">
            <v>43053921.076990001</v>
          </cell>
          <cell r="I840">
            <v>0.98394865396737663</v>
          </cell>
          <cell r="K840">
            <v>25772728</v>
          </cell>
          <cell r="L840">
            <v>0</v>
          </cell>
          <cell r="M840">
            <v>0</v>
          </cell>
          <cell r="N840">
            <v>43053921.076990001</v>
          </cell>
          <cell r="O840">
            <v>25772728</v>
          </cell>
          <cell r="P840">
            <v>25008185</v>
          </cell>
          <cell r="Q840">
            <v>764543</v>
          </cell>
          <cell r="R840">
            <v>3.0571710821876916</v>
          </cell>
          <cell r="S840">
            <v>4800</v>
          </cell>
          <cell r="T840">
            <v>0</v>
          </cell>
          <cell r="U840">
            <v>167</v>
          </cell>
          <cell r="V840">
            <v>167</v>
          </cell>
          <cell r="W840">
            <v>831</v>
          </cell>
          <cell r="X840">
            <v>4665</v>
          </cell>
          <cell r="Y840">
            <v>43053921.076990001</v>
          </cell>
        </row>
        <row r="841">
          <cell r="A841">
            <v>832</v>
          </cell>
          <cell r="B841">
            <v>167</v>
          </cell>
          <cell r="C841" t="str">
            <v xml:space="preserve">MANSFIELD                    </v>
          </cell>
          <cell r="D841">
            <v>872</v>
          </cell>
          <cell r="E841" t="str">
            <v>SOUTHEASTERN</v>
          </cell>
          <cell r="F841">
            <v>633686</v>
          </cell>
          <cell r="G841">
            <v>1.4605790480588196E-2</v>
          </cell>
          <cell r="H841">
            <v>702347</v>
          </cell>
          <cell r="I841">
            <v>1.6051346032623415E-2</v>
          </cell>
          <cell r="K841">
            <v>420436</v>
          </cell>
          <cell r="L841">
            <v>0</v>
          </cell>
          <cell r="M841">
            <v>0</v>
          </cell>
          <cell r="N841">
            <v>702347</v>
          </cell>
          <cell r="O841">
            <v>420436</v>
          </cell>
          <cell r="P841">
            <v>370678</v>
          </cell>
          <cell r="Q841">
            <v>49758</v>
          </cell>
          <cell r="R841">
            <v>13.423510432234986</v>
          </cell>
          <cell r="S841">
            <v>43</v>
          </cell>
          <cell r="T841">
            <v>0</v>
          </cell>
          <cell r="U841">
            <v>167</v>
          </cell>
          <cell r="V841">
            <v>872</v>
          </cell>
          <cell r="W841">
            <v>832</v>
          </cell>
          <cell r="X841">
            <v>46</v>
          </cell>
          <cell r="Y841">
            <v>702347</v>
          </cell>
        </row>
        <row r="842">
          <cell r="A842">
            <v>833</v>
          </cell>
          <cell r="B842">
            <v>167</v>
          </cell>
          <cell r="C842" t="str">
            <v xml:space="preserve">MANSFIELD                    </v>
          </cell>
          <cell r="D842">
            <v>910</v>
          </cell>
          <cell r="E842" t="str">
            <v>BRISTOL COUNTY</v>
          </cell>
          <cell r="F842">
            <v>0</v>
          </cell>
          <cell r="G842">
            <v>0</v>
          </cell>
          <cell r="H842">
            <v>0</v>
          </cell>
          <cell r="I842">
            <v>0</v>
          </cell>
          <cell r="K842">
            <v>0</v>
          </cell>
          <cell r="L842">
            <v>0</v>
          </cell>
          <cell r="M842">
            <v>0</v>
          </cell>
          <cell r="N842">
            <v>0</v>
          </cell>
          <cell r="O842">
            <v>0</v>
          </cell>
          <cell r="P842">
            <v>0</v>
          </cell>
          <cell r="Q842">
            <v>0</v>
          </cell>
          <cell r="R842">
            <v>0</v>
          </cell>
          <cell r="S842">
            <v>0</v>
          </cell>
          <cell r="T842">
            <v>0</v>
          </cell>
          <cell r="U842">
            <v>167</v>
          </cell>
          <cell r="V842">
            <v>910</v>
          </cell>
          <cell r="W842">
            <v>833</v>
          </cell>
          <cell r="X842">
            <v>0</v>
          </cell>
          <cell r="Y842">
            <v>0</v>
          </cell>
        </row>
        <row r="843">
          <cell r="A843">
            <v>834</v>
          </cell>
          <cell r="B843">
            <v>167</v>
          </cell>
          <cell r="D843">
            <v>998</v>
          </cell>
          <cell r="F843">
            <v>0</v>
          </cell>
          <cell r="G843">
            <v>0</v>
          </cell>
          <cell r="H843">
            <v>0</v>
          </cell>
          <cell r="I843">
            <v>0</v>
          </cell>
          <cell r="K843">
            <v>0</v>
          </cell>
          <cell r="L843">
            <v>0</v>
          </cell>
          <cell r="M843">
            <v>0</v>
          </cell>
          <cell r="N843">
            <v>0</v>
          </cell>
          <cell r="O843">
            <v>0</v>
          </cell>
          <cell r="P843">
            <v>0</v>
          </cell>
          <cell r="Q843">
            <v>0</v>
          </cell>
          <cell r="R843">
            <v>0</v>
          </cell>
          <cell r="S843">
            <v>0</v>
          </cell>
          <cell r="T843">
            <v>0</v>
          </cell>
          <cell r="U843">
            <v>167</v>
          </cell>
          <cell r="V843">
            <v>998</v>
          </cell>
          <cell r="W843">
            <v>834</v>
          </cell>
          <cell r="X843">
            <v>0</v>
          </cell>
          <cell r="Y843">
            <v>0</v>
          </cell>
        </row>
        <row r="844">
          <cell r="A844">
            <v>835</v>
          </cell>
          <cell r="B844">
            <v>167</v>
          </cell>
          <cell r="C844" t="str">
            <v xml:space="preserve">MANSFIELD                    </v>
          </cell>
          <cell r="D844">
            <v>999</v>
          </cell>
          <cell r="E844" t="str">
            <v>TOTAL</v>
          </cell>
          <cell r="F844">
            <v>43385943.461410008</v>
          </cell>
          <cell r="G844">
            <v>1</v>
          </cell>
          <cell r="H844">
            <v>43756268.076990001</v>
          </cell>
          <cell r="I844">
            <v>1</v>
          </cell>
          <cell r="J844">
            <v>26193164</v>
          </cell>
          <cell r="K844">
            <v>26193164</v>
          </cell>
          <cell r="L844">
            <v>0</v>
          </cell>
          <cell r="M844">
            <v>0</v>
          </cell>
          <cell r="N844">
            <v>43756268.076990001</v>
          </cell>
          <cell r="O844">
            <v>26193164</v>
          </cell>
          <cell r="P844">
            <v>25378863</v>
          </cell>
          <cell r="Q844">
            <v>814301</v>
          </cell>
          <cell r="R844">
            <v>3.2085795175300014</v>
          </cell>
          <cell r="S844">
            <v>4843</v>
          </cell>
          <cell r="T844">
            <v>0</v>
          </cell>
          <cell r="U844">
            <v>167</v>
          </cell>
          <cell r="V844">
            <v>999</v>
          </cell>
          <cell r="W844">
            <v>835</v>
          </cell>
          <cell r="X844">
            <v>4711</v>
          </cell>
          <cell r="Y844">
            <v>43756268.076990001</v>
          </cell>
        </row>
        <row r="845">
          <cell r="A845">
            <v>836</v>
          </cell>
          <cell r="B845">
            <v>168</v>
          </cell>
          <cell r="C845" t="str">
            <v xml:space="preserve">MARBLEHEAD                   </v>
          </cell>
          <cell r="D845">
            <v>168</v>
          </cell>
          <cell r="E845" t="str">
            <v>MARBLEHEAD</v>
          </cell>
          <cell r="F845">
            <v>27367247.329999998</v>
          </cell>
          <cell r="G845">
            <v>0.99635121113098879</v>
          </cell>
          <cell r="H845">
            <v>28162380.189999998</v>
          </cell>
          <cell r="I845">
            <v>0.99476190503254136</v>
          </cell>
          <cell r="K845">
            <v>24103500</v>
          </cell>
          <cell r="L845">
            <v>0</v>
          </cell>
          <cell r="M845">
            <v>0</v>
          </cell>
          <cell r="N845">
            <v>28162380.189999998</v>
          </cell>
          <cell r="O845">
            <v>24103028</v>
          </cell>
          <cell r="P845">
            <v>23246510</v>
          </cell>
          <cell r="Q845">
            <v>856518</v>
          </cell>
          <cell r="R845">
            <v>3.6845014584985014</v>
          </cell>
          <cell r="S845">
            <v>3238</v>
          </cell>
          <cell r="T845">
            <v>0</v>
          </cell>
          <cell r="U845">
            <v>168</v>
          </cell>
          <cell r="V845">
            <v>168</v>
          </cell>
          <cell r="W845">
            <v>836</v>
          </cell>
          <cell r="X845">
            <v>3217</v>
          </cell>
          <cell r="Y845">
            <v>28162380.189999998</v>
          </cell>
        </row>
        <row r="846">
          <cell r="A846">
            <v>837</v>
          </cell>
          <cell r="B846">
            <v>168</v>
          </cell>
          <cell r="C846" t="str">
            <v xml:space="preserve">MARBLEHEAD                   </v>
          </cell>
          <cell r="D846">
            <v>854</v>
          </cell>
          <cell r="E846" t="str">
            <v>NORTH SHORE</v>
          </cell>
          <cell r="F846">
            <v>72203</v>
          </cell>
          <cell r="G846">
            <v>2.6286730861101474E-3</v>
          </cell>
          <cell r="H846">
            <v>90545</v>
          </cell>
          <cell r="I846">
            <v>3.1982636440351054E-3</v>
          </cell>
          <cell r="K846">
            <v>77495</v>
          </cell>
          <cell r="L846">
            <v>0</v>
          </cell>
          <cell r="M846">
            <v>0</v>
          </cell>
          <cell r="N846">
            <v>90545</v>
          </cell>
          <cell r="O846">
            <v>77493</v>
          </cell>
          <cell r="P846">
            <v>61331</v>
          </cell>
          <cell r="Q846">
            <v>16162</v>
          </cell>
          <cell r="R846">
            <v>26.352089481665065</v>
          </cell>
          <cell r="S846">
            <v>5</v>
          </cell>
          <cell r="T846">
            <v>0</v>
          </cell>
          <cell r="U846">
            <v>168</v>
          </cell>
          <cell r="V846">
            <v>854</v>
          </cell>
          <cell r="W846">
            <v>837</v>
          </cell>
          <cell r="X846">
            <v>6</v>
          </cell>
          <cell r="Y846">
            <v>90545</v>
          </cell>
        </row>
        <row r="847">
          <cell r="A847">
            <v>838</v>
          </cell>
          <cell r="B847">
            <v>168</v>
          </cell>
          <cell r="C847" t="str">
            <v xml:space="preserve">MARBLEHEAD                   </v>
          </cell>
          <cell r="D847">
            <v>913</v>
          </cell>
          <cell r="E847" t="str">
            <v>ESSEX AGRICULTURAL</v>
          </cell>
          <cell r="F847">
            <v>28020</v>
          </cell>
          <cell r="G847">
            <v>1.0201157829010752E-3</v>
          </cell>
          <cell r="H847">
            <v>57749</v>
          </cell>
          <cell r="I847">
            <v>2.0398313234235277E-3</v>
          </cell>
          <cell r="K847">
            <v>49426</v>
          </cell>
          <cell r="L847">
            <v>49900</v>
          </cell>
          <cell r="M847">
            <v>474</v>
          </cell>
          <cell r="N847">
            <v>0</v>
          </cell>
          <cell r="O847">
            <v>49900</v>
          </cell>
          <cell r="P847">
            <v>24544</v>
          </cell>
          <cell r="Q847">
            <v>25356</v>
          </cell>
          <cell r="R847">
            <v>103.30834419817471</v>
          </cell>
          <cell r="S847">
            <v>2</v>
          </cell>
          <cell r="T847">
            <v>0</v>
          </cell>
          <cell r="U847">
            <v>168</v>
          </cell>
          <cell r="V847">
            <v>913</v>
          </cell>
          <cell r="W847">
            <v>838</v>
          </cell>
          <cell r="X847">
            <v>4</v>
          </cell>
          <cell r="Y847">
            <v>57749</v>
          </cell>
        </row>
        <row r="848">
          <cell r="A848">
            <v>839</v>
          </cell>
          <cell r="B848">
            <v>168</v>
          </cell>
          <cell r="D848">
            <v>998</v>
          </cell>
          <cell r="F848">
            <v>0</v>
          </cell>
          <cell r="G848">
            <v>0</v>
          </cell>
          <cell r="H848">
            <v>0</v>
          </cell>
          <cell r="I848">
            <v>0</v>
          </cell>
          <cell r="K848">
            <v>0</v>
          </cell>
          <cell r="L848">
            <v>0</v>
          </cell>
          <cell r="M848">
            <v>0</v>
          </cell>
          <cell r="N848">
            <v>0</v>
          </cell>
          <cell r="O848">
            <v>0</v>
          </cell>
          <cell r="P848">
            <v>0</v>
          </cell>
          <cell r="Q848">
            <v>0</v>
          </cell>
          <cell r="R848">
            <v>0</v>
          </cell>
          <cell r="S848">
            <v>0</v>
          </cell>
          <cell r="T848">
            <v>0</v>
          </cell>
          <cell r="U848">
            <v>168</v>
          </cell>
          <cell r="V848">
            <v>998</v>
          </cell>
          <cell r="W848">
            <v>839</v>
          </cell>
          <cell r="X848">
            <v>0</v>
          </cell>
          <cell r="Y848">
            <v>0</v>
          </cell>
        </row>
        <row r="849">
          <cell r="A849">
            <v>840</v>
          </cell>
          <cell r="B849">
            <v>168</v>
          </cell>
          <cell r="C849" t="str">
            <v xml:space="preserve">MARBLEHEAD                   </v>
          </cell>
          <cell r="D849">
            <v>999</v>
          </cell>
          <cell r="E849" t="str">
            <v>TOTAL</v>
          </cell>
          <cell r="F849">
            <v>27467470.329999998</v>
          </cell>
          <cell r="G849">
            <v>1</v>
          </cell>
          <cell r="H849">
            <v>28310674.189999998</v>
          </cell>
          <cell r="I849">
            <v>1</v>
          </cell>
          <cell r="J849">
            <v>24230421</v>
          </cell>
          <cell r="K849">
            <v>24230421</v>
          </cell>
          <cell r="L849">
            <v>49900</v>
          </cell>
          <cell r="M849">
            <v>474</v>
          </cell>
          <cell r="N849">
            <v>28252925.189999998</v>
          </cell>
          <cell r="O849">
            <v>24230421</v>
          </cell>
          <cell r="P849">
            <v>23332385</v>
          </cell>
          <cell r="Q849">
            <v>898036</v>
          </cell>
          <cell r="R849">
            <v>3.8488821438528467</v>
          </cell>
          <cell r="S849">
            <v>3245</v>
          </cell>
          <cell r="T849">
            <v>0</v>
          </cell>
          <cell r="U849">
            <v>168</v>
          </cell>
          <cell r="V849">
            <v>999</v>
          </cell>
          <cell r="W849">
            <v>840</v>
          </cell>
          <cell r="X849">
            <v>3227</v>
          </cell>
          <cell r="Y849">
            <v>28310674.189999998</v>
          </cell>
        </row>
        <row r="850">
          <cell r="A850">
            <v>841</v>
          </cell>
          <cell r="B850">
            <v>169</v>
          </cell>
          <cell r="C850" t="str">
            <v xml:space="preserve">MARION                       </v>
          </cell>
          <cell r="D850">
            <v>169</v>
          </cell>
          <cell r="E850" t="str">
            <v>MARION</v>
          </cell>
          <cell r="F850">
            <v>3339019.88</v>
          </cell>
          <cell r="G850">
            <v>0.5314052319896444</v>
          </cell>
          <cell r="H850">
            <v>3695947.62</v>
          </cell>
          <cell r="I850">
            <v>0.55810670983002719</v>
          </cell>
          <cell r="K850">
            <v>3317639</v>
          </cell>
          <cell r="L850">
            <v>0</v>
          </cell>
          <cell r="M850">
            <v>0</v>
          </cell>
          <cell r="N850">
            <v>3695947.62</v>
          </cell>
          <cell r="O850">
            <v>3317639</v>
          </cell>
          <cell r="P850">
            <v>3088812</v>
          </cell>
          <cell r="Q850">
            <v>228827</v>
          </cell>
          <cell r="R850">
            <v>7.4082527521908101</v>
          </cell>
          <cell r="S850">
            <v>418</v>
          </cell>
          <cell r="T850">
            <v>0</v>
          </cell>
          <cell r="U850">
            <v>169</v>
          </cell>
          <cell r="V850">
            <v>169</v>
          </cell>
          <cell r="W850">
            <v>841</v>
          </cell>
          <cell r="X850">
            <v>437</v>
          </cell>
          <cell r="Y850">
            <v>3695947.62</v>
          </cell>
        </row>
        <row r="851">
          <cell r="A851">
            <v>842</v>
          </cell>
          <cell r="B851">
            <v>169</v>
          </cell>
          <cell r="C851" t="str">
            <v xml:space="preserve">MARION                       </v>
          </cell>
          <cell r="D851">
            <v>740</v>
          </cell>
          <cell r="E851" t="str">
            <v>OLD ROCHESTER</v>
          </cell>
          <cell r="F851">
            <v>2665181</v>
          </cell>
          <cell r="G851">
            <v>0.42416373022594656</v>
          </cell>
          <cell r="H851">
            <v>2723544</v>
          </cell>
          <cell r="I851">
            <v>0.41126886449687067</v>
          </cell>
          <cell r="K851">
            <v>2444768</v>
          </cell>
          <cell r="L851">
            <v>0</v>
          </cell>
          <cell r="M851">
            <v>0</v>
          </cell>
          <cell r="N851">
            <v>2723544</v>
          </cell>
          <cell r="O851">
            <v>2444768</v>
          </cell>
          <cell r="P851">
            <v>2465467</v>
          </cell>
          <cell r="Q851">
            <v>-20699</v>
          </cell>
          <cell r="R851">
            <v>-0.83955696831472493</v>
          </cell>
          <cell r="S851">
            <v>303</v>
          </cell>
          <cell r="T851">
            <v>0</v>
          </cell>
          <cell r="U851">
            <v>169</v>
          </cell>
          <cell r="V851">
            <v>740</v>
          </cell>
          <cell r="W851">
            <v>842</v>
          </cell>
          <cell r="X851">
            <v>298</v>
          </cell>
          <cell r="Y851">
            <v>2723544</v>
          </cell>
        </row>
        <row r="852">
          <cell r="A852">
            <v>843</v>
          </cell>
          <cell r="B852">
            <v>169</v>
          </cell>
          <cell r="C852" t="str">
            <v xml:space="preserve">MARION                       </v>
          </cell>
          <cell r="D852">
            <v>879</v>
          </cell>
          <cell r="E852" t="str">
            <v>UPPER CAPE COD</v>
          </cell>
          <cell r="F852">
            <v>279177</v>
          </cell>
          <cell r="G852">
            <v>4.4431037784409044E-2</v>
          </cell>
          <cell r="H852">
            <v>202804</v>
          </cell>
          <cell r="I852">
            <v>3.0624425673102161E-2</v>
          </cell>
          <cell r="K852">
            <v>182045</v>
          </cell>
          <cell r="L852">
            <v>0</v>
          </cell>
          <cell r="M852">
            <v>0</v>
          </cell>
          <cell r="N852">
            <v>202804</v>
          </cell>
          <cell r="O852">
            <v>182045</v>
          </cell>
          <cell r="P852">
            <v>258257</v>
          </cell>
          <cell r="Q852">
            <v>-76212</v>
          </cell>
          <cell r="R852">
            <v>-29.510139124980157</v>
          </cell>
          <cell r="S852">
            <v>20</v>
          </cell>
          <cell r="T852">
            <v>0</v>
          </cell>
          <cell r="U852">
            <v>169</v>
          </cell>
          <cell r="V852">
            <v>879</v>
          </cell>
          <cell r="W852">
            <v>843</v>
          </cell>
          <cell r="X852">
            <v>14</v>
          </cell>
          <cell r="Y852">
            <v>202804</v>
          </cell>
        </row>
        <row r="853">
          <cell r="A853">
            <v>844</v>
          </cell>
          <cell r="B853">
            <v>169</v>
          </cell>
          <cell r="D853">
            <v>998</v>
          </cell>
          <cell r="F853">
            <v>0</v>
          </cell>
          <cell r="G853">
            <v>0</v>
          </cell>
          <cell r="H853">
            <v>0</v>
          </cell>
          <cell r="I853">
            <v>0</v>
          </cell>
          <cell r="K853">
            <v>0</v>
          </cell>
          <cell r="L853">
            <v>0</v>
          </cell>
          <cell r="M853">
            <v>0</v>
          </cell>
          <cell r="N853">
            <v>0</v>
          </cell>
          <cell r="O853">
            <v>0</v>
          </cell>
          <cell r="P853">
            <v>0</v>
          </cell>
          <cell r="Q853">
            <v>0</v>
          </cell>
          <cell r="R853">
            <v>0</v>
          </cell>
          <cell r="S853">
            <v>0</v>
          </cell>
          <cell r="T853">
            <v>0</v>
          </cell>
          <cell r="U853">
            <v>169</v>
          </cell>
          <cell r="V853">
            <v>998</v>
          </cell>
          <cell r="W853">
            <v>844</v>
          </cell>
          <cell r="X853">
            <v>0</v>
          </cell>
          <cell r="Y853">
            <v>0</v>
          </cell>
        </row>
        <row r="854">
          <cell r="A854">
            <v>845</v>
          </cell>
          <cell r="B854">
            <v>169</v>
          </cell>
          <cell r="C854" t="str">
            <v xml:space="preserve">MARION                       </v>
          </cell>
          <cell r="D854">
            <v>999</v>
          </cell>
          <cell r="E854" t="str">
            <v>TOTAL</v>
          </cell>
          <cell r="F854">
            <v>6283377.8799999999</v>
          </cell>
          <cell r="G854">
            <v>1</v>
          </cell>
          <cell r="H854">
            <v>6622295.6200000001</v>
          </cell>
          <cell r="I854">
            <v>1</v>
          </cell>
          <cell r="J854">
            <v>5944452</v>
          </cell>
          <cell r="K854">
            <v>5944452</v>
          </cell>
          <cell r="L854">
            <v>0</v>
          </cell>
          <cell r="M854">
            <v>0</v>
          </cell>
          <cell r="N854">
            <v>6622295.6200000001</v>
          </cell>
          <cell r="O854">
            <v>5944452</v>
          </cell>
          <cell r="P854">
            <v>5812536</v>
          </cell>
          <cell r="Q854">
            <v>131916</v>
          </cell>
          <cell r="R854">
            <v>2.2695085243343009</v>
          </cell>
          <cell r="S854">
            <v>741</v>
          </cell>
          <cell r="T854">
            <v>0</v>
          </cell>
          <cell r="U854">
            <v>169</v>
          </cell>
          <cell r="V854">
            <v>999</v>
          </cell>
          <cell r="W854">
            <v>845</v>
          </cell>
          <cell r="X854">
            <v>749</v>
          </cell>
          <cell r="Y854">
            <v>6622295.620000001</v>
          </cell>
        </row>
        <row r="855">
          <cell r="A855">
            <v>846</v>
          </cell>
          <cell r="B855">
            <v>170</v>
          </cell>
          <cell r="C855" t="str">
            <v xml:space="preserve">MARLBOROUGH                  </v>
          </cell>
          <cell r="D855">
            <v>170</v>
          </cell>
          <cell r="E855" t="str">
            <v>MARLBOROUGH</v>
          </cell>
          <cell r="F855">
            <v>47531356.683839999</v>
          </cell>
          <cell r="G855">
            <v>0.89772116348411635</v>
          </cell>
          <cell r="H855">
            <v>50561006.405809999</v>
          </cell>
          <cell r="I855">
            <v>0.90270075764447</v>
          </cell>
          <cell r="K855">
            <v>33652670</v>
          </cell>
          <cell r="L855">
            <v>0</v>
          </cell>
          <cell r="M855">
            <v>0</v>
          </cell>
          <cell r="N855">
            <v>50561006.405809999</v>
          </cell>
          <cell r="O855">
            <v>33652670</v>
          </cell>
          <cell r="P855">
            <v>33125854</v>
          </cell>
          <cell r="Q855">
            <v>526816</v>
          </cell>
          <cell r="R855">
            <v>1.5903469235842191</v>
          </cell>
          <cell r="S855">
            <v>4752</v>
          </cell>
          <cell r="T855">
            <v>0</v>
          </cell>
          <cell r="U855">
            <v>170</v>
          </cell>
          <cell r="V855">
            <v>170</v>
          </cell>
          <cell r="W855">
            <v>846</v>
          </cell>
          <cell r="X855">
            <v>4770</v>
          </cell>
          <cell r="Y855">
            <v>50561006.405809999</v>
          </cell>
        </row>
        <row r="856">
          <cell r="A856">
            <v>847</v>
          </cell>
          <cell r="B856">
            <v>170</v>
          </cell>
          <cell r="C856" t="str">
            <v xml:space="preserve">MARLBOROUGH                  </v>
          </cell>
          <cell r="D856">
            <v>801</v>
          </cell>
          <cell r="E856" t="str">
            <v>ASSABET VALLEY</v>
          </cell>
          <cell r="F856">
            <v>5415325</v>
          </cell>
          <cell r="G856">
            <v>0.1022788365158836</v>
          </cell>
          <cell r="H856">
            <v>5449810</v>
          </cell>
          <cell r="I856">
            <v>9.7299242355529947E-2</v>
          </cell>
          <cell r="K856">
            <v>3627314</v>
          </cell>
          <cell r="L856">
            <v>0</v>
          </cell>
          <cell r="M856">
            <v>0</v>
          </cell>
          <cell r="N856">
            <v>5449810</v>
          </cell>
          <cell r="O856">
            <v>3627314</v>
          </cell>
          <cell r="P856">
            <v>3774083</v>
          </cell>
          <cell r="Q856">
            <v>-146769</v>
          </cell>
          <cell r="R856">
            <v>-3.8888651892393464</v>
          </cell>
          <cell r="S856">
            <v>349</v>
          </cell>
          <cell r="T856">
            <v>0</v>
          </cell>
          <cell r="U856">
            <v>170</v>
          </cell>
          <cell r="V856">
            <v>801</v>
          </cell>
          <cell r="W856">
            <v>847</v>
          </cell>
          <cell r="X856">
            <v>332</v>
          </cell>
          <cell r="Y856">
            <v>5449810</v>
          </cell>
        </row>
        <row r="857">
          <cell r="A857">
            <v>848</v>
          </cell>
          <cell r="B857">
            <v>170</v>
          </cell>
          <cell r="D857">
            <v>998</v>
          </cell>
          <cell r="F857">
            <v>0</v>
          </cell>
          <cell r="G857">
            <v>0</v>
          </cell>
          <cell r="H857">
            <v>0</v>
          </cell>
          <cell r="I857">
            <v>0</v>
          </cell>
          <cell r="K857">
            <v>0</v>
          </cell>
          <cell r="L857">
            <v>0</v>
          </cell>
          <cell r="M857">
            <v>0</v>
          </cell>
          <cell r="N857">
            <v>0</v>
          </cell>
          <cell r="O857">
            <v>0</v>
          </cell>
          <cell r="P857">
            <v>0</v>
          </cell>
          <cell r="Q857">
            <v>0</v>
          </cell>
          <cell r="R857">
            <v>0</v>
          </cell>
          <cell r="S857">
            <v>0</v>
          </cell>
          <cell r="T857">
            <v>0</v>
          </cell>
          <cell r="U857">
            <v>170</v>
          </cell>
          <cell r="V857">
            <v>998</v>
          </cell>
          <cell r="W857">
            <v>848</v>
          </cell>
          <cell r="X857">
            <v>0</v>
          </cell>
          <cell r="Y857">
            <v>0</v>
          </cell>
        </row>
        <row r="858">
          <cell r="A858">
            <v>849</v>
          </cell>
          <cell r="B858">
            <v>170</v>
          </cell>
          <cell r="D858">
            <v>998</v>
          </cell>
          <cell r="F858">
            <v>0</v>
          </cell>
          <cell r="G858">
            <v>0</v>
          </cell>
          <cell r="H858">
            <v>0</v>
          </cell>
          <cell r="I858">
            <v>0</v>
          </cell>
          <cell r="K858">
            <v>0</v>
          </cell>
          <cell r="L858">
            <v>0</v>
          </cell>
          <cell r="M858">
            <v>0</v>
          </cell>
          <cell r="N858">
            <v>0</v>
          </cell>
          <cell r="O858">
            <v>0</v>
          </cell>
          <cell r="P858">
            <v>0</v>
          </cell>
          <cell r="Q858">
            <v>0</v>
          </cell>
          <cell r="R858">
            <v>0</v>
          </cell>
          <cell r="S858">
            <v>0</v>
          </cell>
          <cell r="T858">
            <v>0</v>
          </cell>
          <cell r="U858">
            <v>170</v>
          </cell>
          <cell r="V858">
            <v>998</v>
          </cell>
          <cell r="W858">
            <v>849</v>
          </cell>
          <cell r="X858">
            <v>0</v>
          </cell>
          <cell r="Y858">
            <v>0</v>
          </cell>
        </row>
        <row r="859">
          <cell r="A859">
            <v>850</v>
          </cell>
          <cell r="B859">
            <v>170</v>
          </cell>
          <cell r="C859" t="str">
            <v xml:space="preserve">MARLBOROUGH                  </v>
          </cell>
          <cell r="D859">
            <v>999</v>
          </cell>
          <cell r="E859" t="str">
            <v>TOTAL</v>
          </cell>
          <cell r="F859">
            <v>52946681.683839999</v>
          </cell>
          <cell r="G859">
            <v>1</v>
          </cell>
          <cell r="H859">
            <v>56010816.405809999</v>
          </cell>
          <cell r="I859">
            <v>1</v>
          </cell>
          <cell r="J859">
            <v>37279984</v>
          </cell>
          <cell r="K859">
            <v>37279984</v>
          </cell>
          <cell r="L859">
            <v>0</v>
          </cell>
          <cell r="M859">
            <v>0</v>
          </cell>
          <cell r="N859">
            <v>56010816.405809999</v>
          </cell>
          <cell r="O859">
            <v>37279984</v>
          </cell>
          <cell r="P859">
            <v>36899937</v>
          </cell>
          <cell r="Q859">
            <v>380047</v>
          </cell>
          <cell r="R859">
            <v>1.0299394278098633</v>
          </cell>
          <cell r="S859">
            <v>5101</v>
          </cell>
          <cell r="T859">
            <v>0</v>
          </cell>
          <cell r="U859">
            <v>170</v>
          </cell>
          <cell r="V859">
            <v>999</v>
          </cell>
          <cell r="W859">
            <v>850</v>
          </cell>
          <cell r="X859">
            <v>5102</v>
          </cell>
          <cell r="Y859">
            <v>56010816.405809999</v>
          </cell>
        </row>
        <row r="860">
          <cell r="A860">
            <v>851</v>
          </cell>
          <cell r="B860">
            <v>171</v>
          </cell>
          <cell r="C860" t="str">
            <v xml:space="preserve">MARSHFIELD                   </v>
          </cell>
          <cell r="D860">
            <v>171</v>
          </cell>
          <cell r="E860" t="str">
            <v>MARSHFIELD</v>
          </cell>
          <cell r="F860">
            <v>39583756.739600003</v>
          </cell>
          <cell r="G860">
            <v>1</v>
          </cell>
          <cell r="H860">
            <v>41137358.67464</v>
          </cell>
          <cell r="I860">
            <v>1</v>
          </cell>
          <cell r="K860">
            <v>28739555</v>
          </cell>
          <cell r="L860">
            <v>0</v>
          </cell>
          <cell r="M860">
            <v>0</v>
          </cell>
          <cell r="N860">
            <v>41137358.67464</v>
          </cell>
          <cell r="O860">
            <v>28739555</v>
          </cell>
          <cell r="P860">
            <v>27951328</v>
          </cell>
          <cell r="Q860">
            <v>788227</v>
          </cell>
          <cell r="R860">
            <v>2.8199983914896638</v>
          </cell>
          <cell r="S860">
            <v>4498</v>
          </cell>
          <cell r="T860">
            <v>0</v>
          </cell>
          <cell r="U860">
            <v>171</v>
          </cell>
          <cell r="V860">
            <v>171</v>
          </cell>
          <cell r="W860">
            <v>851</v>
          </cell>
          <cell r="X860">
            <v>4506</v>
          </cell>
          <cell r="Y860">
            <v>41137358.67464</v>
          </cell>
        </row>
        <row r="861">
          <cell r="A861">
            <v>852</v>
          </cell>
          <cell r="B861">
            <v>171</v>
          </cell>
          <cell r="D861">
            <v>998</v>
          </cell>
          <cell r="F861">
            <v>0</v>
          </cell>
          <cell r="G861">
            <v>0</v>
          </cell>
          <cell r="H861">
            <v>0</v>
          </cell>
          <cell r="I861">
            <v>0</v>
          </cell>
          <cell r="K861">
            <v>0</v>
          </cell>
          <cell r="L861">
            <v>0</v>
          </cell>
          <cell r="M861">
            <v>0</v>
          </cell>
          <cell r="N861">
            <v>0</v>
          </cell>
          <cell r="O861">
            <v>0</v>
          </cell>
          <cell r="P861">
            <v>0</v>
          </cell>
          <cell r="Q861">
            <v>0</v>
          </cell>
          <cell r="R861">
            <v>0</v>
          </cell>
          <cell r="S861">
            <v>0</v>
          </cell>
          <cell r="T861">
            <v>0</v>
          </cell>
          <cell r="U861">
            <v>171</v>
          </cell>
          <cell r="V861">
            <v>998</v>
          </cell>
          <cell r="W861">
            <v>852</v>
          </cell>
          <cell r="X861">
            <v>0</v>
          </cell>
          <cell r="Y861">
            <v>0</v>
          </cell>
        </row>
        <row r="862">
          <cell r="A862">
            <v>853</v>
          </cell>
          <cell r="B862">
            <v>171</v>
          </cell>
          <cell r="D862">
            <v>998</v>
          </cell>
          <cell r="F862">
            <v>0</v>
          </cell>
          <cell r="G862">
            <v>0</v>
          </cell>
          <cell r="H862">
            <v>0</v>
          </cell>
          <cell r="I862">
            <v>0</v>
          </cell>
          <cell r="K862">
            <v>0</v>
          </cell>
          <cell r="L862">
            <v>0</v>
          </cell>
          <cell r="M862">
            <v>0</v>
          </cell>
          <cell r="N862">
            <v>0</v>
          </cell>
          <cell r="O862">
            <v>0</v>
          </cell>
          <cell r="P862">
            <v>0</v>
          </cell>
          <cell r="Q862">
            <v>0</v>
          </cell>
          <cell r="R862">
            <v>0</v>
          </cell>
          <cell r="S862">
            <v>0</v>
          </cell>
          <cell r="T862">
            <v>0</v>
          </cell>
          <cell r="U862">
            <v>171</v>
          </cell>
          <cell r="V862">
            <v>998</v>
          </cell>
          <cell r="W862">
            <v>853</v>
          </cell>
          <cell r="X862">
            <v>0</v>
          </cell>
          <cell r="Y862">
            <v>0</v>
          </cell>
        </row>
        <row r="863">
          <cell r="A863">
            <v>854</v>
          </cell>
          <cell r="B863">
            <v>171</v>
          </cell>
          <cell r="D863">
            <v>998</v>
          </cell>
          <cell r="F863">
            <v>0</v>
          </cell>
          <cell r="G863">
            <v>0</v>
          </cell>
          <cell r="H863">
            <v>0</v>
          </cell>
          <cell r="I863">
            <v>0</v>
          </cell>
          <cell r="K863">
            <v>0</v>
          </cell>
          <cell r="L863">
            <v>0</v>
          </cell>
          <cell r="M863">
            <v>0</v>
          </cell>
          <cell r="N863">
            <v>0</v>
          </cell>
          <cell r="O863">
            <v>0</v>
          </cell>
          <cell r="P863">
            <v>0</v>
          </cell>
          <cell r="Q863">
            <v>0</v>
          </cell>
          <cell r="R863">
            <v>0</v>
          </cell>
          <cell r="S863">
            <v>0</v>
          </cell>
          <cell r="T863">
            <v>0</v>
          </cell>
          <cell r="U863">
            <v>171</v>
          </cell>
          <cell r="V863">
            <v>998</v>
          </cell>
          <cell r="W863">
            <v>854</v>
          </cell>
          <cell r="X863">
            <v>0</v>
          </cell>
          <cell r="Y863">
            <v>0</v>
          </cell>
        </row>
        <row r="864">
          <cell r="A864">
            <v>855</v>
          </cell>
          <cell r="B864">
            <v>171</v>
          </cell>
          <cell r="C864" t="str">
            <v xml:space="preserve">MARSHFIELD                   </v>
          </cell>
          <cell r="D864">
            <v>999</v>
          </cell>
          <cell r="E864" t="str">
            <v>TOTAL</v>
          </cell>
          <cell r="F864">
            <v>39583756.739600003</v>
          </cell>
          <cell r="G864">
            <v>1</v>
          </cell>
          <cell r="H864">
            <v>41137358.67464</v>
          </cell>
          <cell r="I864">
            <v>1</v>
          </cell>
          <cell r="J864">
            <v>28739555</v>
          </cell>
          <cell r="K864">
            <v>28739555</v>
          </cell>
          <cell r="L864">
            <v>0</v>
          </cell>
          <cell r="M864">
            <v>0</v>
          </cell>
          <cell r="N864">
            <v>41137358.67464</v>
          </cell>
          <cell r="O864">
            <v>28739555</v>
          </cell>
          <cell r="P864">
            <v>27951328</v>
          </cell>
          <cell r="Q864">
            <v>788227</v>
          </cell>
          <cell r="R864">
            <v>2.8199983914896638</v>
          </cell>
          <cell r="S864">
            <v>4498</v>
          </cell>
          <cell r="T864">
            <v>0</v>
          </cell>
          <cell r="U864">
            <v>171</v>
          </cell>
          <cell r="V864">
            <v>999</v>
          </cell>
          <cell r="W864">
            <v>855</v>
          </cell>
          <cell r="X864">
            <v>4506</v>
          </cell>
          <cell r="Y864">
            <v>41137358.67464</v>
          </cell>
        </row>
        <row r="865">
          <cell r="A865">
            <v>856</v>
          </cell>
          <cell r="B865">
            <v>172</v>
          </cell>
          <cell r="C865" t="str">
            <v xml:space="preserve">MASHPEE                      </v>
          </cell>
          <cell r="D865">
            <v>172</v>
          </cell>
          <cell r="E865" t="str">
            <v>MASHPEE</v>
          </cell>
          <cell r="F865">
            <v>16170543.359999999</v>
          </cell>
          <cell r="G865">
            <v>0.94476743317141321</v>
          </cell>
          <cell r="H865">
            <v>16786403.150000002</v>
          </cell>
          <cell r="I865">
            <v>0.94755617592231955</v>
          </cell>
          <cell r="K865">
            <v>14863230</v>
          </cell>
          <cell r="L865">
            <v>0</v>
          </cell>
          <cell r="M865">
            <v>0</v>
          </cell>
          <cell r="N865">
            <v>16786403.150000002</v>
          </cell>
          <cell r="O865">
            <v>14863230</v>
          </cell>
          <cell r="P865">
            <v>14364504</v>
          </cell>
          <cell r="Q865">
            <v>498726</v>
          </cell>
          <cell r="R865">
            <v>3.4719333156230108</v>
          </cell>
          <cell r="S865">
            <v>1817</v>
          </cell>
          <cell r="T865">
            <v>0</v>
          </cell>
          <cell r="U865">
            <v>172</v>
          </cell>
          <cell r="V865">
            <v>172</v>
          </cell>
          <cell r="W865">
            <v>856</v>
          </cell>
          <cell r="X865">
            <v>1780</v>
          </cell>
          <cell r="Y865">
            <v>16786403.150000002</v>
          </cell>
        </row>
        <row r="866">
          <cell r="A866">
            <v>857</v>
          </cell>
          <cell r="B866">
            <v>172</v>
          </cell>
          <cell r="C866" t="str">
            <v xml:space="preserve">MASHPEE                      </v>
          </cell>
          <cell r="D866">
            <v>815</v>
          </cell>
          <cell r="E866" t="str">
            <v>CAPE COD</v>
          </cell>
          <cell r="F866">
            <v>945355</v>
          </cell>
          <cell r="G866">
            <v>5.5232566828586849E-2</v>
          </cell>
          <cell r="H866">
            <v>929067</v>
          </cell>
          <cell r="I866">
            <v>5.244382407768048E-2</v>
          </cell>
          <cell r="K866">
            <v>822626</v>
          </cell>
          <cell r="L866">
            <v>0</v>
          </cell>
          <cell r="M866">
            <v>0</v>
          </cell>
          <cell r="N866">
            <v>929067</v>
          </cell>
          <cell r="O866">
            <v>822626</v>
          </cell>
          <cell r="P866">
            <v>839771</v>
          </cell>
          <cell r="Q866">
            <v>-17145</v>
          </cell>
          <cell r="R866">
            <v>-2.0416280152565403</v>
          </cell>
          <cell r="S866">
            <v>66</v>
          </cell>
          <cell r="T866">
            <v>0</v>
          </cell>
          <cell r="U866">
            <v>172</v>
          </cell>
          <cell r="V866">
            <v>815</v>
          </cell>
          <cell r="W866">
            <v>857</v>
          </cell>
          <cell r="X866">
            <v>62</v>
          </cell>
          <cell r="Y866">
            <v>929067</v>
          </cell>
        </row>
        <row r="867">
          <cell r="A867">
            <v>858</v>
          </cell>
          <cell r="B867">
            <v>172</v>
          </cell>
          <cell r="D867">
            <v>998</v>
          </cell>
          <cell r="F867">
            <v>0</v>
          </cell>
          <cell r="G867">
            <v>0</v>
          </cell>
          <cell r="H867">
            <v>0</v>
          </cell>
          <cell r="I867">
            <v>0</v>
          </cell>
          <cell r="K867">
            <v>0</v>
          </cell>
          <cell r="L867">
            <v>0</v>
          </cell>
          <cell r="M867">
            <v>0</v>
          </cell>
          <cell r="N867">
            <v>0</v>
          </cell>
          <cell r="O867">
            <v>0</v>
          </cell>
          <cell r="P867">
            <v>0</v>
          </cell>
          <cell r="Q867">
            <v>0</v>
          </cell>
          <cell r="R867">
            <v>0</v>
          </cell>
          <cell r="S867">
            <v>0</v>
          </cell>
          <cell r="T867">
            <v>0</v>
          </cell>
          <cell r="U867">
            <v>172</v>
          </cell>
          <cell r="V867">
            <v>998</v>
          </cell>
          <cell r="W867">
            <v>858</v>
          </cell>
          <cell r="X867">
            <v>0</v>
          </cell>
          <cell r="Y867">
            <v>0</v>
          </cell>
        </row>
        <row r="868">
          <cell r="A868">
            <v>859</v>
          </cell>
          <cell r="B868">
            <v>172</v>
          </cell>
          <cell r="D868">
            <v>998</v>
          </cell>
          <cell r="F868">
            <v>0</v>
          </cell>
          <cell r="G868">
            <v>0</v>
          </cell>
          <cell r="H868">
            <v>0</v>
          </cell>
          <cell r="I868">
            <v>0</v>
          </cell>
          <cell r="K868">
            <v>0</v>
          </cell>
          <cell r="L868">
            <v>0</v>
          </cell>
          <cell r="M868">
            <v>0</v>
          </cell>
          <cell r="N868">
            <v>0</v>
          </cell>
          <cell r="O868">
            <v>0</v>
          </cell>
          <cell r="P868">
            <v>0</v>
          </cell>
          <cell r="Q868">
            <v>0</v>
          </cell>
          <cell r="R868">
            <v>0</v>
          </cell>
          <cell r="S868">
            <v>0</v>
          </cell>
          <cell r="T868">
            <v>0</v>
          </cell>
          <cell r="U868">
            <v>172</v>
          </cell>
          <cell r="V868">
            <v>998</v>
          </cell>
          <cell r="W868">
            <v>859</v>
          </cell>
          <cell r="X868">
            <v>0</v>
          </cell>
          <cell r="Y868">
            <v>0</v>
          </cell>
        </row>
        <row r="869">
          <cell r="A869">
            <v>860</v>
          </cell>
          <cell r="B869">
            <v>172</v>
          </cell>
          <cell r="C869" t="str">
            <v xml:space="preserve">MASHPEE                      </v>
          </cell>
          <cell r="D869">
            <v>999</v>
          </cell>
          <cell r="E869" t="str">
            <v>TOTAL</v>
          </cell>
          <cell r="F869">
            <v>17115898.359999999</v>
          </cell>
          <cell r="G869">
            <v>1</v>
          </cell>
          <cell r="H869">
            <v>17715470.150000002</v>
          </cell>
          <cell r="I869">
            <v>1</v>
          </cell>
          <cell r="J869">
            <v>15685856</v>
          </cell>
          <cell r="K869">
            <v>15685856</v>
          </cell>
          <cell r="L869">
            <v>0</v>
          </cell>
          <cell r="M869">
            <v>0</v>
          </cell>
          <cell r="N869">
            <v>17715470.150000002</v>
          </cell>
          <cell r="O869">
            <v>15685856</v>
          </cell>
          <cell r="P869">
            <v>15204275</v>
          </cell>
          <cell r="Q869">
            <v>481581</v>
          </cell>
          <cell r="R869">
            <v>3.1674052199134781</v>
          </cell>
          <cell r="S869">
            <v>1883</v>
          </cell>
          <cell r="T869">
            <v>0</v>
          </cell>
          <cell r="U869">
            <v>172</v>
          </cell>
          <cell r="V869">
            <v>999</v>
          </cell>
          <cell r="W869">
            <v>860</v>
          </cell>
          <cell r="X869">
            <v>1842</v>
          </cell>
          <cell r="Y869">
            <v>17715470.150000002</v>
          </cell>
        </row>
        <row r="870">
          <cell r="A870">
            <v>861</v>
          </cell>
          <cell r="B870">
            <v>173</v>
          </cell>
          <cell r="C870" t="str">
            <v xml:space="preserve">MATTAPOISETT                 </v>
          </cell>
          <cell r="D870">
            <v>173</v>
          </cell>
          <cell r="E870" t="str">
            <v>MATTAPOISETT</v>
          </cell>
          <cell r="F870">
            <v>3951256.51</v>
          </cell>
          <cell r="G870">
            <v>0.49608378576612716</v>
          </cell>
          <cell r="H870">
            <v>4131578.02</v>
          </cell>
          <cell r="I870">
            <v>0.50118813979145649</v>
          </cell>
          <cell r="K870">
            <v>3667812</v>
          </cell>
          <cell r="L870">
            <v>0</v>
          </cell>
          <cell r="M870">
            <v>0</v>
          </cell>
          <cell r="N870">
            <v>4131578.02</v>
          </cell>
          <cell r="O870">
            <v>3667812</v>
          </cell>
          <cell r="P870">
            <v>3548014</v>
          </cell>
          <cell r="Q870">
            <v>119798</v>
          </cell>
          <cell r="R870">
            <v>3.3764804761198799</v>
          </cell>
          <cell r="S870">
            <v>483</v>
          </cell>
          <cell r="T870">
            <v>0</v>
          </cell>
          <cell r="U870">
            <v>173</v>
          </cell>
          <cell r="V870">
            <v>173</v>
          </cell>
          <cell r="W870">
            <v>861</v>
          </cell>
          <cell r="X870">
            <v>482</v>
          </cell>
          <cell r="Y870">
            <v>4131578.02</v>
          </cell>
        </row>
        <row r="871">
          <cell r="A871">
            <v>862</v>
          </cell>
          <cell r="B871">
            <v>173</v>
          </cell>
          <cell r="C871" t="str">
            <v xml:space="preserve">MATTAPOISETT                 </v>
          </cell>
          <cell r="D871">
            <v>740</v>
          </cell>
          <cell r="E871" t="str">
            <v>OLD ROCHESTER</v>
          </cell>
          <cell r="F871">
            <v>3509595</v>
          </cell>
          <cell r="G871">
            <v>0.44063278850652782</v>
          </cell>
          <cell r="H871">
            <v>3546090</v>
          </cell>
          <cell r="I871">
            <v>0.4301645139048072</v>
          </cell>
          <cell r="K871">
            <v>3148044</v>
          </cell>
          <cell r="L871">
            <v>0</v>
          </cell>
          <cell r="M871">
            <v>0</v>
          </cell>
          <cell r="N871">
            <v>3546090</v>
          </cell>
          <cell r="O871">
            <v>3148044</v>
          </cell>
          <cell r="P871">
            <v>3151426</v>
          </cell>
          <cell r="Q871">
            <v>-3382</v>
          </cell>
          <cell r="R871">
            <v>-0.10731649735706947</v>
          </cell>
          <cell r="S871">
            <v>399</v>
          </cell>
          <cell r="T871">
            <v>0</v>
          </cell>
          <cell r="U871">
            <v>173</v>
          </cell>
          <cell r="V871">
            <v>740</v>
          </cell>
          <cell r="W871">
            <v>862</v>
          </cell>
          <cell r="X871">
            <v>388</v>
          </cell>
          <cell r="Y871">
            <v>3546090</v>
          </cell>
        </row>
        <row r="872">
          <cell r="A872">
            <v>863</v>
          </cell>
          <cell r="B872">
            <v>173</v>
          </cell>
          <cell r="C872" t="str">
            <v xml:space="preserve">MATTAPOISETT                 </v>
          </cell>
          <cell r="D872">
            <v>855</v>
          </cell>
          <cell r="E872" t="str">
            <v>OLD COLONY</v>
          </cell>
          <cell r="F872">
            <v>504046</v>
          </cell>
          <cell r="G872">
            <v>6.328342572734498E-2</v>
          </cell>
          <cell r="H872">
            <v>565899</v>
          </cell>
          <cell r="I872">
            <v>6.8647346303736367E-2</v>
          </cell>
          <cell r="K872">
            <v>502377</v>
          </cell>
          <cell r="L872">
            <v>0</v>
          </cell>
          <cell r="M872">
            <v>0</v>
          </cell>
          <cell r="N872">
            <v>565899</v>
          </cell>
          <cell r="O872">
            <v>502377</v>
          </cell>
          <cell r="P872">
            <v>452606</v>
          </cell>
          <cell r="Q872">
            <v>49771</v>
          </cell>
          <cell r="R872">
            <v>10.99654003703</v>
          </cell>
          <cell r="S872">
            <v>36</v>
          </cell>
          <cell r="T872">
            <v>0</v>
          </cell>
          <cell r="U872">
            <v>173</v>
          </cell>
          <cell r="V872">
            <v>855</v>
          </cell>
          <cell r="W872">
            <v>863</v>
          </cell>
          <cell r="X872">
            <v>39</v>
          </cell>
          <cell r="Y872">
            <v>565899</v>
          </cell>
        </row>
        <row r="873">
          <cell r="A873">
            <v>864</v>
          </cell>
          <cell r="B873">
            <v>173</v>
          </cell>
          <cell r="D873">
            <v>998</v>
          </cell>
          <cell r="F873">
            <v>0</v>
          </cell>
          <cell r="G873">
            <v>0</v>
          </cell>
          <cell r="H873">
            <v>0</v>
          </cell>
          <cell r="I873">
            <v>0</v>
          </cell>
          <cell r="K873">
            <v>0</v>
          </cell>
          <cell r="L873">
            <v>0</v>
          </cell>
          <cell r="M873">
            <v>0</v>
          </cell>
          <cell r="N873">
            <v>0</v>
          </cell>
          <cell r="O873">
            <v>0</v>
          </cell>
          <cell r="P873">
            <v>0</v>
          </cell>
          <cell r="Q873">
            <v>0</v>
          </cell>
          <cell r="R873">
            <v>0</v>
          </cell>
          <cell r="S873">
            <v>0</v>
          </cell>
          <cell r="T873">
            <v>0</v>
          </cell>
          <cell r="U873">
            <v>173</v>
          </cell>
          <cell r="V873">
            <v>998</v>
          </cell>
          <cell r="W873">
            <v>864</v>
          </cell>
          <cell r="X873">
            <v>0</v>
          </cell>
          <cell r="Y873">
            <v>0</v>
          </cell>
        </row>
        <row r="874">
          <cell r="A874">
            <v>865</v>
          </cell>
          <cell r="B874">
            <v>173</v>
          </cell>
          <cell r="C874" t="str">
            <v xml:space="preserve">MATTAPOISETT                 </v>
          </cell>
          <cell r="D874">
            <v>999</v>
          </cell>
          <cell r="E874" t="str">
            <v>TOTAL</v>
          </cell>
          <cell r="F874">
            <v>7964897.5099999998</v>
          </cell>
          <cell r="G874">
            <v>1</v>
          </cell>
          <cell r="H874">
            <v>8243567.0199999996</v>
          </cell>
          <cell r="I874">
            <v>1</v>
          </cell>
          <cell r="J874">
            <v>7318233</v>
          </cell>
          <cell r="K874">
            <v>7318233</v>
          </cell>
          <cell r="L874">
            <v>0</v>
          </cell>
          <cell r="M874">
            <v>0</v>
          </cell>
          <cell r="N874">
            <v>8243567.0199999996</v>
          </cell>
          <cell r="O874">
            <v>7318233</v>
          </cell>
          <cell r="P874">
            <v>7152046</v>
          </cell>
          <cell r="Q874">
            <v>166187</v>
          </cell>
          <cell r="R874">
            <v>2.3236287909781339</v>
          </cell>
          <cell r="S874">
            <v>918</v>
          </cell>
          <cell r="T874">
            <v>0</v>
          </cell>
          <cell r="U874">
            <v>173</v>
          </cell>
          <cell r="V874">
            <v>999</v>
          </cell>
          <cell r="W874">
            <v>865</v>
          </cell>
          <cell r="X874">
            <v>909</v>
          </cell>
          <cell r="Y874">
            <v>8243567.0200000014</v>
          </cell>
        </row>
        <row r="875">
          <cell r="A875">
            <v>866</v>
          </cell>
          <cell r="B875">
            <v>174</v>
          </cell>
          <cell r="C875" t="str">
            <v xml:space="preserve">MAYNARD                      </v>
          </cell>
          <cell r="D875">
            <v>174</v>
          </cell>
          <cell r="E875" t="str">
            <v>MAYNARD</v>
          </cell>
          <cell r="F875">
            <v>12168260.781569999</v>
          </cell>
          <cell r="G875">
            <v>0.91697893735707059</v>
          </cell>
          <cell r="H875">
            <v>12727909.260160001</v>
          </cell>
          <cell r="I875">
            <v>0.89911622249851852</v>
          </cell>
          <cell r="K875">
            <v>8836949</v>
          </cell>
          <cell r="L875">
            <v>0</v>
          </cell>
          <cell r="M875">
            <v>0</v>
          </cell>
          <cell r="N875">
            <v>12727909.260160001</v>
          </cell>
          <cell r="O875">
            <v>8836949</v>
          </cell>
          <cell r="P875">
            <v>8664177</v>
          </cell>
          <cell r="Q875">
            <v>172772</v>
          </cell>
          <cell r="R875">
            <v>1.9940959193239012</v>
          </cell>
          <cell r="S875">
            <v>1319</v>
          </cell>
          <cell r="T875">
            <v>0</v>
          </cell>
          <cell r="U875">
            <v>174</v>
          </cell>
          <cell r="V875">
            <v>174</v>
          </cell>
          <cell r="W875">
            <v>866</v>
          </cell>
          <cell r="X875">
            <v>1329</v>
          </cell>
          <cell r="Y875">
            <v>12727909.260160001</v>
          </cell>
        </row>
        <row r="876">
          <cell r="A876">
            <v>867</v>
          </cell>
          <cell r="B876">
            <v>174</v>
          </cell>
          <cell r="C876" t="str">
            <v xml:space="preserve">MAYNARD                      </v>
          </cell>
          <cell r="D876">
            <v>801</v>
          </cell>
          <cell r="E876" t="str">
            <v>ASSABET VALLEY</v>
          </cell>
          <cell r="F876">
            <v>1101685</v>
          </cell>
          <cell r="G876">
            <v>8.3021062642929425E-2</v>
          </cell>
          <cell r="H876">
            <v>1428113</v>
          </cell>
          <cell r="I876">
            <v>0.10088377750148145</v>
          </cell>
          <cell r="K876">
            <v>991534</v>
          </cell>
          <cell r="L876">
            <v>0</v>
          </cell>
          <cell r="M876">
            <v>0</v>
          </cell>
          <cell r="N876">
            <v>1428113</v>
          </cell>
          <cell r="O876">
            <v>991534</v>
          </cell>
          <cell r="P876">
            <v>784434</v>
          </cell>
          <cell r="Q876">
            <v>207100</v>
          </cell>
          <cell r="R876">
            <v>26.401201375769027</v>
          </cell>
          <cell r="S876">
            <v>71</v>
          </cell>
          <cell r="T876">
            <v>0</v>
          </cell>
          <cell r="U876">
            <v>174</v>
          </cell>
          <cell r="V876">
            <v>801</v>
          </cell>
          <cell r="W876">
            <v>867</v>
          </cell>
          <cell r="X876">
            <v>87</v>
          </cell>
          <cell r="Y876">
            <v>1428113</v>
          </cell>
        </row>
        <row r="877">
          <cell r="A877">
            <v>868</v>
          </cell>
          <cell r="B877">
            <v>174</v>
          </cell>
          <cell r="D877">
            <v>998</v>
          </cell>
          <cell r="F877">
            <v>0</v>
          </cell>
          <cell r="G877">
            <v>0</v>
          </cell>
          <cell r="H877">
            <v>0</v>
          </cell>
          <cell r="I877">
            <v>0</v>
          </cell>
          <cell r="K877">
            <v>0</v>
          </cell>
          <cell r="L877">
            <v>0</v>
          </cell>
          <cell r="M877">
            <v>0</v>
          </cell>
          <cell r="N877">
            <v>0</v>
          </cell>
          <cell r="O877">
            <v>0</v>
          </cell>
          <cell r="P877">
            <v>0</v>
          </cell>
          <cell r="Q877">
            <v>0</v>
          </cell>
          <cell r="R877">
            <v>0</v>
          </cell>
          <cell r="S877">
            <v>0</v>
          </cell>
          <cell r="T877">
            <v>0</v>
          </cell>
          <cell r="U877">
            <v>174</v>
          </cell>
          <cell r="V877">
            <v>998</v>
          </cell>
          <cell r="W877">
            <v>868</v>
          </cell>
          <cell r="X877">
            <v>0</v>
          </cell>
          <cell r="Y877">
            <v>0</v>
          </cell>
        </row>
        <row r="878">
          <cell r="A878">
            <v>869</v>
          </cell>
          <cell r="B878">
            <v>174</v>
          </cell>
          <cell r="D878">
            <v>998</v>
          </cell>
          <cell r="F878">
            <v>0</v>
          </cell>
          <cell r="G878">
            <v>0</v>
          </cell>
          <cell r="H878">
            <v>0</v>
          </cell>
          <cell r="I878">
            <v>0</v>
          </cell>
          <cell r="K878">
            <v>0</v>
          </cell>
          <cell r="L878">
            <v>0</v>
          </cell>
          <cell r="M878">
            <v>0</v>
          </cell>
          <cell r="N878">
            <v>0</v>
          </cell>
          <cell r="O878">
            <v>0</v>
          </cell>
          <cell r="P878">
            <v>0</v>
          </cell>
          <cell r="Q878">
            <v>0</v>
          </cell>
          <cell r="R878">
            <v>0</v>
          </cell>
          <cell r="S878">
            <v>0</v>
          </cell>
          <cell r="T878">
            <v>0</v>
          </cell>
          <cell r="U878">
            <v>174</v>
          </cell>
          <cell r="V878">
            <v>998</v>
          </cell>
          <cell r="W878">
            <v>869</v>
          </cell>
          <cell r="X878">
            <v>0</v>
          </cell>
          <cell r="Y878">
            <v>0</v>
          </cell>
        </row>
        <row r="879">
          <cell r="A879">
            <v>870</v>
          </cell>
          <cell r="B879">
            <v>174</v>
          </cell>
          <cell r="C879" t="str">
            <v xml:space="preserve">MAYNARD                      </v>
          </cell>
          <cell r="D879">
            <v>999</v>
          </cell>
          <cell r="E879" t="str">
            <v>TOTAL</v>
          </cell>
          <cell r="F879">
            <v>13269945.781569999</v>
          </cell>
          <cell r="G879">
            <v>1</v>
          </cell>
          <cell r="H879">
            <v>14156022.260160001</v>
          </cell>
          <cell r="I879">
            <v>1</v>
          </cell>
          <cell r="J879">
            <v>9828483</v>
          </cell>
          <cell r="K879">
            <v>9828483</v>
          </cell>
          <cell r="L879">
            <v>0</v>
          </cell>
          <cell r="M879">
            <v>0</v>
          </cell>
          <cell r="N879">
            <v>14156022.260160001</v>
          </cell>
          <cell r="O879">
            <v>9828483</v>
          </cell>
          <cell r="P879">
            <v>9448611</v>
          </cell>
          <cell r="Q879">
            <v>379872</v>
          </cell>
          <cell r="R879">
            <v>4.0204004588610962</v>
          </cell>
          <cell r="S879">
            <v>1390</v>
          </cell>
          <cell r="T879">
            <v>0</v>
          </cell>
          <cell r="U879">
            <v>174</v>
          </cell>
          <cell r="V879">
            <v>999</v>
          </cell>
          <cell r="W879">
            <v>870</v>
          </cell>
          <cell r="X879">
            <v>1416</v>
          </cell>
          <cell r="Y879">
            <v>14156022.260160001</v>
          </cell>
        </row>
        <row r="880">
          <cell r="A880">
            <v>871</v>
          </cell>
          <cell r="B880">
            <v>175</v>
          </cell>
          <cell r="C880" t="str">
            <v xml:space="preserve">MEDFIELD                     </v>
          </cell>
          <cell r="D880">
            <v>175</v>
          </cell>
          <cell r="E880" t="str">
            <v>MEDFIELD</v>
          </cell>
          <cell r="F880">
            <v>24263807.570240002</v>
          </cell>
          <cell r="G880">
            <v>0.9877091034746176</v>
          </cell>
          <cell r="H880">
            <v>24324022.98694</v>
          </cell>
          <cell r="I880">
            <v>0.98788481689166807</v>
          </cell>
          <cell r="K880">
            <v>21208313</v>
          </cell>
          <cell r="L880">
            <v>0</v>
          </cell>
          <cell r="M880">
            <v>0</v>
          </cell>
          <cell r="N880">
            <v>24324022.98694</v>
          </cell>
          <cell r="O880">
            <v>21208313</v>
          </cell>
          <cell r="P880">
            <v>20679989</v>
          </cell>
          <cell r="Q880">
            <v>528324</v>
          </cell>
          <cell r="R880">
            <v>2.554759579417571</v>
          </cell>
          <cell r="S880">
            <v>2860</v>
          </cell>
          <cell r="T880">
            <v>0</v>
          </cell>
          <cell r="U880">
            <v>175</v>
          </cell>
          <cell r="V880">
            <v>175</v>
          </cell>
          <cell r="W880">
            <v>871</v>
          </cell>
          <cell r="X880">
            <v>2758</v>
          </cell>
          <cell r="Y880">
            <v>24324022.98694</v>
          </cell>
        </row>
        <row r="881">
          <cell r="A881">
            <v>872</v>
          </cell>
          <cell r="B881">
            <v>175</v>
          </cell>
          <cell r="C881" t="str">
            <v xml:space="preserve">MEDFIELD                     </v>
          </cell>
          <cell r="D881">
            <v>878</v>
          </cell>
          <cell r="E881" t="str">
            <v>TRI COUNTY</v>
          </cell>
          <cell r="F881">
            <v>216337</v>
          </cell>
          <cell r="G881">
            <v>8.8064506652479526E-3</v>
          </cell>
          <cell r="H881">
            <v>208877</v>
          </cell>
          <cell r="I881">
            <v>8.4832355654602034E-3</v>
          </cell>
          <cell r="K881">
            <v>182122</v>
          </cell>
          <cell r="L881">
            <v>0</v>
          </cell>
          <cell r="M881">
            <v>0</v>
          </cell>
          <cell r="N881">
            <v>208877</v>
          </cell>
          <cell r="O881">
            <v>182122</v>
          </cell>
          <cell r="P881">
            <v>184384</v>
          </cell>
          <cell r="Q881">
            <v>-2262</v>
          </cell>
          <cell r="R881">
            <v>-1.2267875737591114</v>
          </cell>
          <cell r="S881">
            <v>15</v>
          </cell>
          <cell r="T881">
            <v>0</v>
          </cell>
          <cell r="U881">
            <v>175</v>
          </cell>
          <cell r="V881">
            <v>878</v>
          </cell>
          <cell r="W881">
            <v>872</v>
          </cell>
          <cell r="X881">
            <v>14</v>
          </cell>
          <cell r="Y881">
            <v>208877</v>
          </cell>
        </row>
        <row r="882">
          <cell r="A882">
            <v>873</v>
          </cell>
          <cell r="B882">
            <v>175</v>
          </cell>
          <cell r="C882" t="str">
            <v xml:space="preserve">MEDFIELD                     </v>
          </cell>
          <cell r="D882">
            <v>915</v>
          </cell>
          <cell r="E882" t="str">
            <v>NORFOLK COUNTY</v>
          </cell>
          <cell r="F882">
            <v>85598</v>
          </cell>
          <cell r="G882">
            <v>3.484445860134393E-3</v>
          </cell>
          <cell r="H882">
            <v>89427</v>
          </cell>
          <cell r="I882">
            <v>3.6319475428716885E-3</v>
          </cell>
          <cell r="K882">
            <v>77972</v>
          </cell>
          <cell r="L882">
            <v>0</v>
          </cell>
          <cell r="M882">
            <v>0</v>
          </cell>
          <cell r="N882">
            <v>89427</v>
          </cell>
          <cell r="O882">
            <v>77972</v>
          </cell>
          <cell r="P882">
            <v>72955</v>
          </cell>
          <cell r="Q882">
            <v>5017</v>
          </cell>
          <cell r="R882">
            <v>6.8768418888355836</v>
          </cell>
          <cell r="S882">
            <v>6</v>
          </cell>
          <cell r="T882">
            <v>0</v>
          </cell>
          <cell r="U882">
            <v>175</v>
          </cell>
          <cell r="V882">
            <v>915</v>
          </cell>
          <cell r="W882">
            <v>873</v>
          </cell>
          <cell r="X882">
            <v>6</v>
          </cell>
          <cell r="Y882">
            <v>89427</v>
          </cell>
        </row>
        <row r="883">
          <cell r="A883">
            <v>874</v>
          </cell>
          <cell r="B883">
            <v>175</v>
          </cell>
          <cell r="D883">
            <v>998</v>
          </cell>
          <cell r="F883">
            <v>0</v>
          </cell>
          <cell r="G883">
            <v>0</v>
          </cell>
          <cell r="H883">
            <v>0</v>
          </cell>
          <cell r="I883">
            <v>0</v>
          </cell>
          <cell r="K883">
            <v>0</v>
          </cell>
          <cell r="L883">
            <v>0</v>
          </cell>
          <cell r="M883">
            <v>0</v>
          </cell>
          <cell r="N883">
            <v>0</v>
          </cell>
          <cell r="O883">
            <v>0</v>
          </cell>
          <cell r="P883">
            <v>0</v>
          </cell>
          <cell r="Q883">
            <v>0</v>
          </cell>
          <cell r="R883">
            <v>0</v>
          </cell>
          <cell r="S883">
            <v>0</v>
          </cell>
          <cell r="T883">
            <v>0</v>
          </cell>
          <cell r="U883">
            <v>175</v>
          </cell>
          <cell r="V883">
            <v>998</v>
          </cell>
          <cell r="W883">
            <v>874</v>
          </cell>
          <cell r="X883">
            <v>0</v>
          </cell>
          <cell r="Y883">
            <v>0</v>
          </cell>
        </row>
        <row r="884">
          <cell r="A884">
            <v>875</v>
          </cell>
          <cell r="B884">
            <v>175</v>
          </cell>
          <cell r="C884" t="str">
            <v xml:space="preserve">MEDFIELD                     </v>
          </cell>
          <cell r="D884">
            <v>999</v>
          </cell>
          <cell r="E884" t="str">
            <v>TOTAL</v>
          </cell>
          <cell r="F884">
            <v>24565742.570240002</v>
          </cell>
          <cell r="G884">
            <v>1</v>
          </cell>
          <cell r="H884">
            <v>24622326.98694</v>
          </cell>
          <cell r="I884">
            <v>0.99999999999999989</v>
          </cell>
          <cell r="J884">
            <v>21468407</v>
          </cell>
          <cell r="K884">
            <v>21468407</v>
          </cell>
          <cell r="L884">
            <v>0</v>
          </cell>
          <cell r="M884">
            <v>0</v>
          </cell>
          <cell r="N884">
            <v>24622326.98694</v>
          </cell>
          <cell r="O884">
            <v>21468407</v>
          </cell>
          <cell r="P884">
            <v>20937328</v>
          </cell>
          <cell r="Q884">
            <v>531079</v>
          </cell>
          <cell r="R884">
            <v>2.5365175537203219</v>
          </cell>
          <cell r="S884">
            <v>2881</v>
          </cell>
          <cell r="T884">
            <v>0</v>
          </cell>
          <cell r="U884">
            <v>175</v>
          </cell>
          <cell r="V884">
            <v>999</v>
          </cell>
          <cell r="W884">
            <v>875</v>
          </cell>
          <cell r="X884">
            <v>2778</v>
          </cell>
          <cell r="Y884">
            <v>24622326.98694</v>
          </cell>
        </row>
        <row r="885">
          <cell r="A885">
            <v>876</v>
          </cell>
          <cell r="B885">
            <v>176</v>
          </cell>
          <cell r="C885" t="str">
            <v xml:space="preserve">MEDFORD                      </v>
          </cell>
          <cell r="D885">
            <v>176</v>
          </cell>
          <cell r="E885" t="str">
            <v>MEDFORD</v>
          </cell>
          <cell r="F885">
            <v>51296237.986520007</v>
          </cell>
          <cell r="G885">
            <v>0.99781978866048138</v>
          </cell>
          <cell r="H885">
            <v>53842053.427549995</v>
          </cell>
          <cell r="I885">
            <v>0.99759252898812589</v>
          </cell>
          <cell r="K885">
            <v>44086471</v>
          </cell>
          <cell r="L885">
            <v>0</v>
          </cell>
          <cell r="M885">
            <v>0</v>
          </cell>
          <cell r="N885">
            <v>53842053.427549995</v>
          </cell>
          <cell r="O885">
            <v>44080589</v>
          </cell>
          <cell r="P885">
            <v>42820019</v>
          </cell>
          <cell r="Q885">
            <v>1260570</v>
          </cell>
          <cell r="R885">
            <v>2.9438800575964246</v>
          </cell>
          <cell r="S885">
            <v>5243</v>
          </cell>
          <cell r="T885">
            <v>0</v>
          </cell>
          <cell r="U885">
            <v>176</v>
          </cell>
          <cell r="V885">
            <v>176</v>
          </cell>
          <cell r="W885">
            <v>876</v>
          </cell>
          <cell r="X885">
            <v>5269</v>
          </cell>
          <cell r="Y885">
            <v>53842053.427549995</v>
          </cell>
        </row>
        <row r="886">
          <cell r="A886">
            <v>877</v>
          </cell>
          <cell r="B886">
            <v>176</v>
          </cell>
          <cell r="C886" t="str">
            <v xml:space="preserve">MEDFORD                      </v>
          </cell>
          <cell r="D886">
            <v>913</v>
          </cell>
          <cell r="E886" t="str">
            <v>ESSEX AGRICULTURAL</v>
          </cell>
          <cell r="F886">
            <v>112081</v>
          </cell>
          <cell r="G886">
            <v>2.1802113395185947E-3</v>
          </cell>
          <cell r="H886">
            <v>129936</v>
          </cell>
          <cell r="I886">
            <v>2.4074710118740625E-3</v>
          </cell>
          <cell r="K886">
            <v>106393</v>
          </cell>
          <cell r="L886">
            <v>112275</v>
          </cell>
          <cell r="M886">
            <v>5882</v>
          </cell>
          <cell r="N886">
            <v>0</v>
          </cell>
          <cell r="O886">
            <v>112275</v>
          </cell>
          <cell r="P886">
            <v>98175</v>
          </cell>
          <cell r="Q886">
            <v>14100</v>
          </cell>
          <cell r="R886">
            <v>14.362108479755539</v>
          </cell>
          <cell r="S886">
            <v>8</v>
          </cell>
          <cell r="T886">
            <v>0</v>
          </cell>
          <cell r="U886">
            <v>176</v>
          </cell>
          <cell r="V886">
            <v>913</v>
          </cell>
          <cell r="W886">
            <v>877</v>
          </cell>
          <cell r="X886">
            <v>9</v>
          </cell>
          <cell r="Y886">
            <v>129936</v>
          </cell>
        </row>
        <row r="887">
          <cell r="A887">
            <v>878</v>
          </cell>
          <cell r="B887">
            <v>176</v>
          </cell>
          <cell r="D887">
            <v>998</v>
          </cell>
          <cell r="F887">
            <v>0</v>
          </cell>
          <cell r="G887">
            <v>0</v>
          </cell>
          <cell r="H887">
            <v>0</v>
          </cell>
          <cell r="I887">
            <v>0</v>
          </cell>
          <cell r="K887">
            <v>0</v>
          </cell>
          <cell r="L887">
            <v>0</v>
          </cell>
          <cell r="M887">
            <v>0</v>
          </cell>
          <cell r="N887">
            <v>0</v>
          </cell>
          <cell r="O887">
            <v>0</v>
          </cell>
          <cell r="P887">
            <v>0</v>
          </cell>
          <cell r="Q887">
            <v>0</v>
          </cell>
          <cell r="R887">
            <v>0</v>
          </cell>
          <cell r="S887">
            <v>0</v>
          </cell>
          <cell r="T887">
            <v>0</v>
          </cell>
          <cell r="U887">
            <v>176</v>
          </cell>
          <cell r="V887">
            <v>998</v>
          </cell>
          <cell r="W887">
            <v>878</v>
          </cell>
          <cell r="X887">
            <v>0</v>
          </cell>
          <cell r="Y887">
            <v>0</v>
          </cell>
        </row>
        <row r="888">
          <cell r="A888">
            <v>879</v>
          </cell>
          <cell r="B888">
            <v>176</v>
          </cell>
          <cell r="D888">
            <v>998</v>
          </cell>
          <cell r="F888">
            <v>0</v>
          </cell>
          <cell r="G888">
            <v>0</v>
          </cell>
          <cell r="H888">
            <v>0</v>
          </cell>
          <cell r="I888">
            <v>0</v>
          </cell>
          <cell r="K888">
            <v>0</v>
          </cell>
          <cell r="L888">
            <v>0</v>
          </cell>
          <cell r="M888">
            <v>0</v>
          </cell>
          <cell r="N888">
            <v>0</v>
          </cell>
          <cell r="O888">
            <v>0</v>
          </cell>
          <cell r="P888">
            <v>0</v>
          </cell>
          <cell r="Q888">
            <v>0</v>
          </cell>
          <cell r="R888">
            <v>0</v>
          </cell>
          <cell r="S888">
            <v>0</v>
          </cell>
          <cell r="T888">
            <v>0</v>
          </cell>
          <cell r="U888">
            <v>176</v>
          </cell>
          <cell r="V888">
            <v>998</v>
          </cell>
          <cell r="W888">
            <v>879</v>
          </cell>
          <cell r="X888">
            <v>0</v>
          </cell>
          <cell r="Y888">
            <v>0</v>
          </cell>
        </row>
        <row r="889">
          <cell r="A889">
            <v>880</v>
          </cell>
          <cell r="B889">
            <v>176</v>
          </cell>
          <cell r="C889" t="str">
            <v xml:space="preserve">MEDFORD                      </v>
          </cell>
          <cell r="D889">
            <v>999</v>
          </cell>
          <cell r="E889" t="str">
            <v>TOTAL</v>
          </cell>
          <cell r="F889">
            <v>51408318.986520007</v>
          </cell>
          <cell r="G889">
            <v>1</v>
          </cell>
          <cell r="H889">
            <v>53971989.427549995</v>
          </cell>
          <cell r="I889">
            <v>1</v>
          </cell>
          <cell r="J889">
            <v>44192864</v>
          </cell>
          <cell r="K889">
            <v>44192864</v>
          </cell>
          <cell r="L889">
            <v>112275</v>
          </cell>
          <cell r="M889">
            <v>5882</v>
          </cell>
          <cell r="N889">
            <v>53842053.427549995</v>
          </cell>
          <cell r="O889">
            <v>44192864</v>
          </cell>
          <cell r="P889">
            <v>42918194</v>
          </cell>
          <cell r="Q889">
            <v>1274670</v>
          </cell>
          <cell r="R889">
            <v>2.9699991570008746</v>
          </cell>
          <cell r="S889">
            <v>5251</v>
          </cell>
          <cell r="T889">
            <v>0</v>
          </cell>
          <cell r="U889">
            <v>176</v>
          </cell>
          <cell r="V889">
            <v>999</v>
          </cell>
          <cell r="W889">
            <v>880</v>
          </cell>
          <cell r="X889">
            <v>5278</v>
          </cell>
          <cell r="Y889">
            <v>53971989.427549995</v>
          </cell>
        </row>
        <row r="890">
          <cell r="A890">
            <v>881</v>
          </cell>
          <cell r="B890">
            <v>177</v>
          </cell>
          <cell r="C890" t="str">
            <v xml:space="preserve">MEDWAY                       </v>
          </cell>
          <cell r="D890">
            <v>177</v>
          </cell>
          <cell r="E890" t="str">
            <v>MEDWAY</v>
          </cell>
          <cell r="F890">
            <v>22260938.035379998</v>
          </cell>
          <cell r="G890">
            <v>0.94610545689896819</v>
          </cell>
          <cell r="H890">
            <v>22211260.904100001</v>
          </cell>
          <cell r="I890">
            <v>0.9532608940039955</v>
          </cell>
          <cell r="K890">
            <v>13680191</v>
          </cell>
          <cell r="L890">
            <v>0</v>
          </cell>
          <cell r="M890">
            <v>0</v>
          </cell>
          <cell r="N890">
            <v>22211260.904100001</v>
          </cell>
          <cell r="O890">
            <v>13680191</v>
          </cell>
          <cell r="P890">
            <v>13120301</v>
          </cell>
          <cell r="Q890">
            <v>559890</v>
          </cell>
          <cell r="R890">
            <v>4.2673563662906817</v>
          </cell>
          <cell r="S890">
            <v>2577</v>
          </cell>
          <cell r="T890">
            <v>0</v>
          </cell>
          <cell r="U890">
            <v>177</v>
          </cell>
          <cell r="V890">
            <v>177</v>
          </cell>
          <cell r="W890">
            <v>881</v>
          </cell>
          <cell r="X890">
            <v>2486</v>
          </cell>
          <cell r="Y890">
            <v>22211260.904100001</v>
          </cell>
        </row>
        <row r="891">
          <cell r="A891">
            <v>882</v>
          </cell>
          <cell r="B891">
            <v>177</v>
          </cell>
          <cell r="C891" t="str">
            <v xml:space="preserve">MEDWAY                       </v>
          </cell>
          <cell r="D891">
            <v>878</v>
          </cell>
          <cell r="E891" t="str">
            <v>TRI COUNTY</v>
          </cell>
          <cell r="F891">
            <v>1168221</v>
          </cell>
          <cell r="G891">
            <v>4.9650210660815153E-2</v>
          </cell>
          <cell r="H891">
            <v>984704</v>
          </cell>
          <cell r="I891">
            <v>4.2261437539371678E-2</v>
          </cell>
          <cell r="K891">
            <v>606491</v>
          </cell>
          <cell r="L891">
            <v>0</v>
          </cell>
          <cell r="M891">
            <v>0</v>
          </cell>
          <cell r="N891">
            <v>984704</v>
          </cell>
          <cell r="O891">
            <v>606491</v>
          </cell>
          <cell r="P891">
            <v>688534</v>
          </cell>
          <cell r="Q891">
            <v>-82043</v>
          </cell>
          <cell r="R891">
            <v>-11.915606201000967</v>
          </cell>
          <cell r="S891">
            <v>81</v>
          </cell>
          <cell r="T891">
            <v>0</v>
          </cell>
          <cell r="U891">
            <v>177</v>
          </cell>
          <cell r="V891">
            <v>878</v>
          </cell>
          <cell r="W891">
            <v>882</v>
          </cell>
          <cell r="X891">
            <v>66</v>
          </cell>
          <cell r="Y891">
            <v>984704</v>
          </cell>
        </row>
        <row r="892">
          <cell r="A892">
            <v>883</v>
          </cell>
          <cell r="B892">
            <v>177</v>
          </cell>
          <cell r="C892" t="str">
            <v xml:space="preserve">MEDWAY                       </v>
          </cell>
          <cell r="D892">
            <v>915</v>
          </cell>
          <cell r="E892" t="str">
            <v>NORFOLK COUNTY</v>
          </cell>
          <cell r="F892">
            <v>99865</v>
          </cell>
          <cell r="G892">
            <v>4.2443324402166244E-3</v>
          </cell>
          <cell r="H892">
            <v>104331</v>
          </cell>
          <cell r="I892">
            <v>4.4776684566328424E-3</v>
          </cell>
          <cell r="K892">
            <v>64259</v>
          </cell>
          <cell r="L892">
            <v>0</v>
          </cell>
          <cell r="M892">
            <v>0</v>
          </cell>
          <cell r="N892">
            <v>104331</v>
          </cell>
          <cell r="O892">
            <v>64259</v>
          </cell>
          <cell r="P892">
            <v>58859</v>
          </cell>
          <cell r="Q892">
            <v>5400</v>
          </cell>
          <cell r="R892">
            <v>9.1744677959190604</v>
          </cell>
          <cell r="S892">
            <v>7</v>
          </cell>
          <cell r="T892">
            <v>0</v>
          </cell>
          <cell r="U892">
            <v>177</v>
          </cell>
          <cell r="V892">
            <v>915</v>
          </cell>
          <cell r="W892">
            <v>883</v>
          </cell>
          <cell r="X892">
            <v>7</v>
          </cell>
          <cell r="Y892">
            <v>104331</v>
          </cell>
        </row>
        <row r="893">
          <cell r="A893">
            <v>884</v>
          </cell>
          <cell r="B893">
            <v>177</v>
          </cell>
          <cell r="D893">
            <v>998</v>
          </cell>
          <cell r="F893">
            <v>0</v>
          </cell>
          <cell r="G893">
            <v>0</v>
          </cell>
          <cell r="H893">
            <v>0</v>
          </cell>
          <cell r="I893">
            <v>0</v>
          </cell>
          <cell r="K893">
            <v>0</v>
          </cell>
          <cell r="L893">
            <v>0</v>
          </cell>
          <cell r="M893">
            <v>0</v>
          </cell>
          <cell r="N893">
            <v>0</v>
          </cell>
          <cell r="O893">
            <v>0</v>
          </cell>
          <cell r="P893">
            <v>0</v>
          </cell>
          <cell r="Q893">
            <v>0</v>
          </cell>
          <cell r="R893">
            <v>0</v>
          </cell>
          <cell r="S893">
            <v>0</v>
          </cell>
          <cell r="T893">
            <v>0</v>
          </cell>
          <cell r="U893">
            <v>177</v>
          </cell>
          <cell r="V893">
            <v>998</v>
          </cell>
          <cell r="W893">
            <v>884</v>
          </cell>
          <cell r="X893">
            <v>0</v>
          </cell>
          <cell r="Y893">
            <v>0</v>
          </cell>
        </row>
        <row r="894">
          <cell r="A894">
            <v>885</v>
          </cell>
          <cell r="B894">
            <v>177</v>
          </cell>
          <cell r="C894" t="str">
            <v xml:space="preserve">MEDWAY                       </v>
          </cell>
          <cell r="D894">
            <v>999</v>
          </cell>
          <cell r="E894" t="str">
            <v>TOTAL</v>
          </cell>
          <cell r="F894">
            <v>23529024.035379998</v>
          </cell>
          <cell r="G894">
            <v>1</v>
          </cell>
          <cell r="H894">
            <v>23300295.904100001</v>
          </cell>
          <cell r="I894">
            <v>1</v>
          </cell>
          <cell r="J894">
            <v>14350941</v>
          </cell>
          <cell r="K894">
            <v>14350941</v>
          </cell>
          <cell r="L894">
            <v>0</v>
          </cell>
          <cell r="M894">
            <v>0</v>
          </cell>
          <cell r="N894">
            <v>23300295.904100001</v>
          </cell>
          <cell r="O894">
            <v>14350941</v>
          </cell>
          <cell r="P894">
            <v>13867694</v>
          </cell>
          <cell r="Q894">
            <v>483247</v>
          </cell>
          <cell r="R894">
            <v>3.4846961578471518</v>
          </cell>
          <cell r="S894">
            <v>2665</v>
          </cell>
          <cell r="T894">
            <v>0</v>
          </cell>
          <cell r="U894">
            <v>177</v>
          </cell>
          <cell r="V894">
            <v>999</v>
          </cell>
          <cell r="W894">
            <v>885</v>
          </cell>
          <cell r="X894">
            <v>2559</v>
          </cell>
          <cell r="Y894">
            <v>23300295.904100001</v>
          </cell>
        </row>
        <row r="895">
          <cell r="A895">
            <v>886</v>
          </cell>
          <cell r="B895">
            <v>178</v>
          </cell>
          <cell r="C895" t="str">
            <v xml:space="preserve">MELROSE                      </v>
          </cell>
          <cell r="D895">
            <v>178</v>
          </cell>
          <cell r="E895" t="str">
            <v>MELROSE</v>
          </cell>
          <cell r="F895">
            <v>33172689.346400008</v>
          </cell>
          <cell r="G895">
            <v>0.97107289236069527</v>
          </cell>
          <cell r="H895">
            <v>34332803.209749997</v>
          </cell>
          <cell r="I895">
            <v>0.9722560929772277</v>
          </cell>
          <cell r="K895">
            <v>26661108</v>
          </cell>
          <cell r="L895">
            <v>0</v>
          </cell>
          <cell r="M895">
            <v>0</v>
          </cell>
          <cell r="N895">
            <v>34332803.209749997</v>
          </cell>
          <cell r="O895">
            <v>26659879</v>
          </cell>
          <cell r="P895">
            <v>25849124</v>
          </cell>
          <cell r="Q895">
            <v>810755</v>
          </cell>
          <cell r="R895">
            <v>3.1364892674892966</v>
          </cell>
          <cell r="S895">
            <v>3756</v>
          </cell>
          <cell r="T895">
            <v>0</v>
          </cell>
          <cell r="U895">
            <v>178</v>
          </cell>
          <cell r="V895">
            <v>178</v>
          </cell>
          <cell r="W895">
            <v>886</v>
          </cell>
          <cell r="X895">
            <v>3734</v>
          </cell>
          <cell r="Y895">
            <v>34332803.209749997</v>
          </cell>
        </row>
        <row r="896">
          <cell r="A896">
            <v>887</v>
          </cell>
          <cell r="B896">
            <v>178</v>
          </cell>
          <cell r="C896" t="str">
            <v xml:space="preserve">MELROSE                      </v>
          </cell>
          <cell r="D896">
            <v>853</v>
          </cell>
          <cell r="E896" t="str">
            <v>NORTHEAST METROPOLITAN</v>
          </cell>
          <cell r="F896">
            <v>946145</v>
          </cell>
          <cell r="G896">
            <v>2.7696752353975729E-2</v>
          </cell>
          <cell r="H896">
            <v>965270</v>
          </cell>
          <cell r="I896">
            <v>2.7335071742746943E-2</v>
          </cell>
          <cell r="K896">
            <v>749580</v>
          </cell>
          <cell r="L896">
            <v>0</v>
          </cell>
          <cell r="M896">
            <v>0</v>
          </cell>
          <cell r="N896">
            <v>965270</v>
          </cell>
          <cell r="O896">
            <v>749545</v>
          </cell>
          <cell r="P896">
            <v>737263</v>
          </cell>
          <cell r="Q896">
            <v>12282</v>
          </cell>
          <cell r="R896">
            <v>1.6658912762474178</v>
          </cell>
          <cell r="S896">
            <v>62</v>
          </cell>
          <cell r="T896">
            <v>0</v>
          </cell>
          <cell r="U896">
            <v>178</v>
          </cell>
          <cell r="V896">
            <v>853</v>
          </cell>
          <cell r="W896">
            <v>887</v>
          </cell>
          <cell r="X896">
            <v>61</v>
          </cell>
          <cell r="Y896">
            <v>965270</v>
          </cell>
        </row>
        <row r="897">
          <cell r="A897">
            <v>888</v>
          </cell>
          <cell r="B897">
            <v>178</v>
          </cell>
          <cell r="C897" t="str">
            <v xml:space="preserve">MELROSE                      </v>
          </cell>
          <cell r="D897">
            <v>913</v>
          </cell>
          <cell r="E897" t="str">
            <v>ESSEX AGRICULTURAL</v>
          </cell>
          <cell r="F897">
            <v>42030</v>
          </cell>
          <cell r="G897">
            <v>1.2303552853289929E-3</v>
          </cell>
          <cell r="H897">
            <v>14437</v>
          </cell>
          <cell r="I897">
            <v>4.0883528002531687E-4</v>
          </cell>
          <cell r="K897">
            <v>11211</v>
          </cell>
          <cell r="L897">
            <v>12475</v>
          </cell>
          <cell r="M897">
            <v>1264</v>
          </cell>
          <cell r="N897">
            <v>0</v>
          </cell>
          <cell r="O897">
            <v>12475</v>
          </cell>
          <cell r="P897">
            <v>36816</v>
          </cell>
          <cell r="Q897">
            <v>-24341</v>
          </cell>
          <cell r="R897">
            <v>-66.115275966970884</v>
          </cell>
          <cell r="S897">
            <v>3</v>
          </cell>
          <cell r="T897">
            <v>0</v>
          </cell>
          <cell r="U897">
            <v>178</v>
          </cell>
          <cell r="V897">
            <v>913</v>
          </cell>
          <cell r="W897">
            <v>888</v>
          </cell>
          <cell r="X897">
            <v>1</v>
          </cell>
          <cell r="Y897">
            <v>14437</v>
          </cell>
        </row>
        <row r="898">
          <cell r="A898">
            <v>889</v>
          </cell>
          <cell r="B898">
            <v>178</v>
          </cell>
          <cell r="D898">
            <v>998</v>
          </cell>
          <cell r="F898">
            <v>0</v>
          </cell>
          <cell r="G898">
            <v>0</v>
          </cell>
          <cell r="H898">
            <v>0</v>
          </cell>
          <cell r="I898">
            <v>0</v>
          </cell>
          <cell r="K898">
            <v>0</v>
          </cell>
          <cell r="L898">
            <v>0</v>
          </cell>
          <cell r="M898">
            <v>0</v>
          </cell>
          <cell r="N898">
            <v>0</v>
          </cell>
          <cell r="O898">
            <v>0</v>
          </cell>
          <cell r="P898">
            <v>0</v>
          </cell>
          <cell r="Q898">
            <v>0</v>
          </cell>
          <cell r="R898">
            <v>0</v>
          </cell>
          <cell r="S898">
            <v>0</v>
          </cell>
          <cell r="T898">
            <v>0</v>
          </cell>
          <cell r="U898">
            <v>178</v>
          </cell>
          <cell r="V898">
            <v>998</v>
          </cell>
          <cell r="W898">
            <v>889</v>
          </cell>
          <cell r="X898">
            <v>0</v>
          </cell>
          <cell r="Y898">
            <v>0</v>
          </cell>
        </row>
        <row r="899">
          <cell r="A899">
            <v>890</v>
          </cell>
          <cell r="B899">
            <v>178</v>
          </cell>
          <cell r="C899" t="str">
            <v xml:space="preserve">MELROSE                      </v>
          </cell>
          <cell r="D899">
            <v>999</v>
          </cell>
          <cell r="E899" t="str">
            <v>TOTAL</v>
          </cell>
          <cell r="F899">
            <v>34160864.346400008</v>
          </cell>
          <cell r="G899">
            <v>1</v>
          </cell>
          <cell r="H899">
            <v>35312510.209749997</v>
          </cell>
          <cell r="I899">
            <v>1</v>
          </cell>
          <cell r="J899">
            <v>27421899</v>
          </cell>
          <cell r="K899">
            <v>27421899</v>
          </cell>
          <cell r="L899">
            <v>12475</v>
          </cell>
          <cell r="M899">
            <v>1264</v>
          </cell>
          <cell r="N899">
            <v>35298073.209749997</v>
          </cell>
          <cell r="O899">
            <v>27421899</v>
          </cell>
          <cell r="P899">
            <v>26623203</v>
          </cell>
          <cell r="Q899">
            <v>798696</v>
          </cell>
          <cell r="R899">
            <v>2.999999661949015</v>
          </cell>
          <cell r="S899">
            <v>3821</v>
          </cell>
          <cell r="T899">
            <v>0</v>
          </cell>
          <cell r="U899">
            <v>178</v>
          </cell>
          <cell r="V899">
            <v>999</v>
          </cell>
          <cell r="W899">
            <v>890</v>
          </cell>
          <cell r="X899">
            <v>3796</v>
          </cell>
          <cell r="Y899">
            <v>35312510.209749997</v>
          </cell>
        </row>
        <row r="900">
          <cell r="A900">
            <v>891</v>
          </cell>
          <cell r="B900">
            <v>179</v>
          </cell>
          <cell r="C900" t="str">
            <v xml:space="preserve">MENDON                       </v>
          </cell>
          <cell r="D900">
            <v>179</v>
          </cell>
          <cell r="E900" t="str">
            <v>MENDON</v>
          </cell>
          <cell r="F900">
            <v>24882.900699999998</v>
          </cell>
          <cell r="G900">
            <v>2.3057203858775554E-3</v>
          </cell>
          <cell r="H900">
            <v>0</v>
          </cell>
          <cell r="I900">
            <v>0</v>
          </cell>
          <cell r="K900">
            <v>0</v>
          </cell>
          <cell r="L900">
            <v>0</v>
          </cell>
          <cell r="M900">
            <v>0</v>
          </cell>
          <cell r="N900">
            <v>0</v>
          </cell>
          <cell r="O900">
            <v>0</v>
          </cell>
          <cell r="P900">
            <v>12459</v>
          </cell>
          <cell r="Q900">
            <v>-12459</v>
          </cell>
          <cell r="R900">
            <v>-100</v>
          </cell>
          <cell r="S900">
            <v>2</v>
          </cell>
          <cell r="T900">
            <v>0</v>
          </cell>
          <cell r="U900">
            <v>179</v>
          </cell>
          <cell r="V900">
            <v>179</v>
          </cell>
          <cell r="W900">
            <v>891</v>
          </cell>
          <cell r="X900">
            <v>0</v>
          </cell>
          <cell r="Y900">
            <v>0</v>
          </cell>
        </row>
        <row r="901">
          <cell r="A901">
            <v>892</v>
          </cell>
          <cell r="B901">
            <v>179</v>
          </cell>
          <cell r="C901" t="str">
            <v xml:space="preserve">MENDON                       </v>
          </cell>
          <cell r="D901">
            <v>710</v>
          </cell>
          <cell r="E901" t="str">
            <v>MENDON UPTON</v>
          </cell>
          <cell r="F901">
            <v>9986161</v>
          </cell>
          <cell r="G901">
            <v>0.92534609497338061</v>
          </cell>
          <cell r="H901">
            <v>9823669</v>
          </cell>
          <cell r="I901">
            <v>0.91108675240420378</v>
          </cell>
          <cell r="K901">
            <v>5141037</v>
          </cell>
          <cell r="L901">
            <v>0</v>
          </cell>
          <cell r="M901">
            <v>0</v>
          </cell>
          <cell r="N901">
            <v>9823669</v>
          </cell>
          <cell r="O901">
            <v>5141037</v>
          </cell>
          <cell r="P901">
            <v>4999998</v>
          </cell>
          <cell r="Q901">
            <v>141039</v>
          </cell>
          <cell r="R901">
            <v>2.8207811283124515</v>
          </cell>
          <cell r="S901">
            <v>1163</v>
          </cell>
          <cell r="T901">
            <v>0</v>
          </cell>
          <cell r="U901">
            <v>179</v>
          </cell>
          <cell r="V901">
            <v>710</v>
          </cell>
          <cell r="W901">
            <v>892</v>
          </cell>
          <cell r="X901">
            <v>1087</v>
          </cell>
          <cell r="Y901">
            <v>9823669</v>
          </cell>
        </row>
        <row r="902">
          <cell r="A902">
            <v>893</v>
          </cell>
          <cell r="B902">
            <v>179</v>
          </cell>
          <cell r="C902" t="str">
            <v xml:space="preserve">MENDON                       </v>
          </cell>
          <cell r="D902">
            <v>805</v>
          </cell>
          <cell r="E902" t="str">
            <v>BLACKSTONE VALLEY</v>
          </cell>
          <cell r="F902">
            <v>780768</v>
          </cell>
          <cell r="G902">
            <v>7.2348184640741955E-2</v>
          </cell>
          <cell r="H902">
            <v>958695</v>
          </cell>
          <cell r="I902">
            <v>8.8913247595796246E-2</v>
          </cell>
          <cell r="K902">
            <v>501715</v>
          </cell>
          <cell r="L902">
            <v>0</v>
          </cell>
          <cell r="M902">
            <v>0</v>
          </cell>
          <cell r="N902">
            <v>958695</v>
          </cell>
          <cell r="O902">
            <v>501715</v>
          </cell>
          <cell r="P902">
            <v>390925</v>
          </cell>
          <cell r="Q902">
            <v>110790</v>
          </cell>
          <cell r="R902">
            <v>28.340474515572041</v>
          </cell>
          <cell r="S902">
            <v>55</v>
          </cell>
          <cell r="T902">
            <v>0</v>
          </cell>
          <cell r="U902">
            <v>179</v>
          </cell>
          <cell r="V902">
            <v>805</v>
          </cell>
          <cell r="W902">
            <v>893</v>
          </cell>
          <cell r="X902">
            <v>65</v>
          </cell>
          <cell r="Y902">
            <v>958695</v>
          </cell>
        </row>
        <row r="903">
          <cell r="A903">
            <v>894</v>
          </cell>
          <cell r="B903">
            <v>179</v>
          </cell>
          <cell r="D903">
            <v>998</v>
          </cell>
          <cell r="F903">
            <v>0</v>
          </cell>
          <cell r="G903">
            <v>0</v>
          </cell>
          <cell r="H903">
            <v>0</v>
          </cell>
          <cell r="I903">
            <v>0</v>
          </cell>
          <cell r="K903">
            <v>0</v>
          </cell>
          <cell r="L903">
            <v>0</v>
          </cell>
          <cell r="M903">
            <v>0</v>
          </cell>
          <cell r="N903">
            <v>0</v>
          </cell>
          <cell r="O903">
            <v>0</v>
          </cell>
          <cell r="P903">
            <v>0</v>
          </cell>
          <cell r="Q903">
            <v>0</v>
          </cell>
          <cell r="R903">
            <v>0</v>
          </cell>
          <cell r="S903">
            <v>0</v>
          </cell>
          <cell r="T903">
            <v>0</v>
          </cell>
          <cell r="U903">
            <v>179</v>
          </cell>
          <cell r="V903">
            <v>998</v>
          </cell>
          <cell r="W903">
            <v>894</v>
          </cell>
          <cell r="X903">
            <v>0</v>
          </cell>
          <cell r="Y903">
            <v>0</v>
          </cell>
        </row>
        <row r="904">
          <cell r="A904">
            <v>895</v>
          </cell>
          <cell r="B904">
            <v>179</v>
          </cell>
          <cell r="C904" t="str">
            <v xml:space="preserve">MENDON                       </v>
          </cell>
          <cell r="D904">
            <v>999</v>
          </cell>
          <cell r="E904" t="str">
            <v>TOTAL</v>
          </cell>
          <cell r="F904">
            <v>10791811.900699999</v>
          </cell>
          <cell r="G904">
            <v>1</v>
          </cell>
          <cell r="H904">
            <v>10782364</v>
          </cell>
          <cell r="I904">
            <v>1</v>
          </cell>
          <cell r="J904">
            <v>5642752</v>
          </cell>
          <cell r="K904">
            <v>5642752</v>
          </cell>
          <cell r="L904">
            <v>0</v>
          </cell>
          <cell r="M904">
            <v>0</v>
          </cell>
          <cell r="N904">
            <v>10782364</v>
          </cell>
          <cell r="O904">
            <v>5642752</v>
          </cell>
          <cell r="P904">
            <v>5403382</v>
          </cell>
          <cell r="Q904">
            <v>239370</v>
          </cell>
          <cell r="R904">
            <v>4.4300032831289737</v>
          </cell>
          <cell r="S904">
            <v>1220</v>
          </cell>
          <cell r="T904">
            <v>0</v>
          </cell>
          <cell r="U904">
            <v>179</v>
          </cell>
          <cell r="V904">
            <v>999</v>
          </cell>
          <cell r="W904">
            <v>895</v>
          </cell>
          <cell r="X904">
            <v>1152</v>
          </cell>
          <cell r="Y904">
            <v>10782364</v>
          </cell>
        </row>
        <row r="905">
          <cell r="A905">
            <v>896</v>
          </cell>
          <cell r="B905">
            <v>180</v>
          </cell>
          <cell r="C905" t="str">
            <v xml:space="preserve">MERRIMAC                     </v>
          </cell>
          <cell r="D905">
            <v>180</v>
          </cell>
          <cell r="E905" t="str">
            <v>MERRIMAC</v>
          </cell>
          <cell r="F905">
            <v>0</v>
          </cell>
          <cell r="G905">
            <v>0</v>
          </cell>
          <cell r="H905">
            <v>0</v>
          </cell>
          <cell r="I905">
            <v>0</v>
          </cell>
          <cell r="K905">
            <v>0</v>
          </cell>
          <cell r="L905">
            <v>0</v>
          </cell>
          <cell r="M905">
            <v>0</v>
          </cell>
          <cell r="N905">
            <v>0</v>
          </cell>
          <cell r="O905">
            <v>0</v>
          </cell>
          <cell r="P905">
            <v>0</v>
          </cell>
          <cell r="Q905">
            <v>0</v>
          </cell>
          <cell r="R905">
            <v>0</v>
          </cell>
          <cell r="S905">
            <v>0</v>
          </cell>
          <cell r="T905">
            <v>0</v>
          </cell>
          <cell r="U905">
            <v>180</v>
          </cell>
          <cell r="V905">
            <v>180</v>
          </cell>
          <cell r="W905">
            <v>896</v>
          </cell>
          <cell r="X905">
            <v>0</v>
          </cell>
          <cell r="Y905">
            <v>0</v>
          </cell>
        </row>
        <row r="906">
          <cell r="A906">
            <v>897</v>
          </cell>
          <cell r="B906">
            <v>180</v>
          </cell>
          <cell r="C906" t="str">
            <v xml:space="preserve">MERRIMAC                     </v>
          </cell>
          <cell r="D906">
            <v>745</v>
          </cell>
          <cell r="E906" t="str">
            <v>PENTUCKET</v>
          </cell>
          <cell r="F906">
            <v>9337695</v>
          </cell>
          <cell r="G906">
            <v>0.9183133677081049</v>
          </cell>
          <cell r="H906">
            <v>9246086</v>
          </cell>
          <cell r="I906">
            <v>0.90771698539056556</v>
          </cell>
          <cell r="K906">
            <v>5040895</v>
          </cell>
          <cell r="L906">
            <v>0</v>
          </cell>
          <cell r="M906">
            <v>0</v>
          </cell>
          <cell r="N906">
            <v>9246086</v>
          </cell>
          <cell r="O906">
            <v>5011349</v>
          </cell>
          <cell r="P906">
            <v>4897753</v>
          </cell>
          <cell r="Q906">
            <v>113596</v>
          </cell>
          <cell r="R906">
            <v>2.3193493016083089</v>
          </cell>
          <cell r="S906">
            <v>1105</v>
          </cell>
          <cell r="T906">
            <v>0</v>
          </cell>
          <cell r="U906">
            <v>180</v>
          </cell>
          <cell r="V906">
            <v>745</v>
          </cell>
          <cell r="W906">
            <v>897</v>
          </cell>
          <cell r="X906">
            <v>1050</v>
          </cell>
          <cell r="Y906">
            <v>9246086</v>
          </cell>
        </row>
        <row r="907">
          <cell r="A907">
            <v>898</v>
          </cell>
          <cell r="B907">
            <v>180</v>
          </cell>
          <cell r="C907" t="str">
            <v xml:space="preserve">MERRIMAC                     </v>
          </cell>
          <cell r="D907">
            <v>885</v>
          </cell>
          <cell r="E907" t="str">
            <v>WHITTIER</v>
          </cell>
          <cell r="F907">
            <v>718534</v>
          </cell>
          <cell r="G907">
            <v>7.0664053318594738E-2</v>
          </cell>
          <cell r="H907">
            <v>838941</v>
          </cell>
          <cell r="I907">
            <v>8.2361444122469374E-2</v>
          </cell>
          <cell r="K907">
            <v>457384</v>
          </cell>
          <cell r="L907">
            <v>0</v>
          </cell>
          <cell r="M907">
            <v>0</v>
          </cell>
          <cell r="N907">
            <v>838941</v>
          </cell>
          <cell r="O907">
            <v>454703</v>
          </cell>
          <cell r="P907">
            <v>376882</v>
          </cell>
          <cell r="Q907">
            <v>77821</v>
          </cell>
          <cell r="R907">
            <v>20.648638035247107</v>
          </cell>
          <cell r="S907">
            <v>50</v>
          </cell>
          <cell r="T907">
            <v>0</v>
          </cell>
          <cell r="U907">
            <v>180</v>
          </cell>
          <cell r="V907">
            <v>885</v>
          </cell>
          <cell r="W907">
            <v>898</v>
          </cell>
          <cell r="X907">
            <v>56</v>
          </cell>
          <cell r="Y907">
            <v>838941</v>
          </cell>
        </row>
        <row r="908">
          <cell r="A908">
            <v>899</v>
          </cell>
          <cell r="B908">
            <v>180</v>
          </cell>
          <cell r="C908" t="str">
            <v xml:space="preserve">MERRIMAC                     </v>
          </cell>
          <cell r="D908">
            <v>913</v>
          </cell>
          <cell r="E908" t="str">
            <v>ESSEX AGRICULTURAL</v>
          </cell>
          <cell r="F908">
            <v>112081</v>
          </cell>
          <cell r="G908">
            <v>1.1022578973300381E-2</v>
          </cell>
          <cell r="H908">
            <v>101062</v>
          </cell>
          <cell r="I908">
            <v>9.9215704869651151E-3</v>
          </cell>
          <cell r="K908">
            <v>55098</v>
          </cell>
          <cell r="L908">
            <v>87325</v>
          </cell>
          <cell r="M908">
            <v>32227</v>
          </cell>
          <cell r="N908">
            <v>0</v>
          </cell>
          <cell r="O908">
            <v>87325</v>
          </cell>
          <cell r="P908">
            <v>98175</v>
          </cell>
          <cell r="Q908">
            <v>-10850</v>
          </cell>
          <cell r="R908">
            <v>-11.05169340463458</v>
          </cell>
          <cell r="S908">
            <v>8</v>
          </cell>
          <cell r="T908">
            <v>0</v>
          </cell>
          <cell r="U908">
            <v>180</v>
          </cell>
          <cell r="V908">
            <v>913</v>
          </cell>
          <cell r="W908">
            <v>899</v>
          </cell>
          <cell r="X908">
            <v>7</v>
          </cell>
          <cell r="Y908">
            <v>101062</v>
          </cell>
        </row>
        <row r="909">
          <cell r="A909">
            <v>900</v>
          </cell>
          <cell r="B909">
            <v>180</v>
          </cell>
          <cell r="C909" t="str">
            <v xml:space="preserve">MERRIMAC                     </v>
          </cell>
          <cell r="D909">
            <v>999</v>
          </cell>
          <cell r="E909" t="str">
            <v>TOTAL</v>
          </cell>
          <cell r="F909">
            <v>10168310</v>
          </cell>
          <cell r="G909">
            <v>1</v>
          </cell>
          <cell r="H909">
            <v>10186089</v>
          </cell>
          <cell r="I909">
            <v>1</v>
          </cell>
          <cell r="J909">
            <v>5553377</v>
          </cell>
          <cell r="K909">
            <v>5553377</v>
          </cell>
          <cell r="L909">
            <v>87325</v>
          </cell>
          <cell r="M909">
            <v>32227</v>
          </cell>
          <cell r="N909">
            <v>10085027</v>
          </cell>
          <cell r="O909">
            <v>5553377</v>
          </cell>
          <cell r="P909">
            <v>5372810</v>
          </cell>
          <cell r="Q909">
            <v>180567</v>
          </cell>
          <cell r="R909">
            <v>3.3607553589276375</v>
          </cell>
          <cell r="S909">
            <v>1163</v>
          </cell>
          <cell r="T909">
            <v>0</v>
          </cell>
          <cell r="U909">
            <v>180</v>
          </cell>
          <cell r="V909">
            <v>999</v>
          </cell>
          <cell r="W909">
            <v>900</v>
          </cell>
          <cell r="X909">
            <v>1113</v>
          </cell>
          <cell r="Y909">
            <v>10186089</v>
          </cell>
        </row>
        <row r="910">
          <cell r="A910">
            <v>901</v>
          </cell>
          <cell r="B910">
            <v>181</v>
          </cell>
          <cell r="C910" t="str">
            <v xml:space="preserve">METHUEN                      </v>
          </cell>
          <cell r="D910">
            <v>181</v>
          </cell>
          <cell r="E910" t="str">
            <v>METHUEN</v>
          </cell>
          <cell r="F910">
            <v>66167336.409999996</v>
          </cell>
          <cell r="G910">
            <v>0.92171712787642623</v>
          </cell>
          <cell r="H910">
            <v>68082307.960000008</v>
          </cell>
          <cell r="I910">
            <v>0.91557493745136675</v>
          </cell>
          <cell r="K910">
            <v>31547684</v>
          </cell>
          <cell r="L910">
            <v>0</v>
          </cell>
          <cell r="M910">
            <v>0</v>
          </cell>
          <cell r="N910">
            <v>68082307.960000008</v>
          </cell>
          <cell r="O910">
            <v>31301841</v>
          </cell>
          <cell r="P910">
            <v>30557302</v>
          </cell>
          <cell r="Q910">
            <v>744539</v>
          </cell>
          <cell r="R910">
            <v>2.4365338274956341</v>
          </cell>
          <cell r="S910">
            <v>7169</v>
          </cell>
          <cell r="T910">
            <v>0</v>
          </cell>
          <cell r="U910">
            <v>181</v>
          </cell>
          <cell r="V910">
            <v>181</v>
          </cell>
          <cell r="W910">
            <v>901</v>
          </cell>
          <cell r="X910">
            <v>7177</v>
          </cell>
          <cell r="Y910">
            <v>68082307.960000008</v>
          </cell>
        </row>
        <row r="911">
          <cell r="A911">
            <v>902</v>
          </cell>
          <cell r="B911">
            <v>181</v>
          </cell>
          <cell r="C911" t="str">
            <v xml:space="preserve">METHUEN                      </v>
          </cell>
          <cell r="D911">
            <v>823</v>
          </cell>
          <cell r="E911" t="str">
            <v>GREATER LAWRENCE</v>
          </cell>
          <cell r="F911">
            <v>4933202</v>
          </cell>
          <cell r="G911">
            <v>6.8719961016702538E-2</v>
          </cell>
          <cell r="H911">
            <v>5613743</v>
          </cell>
          <cell r="I911">
            <v>7.5493950632707765E-2</v>
          </cell>
          <cell r="K911">
            <v>2601272</v>
          </cell>
          <cell r="L911">
            <v>0</v>
          </cell>
          <cell r="M911">
            <v>0</v>
          </cell>
          <cell r="N911">
            <v>5613743</v>
          </cell>
          <cell r="O911">
            <v>2581001</v>
          </cell>
          <cell r="P911">
            <v>2278244</v>
          </cell>
          <cell r="Q911">
            <v>302757</v>
          </cell>
          <cell r="R911">
            <v>13.289050689917323</v>
          </cell>
          <cell r="S911">
            <v>310</v>
          </cell>
          <cell r="T911">
            <v>0</v>
          </cell>
          <cell r="U911">
            <v>181</v>
          </cell>
          <cell r="V911">
            <v>823</v>
          </cell>
          <cell r="W911">
            <v>902</v>
          </cell>
          <cell r="X911">
            <v>339</v>
          </cell>
          <cell r="Y911">
            <v>5613743</v>
          </cell>
        </row>
        <row r="912">
          <cell r="A912">
            <v>903</v>
          </cell>
          <cell r="B912">
            <v>181</v>
          </cell>
          <cell r="C912" t="str">
            <v xml:space="preserve">METHUEN                      </v>
          </cell>
          <cell r="D912">
            <v>913</v>
          </cell>
          <cell r="E912" t="str">
            <v>ESSEX AGRICULTURAL</v>
          </cell>
          <cell r="F912">
            <v>686493</v>
          </cell>
          <cell r="G912">
            <v>9.562911106871191E-3</v>
          </cell>
          <cell r="H912">
            <v>664119</v>
          </cell>
          <cell r="I912">
            <v>8.9311119159254798E-3</v>
          </cell>
          <cell r="K912">
            <v>307737</v>
          </cell>
          <cell r="L912">
            <v>573851</v>
          </cell>
          <cell r="M912">
            <v>266114</v>
          </cell>
          <cell r="N912">
            <v>0</v>
          </cell>
          <cell r="O912">
            <v>573851</v>
          </cell>
          <cell r="P912">
            <v>601322</v>
          </cell>
          <cell r="Q912">
            <v>-27471</v>
          </cell>
          <cell r="R912">
            <v>-4.5684342166094041</v>
          </cell>
          <cell r="S912">
            <v>49</v>
          </cell>
          <cell r="T912">
            <v>0</v>
          </cell>
          <cell r="U912">
            <v>181</v>
          </cell>
          <cell r="V912">
            <v>913</v>
          </cell>
          <cell r="W912">
            <v>903</v>
          </cell>
          <cell r="X912">
            <v>46</v>
          </cell>
          <cell r="Y912">
            <v>664119</v>
          </cell>
        </row>
        <row r="913">
          <cell r="A913">
            <v>904</v>
          </cell>
          <cell r="B913">
            <v>181</v>
          </cell>
          <cell r="D913">
            <v>998</v>
          </cell>
          <cell r="F913">
            <v>0</v>
          </cell>
          <cell r="G913">
            <v>0</v>
          </cell>
          <cell r="H913">
            <v>0</v>
          </cell>
          <cell r="I913">
            <v>0</v>
          </cell>
          <cell r="K913">
            <v>0</v>
          </cell>
          <cell r="L913">
            <v>0</v>
          </cell>
          <cell r="M913">
            <v>0</v>
          </cell>
          <cell r="N913">
            <v>0</v>
          </cell>
          <cell r="O913">
            <v>0</v>
          </cell>
          <cell r="P913">
            <v>0</v>
          </cell>
          <cell r="Q913">
            <v>0</v>
          </cell>
          <cell r="R913">
            <v>0</v>
          </cell>
          <cell r="S913">
            <v>0</v>
          </cell>
          <cell r="T913">
            <v>0</v>
          </cell>
          <cell r="U913">
            <v>181</v>
          </cell>
          <cell r="V913">
            <v>998</v>
          </cell>
          <cell r="W913">
            <v>904</v>
          </cell>
          <cell r="X913">
            <v>0</v>
          </cell>
          <cell r="Y913">
            <v>0</v>
          </cell>
        </row>
        <row r="914">
          <cell r="A914">
            <v>905</v>
          </cell>
          <cell r="B914">
            <v>181</v>
          </cell>
          <cell r="C914" t="str">
            <v xml:space="preserve">METHUEN                      </v>
          </cell>
          <cell r="D914">
            <v>999</v>
          </cell>
          <cell r="E914" t="str">
            <v>TOTAL</v>
          </cell>
          <cell r="F914">
            <v>71787031.409999996</v>
          </cell>
          <cell r="G914">
            <v>1</v>
          </cell>
          <cell r="H914">
            <v>74360169.960000008</v>
          </cell>
          <cell r="I914">
            <v>1</v>
          </cell>
          <cell r="J914">
            <v>34456692</v>
          </cell>
          <cell r="K914">
            <v>34456693</v>
          </cell>
          <cell r="L914">
            <v>573851</v>
          </cell>
          <cell r="M914">
            <v>266114</v>
          </cell>
          <cell r="N914">
            <v>73696050.960000008</v>
          </cell>
          <cell r="O914">
            <v>34456693</v>
          </cell>
          <cell r="P914">
            <v>33436868</v>
          </cell>
          <cell r="Q914">
            <v>1019825</v>
          </cell>
          <cell r="R914">
            <v>3.0500015731138457</v>
          </cell>
          <cell r="S914">
            <v>7528</v>
          </cell>
          <cell r="T914">
            <v>0</v>
          </cell>
          <cell r="U914">
            <v>181</v>
          </cell>
          <cell r="V914">
            <v>999</v>
          </cell>
          <cell r="W914">
            <v>905</v>
          </cell>
          <cell r="X914">
            <v>7562</v>
          </cell>
          <cell r="Y914">
            <v>74360169.960000008</v>
          </cell>
        </row>
        <row r="915">
          <cell r="A915">
            <v>906</v>
          </cell>
          <cell r="B915">
            <v>182</v>
          </cell>
          <cell r="C915" t="str">
            <v xml:space="preserve">MIDDLEBOROUGH                </v>
          </cell>
          <cell r="D915">
            <v>182</v>
          </cell>
          <cell r="E915" t="str">
            <v>MIDDLEBOROUGH</v>
          </cell>
          <cell r="F915">
            <v>32141290.059999999</v>
          </cell>
          <cell r="G915">
            <v>0.9262291280287831</v>
          </cell>
          <cell r="H915">
            <v>32743806.490000006</v>
          </cell>
          <cell r="I915">
            <v>0.91129435996529029</v>
          </cell>
          <cell r="K915">
            <v>15484511</v>
          </cell>
          <cell r="L915">
            <v>0</v>
          </cell>
          <cell r="M915">
            <v>0</v>
          </cell>
          <cell r="N915">
            <v>32743806.490000006</v>
          </cell>
          <cell r="O915">
            <v>15484511</v>
          </cell>
          <cell r="P915">
            <v>15132961</v>
          </cell>
          <cell r="Q915">
            <v>351550</v>
          </cell>
          <cell r="R915">
            <v>2.3230747769719358</v>
          </cell>
          <cell r="S915">
            <v>3529</v>
          </cell>
          <cell r="T915">
            <v>0</v>
          </cell>
          <cell r="U915">
            <v>182</v>
          </cell>
          <cell r="V915">
            <v>182</v>
          </cell>
          <cell r="W915">
            <v>906</v>
          </cell>
          <cell r="X915">
            <v>3452</v>
          </cell>
          <cell r="Y915">
            <v>32743806.490000006</v>
          </cell>
        </row>
        <row r="916">
          <cell r="A916">
            <v>907</v>
          </cell>
          <cell r="B916">
            <v>182</v>
          </cell>
          <cell r="C916" t="str">
            <v xml:space="preserve">MIDDLEBOROUGH                </v>
          </cell>
          <cell r="D916">
            <v>810</v>
          </cell>
          <cell r="E916" t="str">
            <v>BRISTOL PLYMOUTH</v>
          </cell>
          <cell r="F916">
            <v>2559940</v>
          </cell>
          <cell r="G916">
            <v>7.3770871971216803E-2</v>
          </cell>
          <cell r="H916">
            <v>3187291</v>
          </cell>
          <cell r="I916">
            <v>8.870564003470964E-2</v>
          </cell>
          <cell r="K916">
            <v>1507267</v>
          </cell>
          <cell r="L916">
            <v>0</v>
          </cell>
          <cell r="M916">
            <v>0</v>
          </cell>
          <cell r="N916">
            <v>3187291</v>
          </cell>
          <cell r="O916">
            <v>1507267</v>
          </cell>
          <cell r="P916">
            <v>1205287</v>
          </cell>
          <cell r="Q916">
            <v>301980</v>
          </cell>
          <cell r="R916">
            <v>25.054613548474347</v>
          </cell>
          <cell r="S916">
            <v>182</v>
          </cell>
          <cell r="T916">
            <v>0</v>
          </cell>
          <cell r="U916">
            <v>182</v>
          </cell>
          <cell r="V916">
            <v>810</v>
          </cell>
          <cell r="W916">
            <v>907</v>
          </cell>
          <cell r="X916">
            <v>216</v>
          </cell>
          <cell r="Y916">
            <v>3187291</v>
          </cell>
        </row>
        <row r="917">
          <cell r="A917">
            <v>908</v>
          </cell>
          <cell r="B917">
            <v>182</v>
          </cell>
          <cell r="D917">
            <v>998</v>
          </cell>
          <cell r="F917">
            <v>0</v>
          </cell>
          <cell r="G917">
            <v>0</v>
          </cell>
          <cell r="H917">
            <v>0</v>
          </cell>
          <cell r="I917">
            <v>0</v>
          </cell>
          <cell r="K917">
            <v>0</v>
          </cell>
          <cell r="L917">
            <v>0</v>
          </cell>
          <cell r="M917">
            <v>0</v>
          </cell>
          <cell r="N917">
            <v>0</v>
          </cell>
          <cell r="O917">
            <v>0</v>
          </cell>
          <cell r="P917">
            <v>0</v>
          </cell>
          <cell r="Q917">
            <v>0</v>
          </cell>
          <cell r="R917">
            <v>0</v>
          </cell>
          <cell r="S917">
            <v>0</v>
          </cell>
          <cell r="T917">
            <v>0</v>
          </cell>
          <cell r="U917">
            <v>182</v>
          </cell>
          <cell r="V917">
            <v>998</v>
          </cell>
          <cell r="W917">
            <v>908</v>
          </cell>
          <cell r="X917">
            <v>0</v>
          </cell>
          <cell r="Y917">
            <v>0</v>
          </cell>
        </row>
        <row r="918">
          <cell r="A918">
            <v>909</v>
          </cell>
          <cell r="B918">
            <v>182</v>
          </cell>
          <cell r="D918">
            <v>998</v>
          </cell>
          <cell r="F918">
            <v>0</v>
          </cell>
          <cell r="G918">
            <v>0</v>
          </cell>
          <cell r="H918">
            <v>0</v>
          </cell>
          <cell r="I918">
            <v>0</v>
          </cell>
          <cell r="K918">
            <v>0</v>
          </cell>
          <cell r="L918">
            <v>0</v>
          </cell>
          <cell r="M918">
            <v>0</v>
          </cell>
          <cell r="N918">
            <v>0</v>
          </cell>
          <cell r="O918">
            <v>0</v>
          </cell>
          <cell r="P918">
            <v>0</v>
          </cell>
          <cell r="Q918">
            <v>0</v>
          </cell>
          <cell r="R918">
            <v>0</v>
          </cell>
          <cell r="S918">
            <v>0</v>
          </cell>
          <cell r="T918">
            <v>0</v>
          </cell>
          <cell r="U918">
            <v>182</v>
          </cell>
          <cell r="V918">
            <v>998</v>
          </cell>
          <cell r="W918">
            <v>909</v>
          </cell>
          <cell r="X918">
            <v>0</v>
          </cell>
          <cell r="Y918">
            <v>0</v>
          </cell>
        </row>
        <row r="919">
          <cell r="A919">
            <v>910</v>
          </cell>
          <cell r="B919">
            <v>182</v>
          </cell>
          <cell r="C919" t="str">
            <v xml:space="preserve">MIDDLEBOROUGH                </v>
          </cell>
          <cell r="D919">
            <v>999</v>
          </cell>
          <cell r="E919" t="str">
            <v>TOTAL</v>
          </cell>
          <cell r="F919">
            <v>34701230.060000002</v>
          </cell>
          <cell r="G919">
            <v>1</v>
          </cell>
          <cell r="H919">
            <v>35931097.49000001</v>
          </cell>
          <cell r="I919">
            <v>0.99999999999999989</v>
          </cell>
          <cell r="J919">
            <v>16991778</v>
          </cell>
          <cell r="K919">
            <v>16991778</v>
          </cell>
          <cell r="L919">
            <v>0</v>
          </cell>
          <cell r="M919">
            <v>0</v>
          </cell>
          <cell r="N919">
            <v>35931097.49000001</v>
          </cell>
          <cell r="O919">
            <v>16991778</v>
          </cell>
          <cell r="P919">
            <v>16338248</v>
          </cell>
          <cell r="Q919">
            <v>653530</v>
          </cell>
          <cell r="R919">
            <v>4.0000004896485839</v>
          </cell>
          <cell r="S919">
            <v>3711</v>
          </cell>
          <cell r="T919">
            <v>0</v>
          </cell>
          <cell r="U919">
            <v>182</v>
          </cell>
          <cell r="V919">
            <v>999</v>
          </cell>
          <cell r="W919">
            <v>910</v>
          </cell>
          <cell r="X919">
            <v>3668</v>
          </cell>
          <cell r="Y919">
            <v>35931097.49000001</v>
          </cell>
        </row>
        <row r="920">
          <cell r="A920">
            <v>911</v>
          </cell>
          <cell r="B920">
            <v>183</v>
          </cell>
          <cell r="C920" t="str">
            <v xml:space="preserve">MIDDLEFIELD                  </v>
          </cell>
          <cell r="D920">
            <v>183</v>
          </cell>
          <cell r="E920" t="str">
            <v>MIDDLEFIELD</v>
          </cell>
          <cell r="F920">
            <v>36750.21</v>
          </cell>
          <cell r="G920">
            <v>6.032959865976141E-2</v>
          </cell>
          <cell r="H920">
            <v>38091.629999999997</v>
          </cell>
          <cell r="I920">
            <v>6.5463187744152065E-2</v>
          </cell>
          <cell r="K920">
            <v>24466</v>
          </cell>
          <cell r="L920">
            <v>0</v>
          </cell>
          <cell r="M920">
            <v>0</v>
          </cell>
          <cell r="N920">
            <v>38091.629999999997</v>
          </cell>
          <cell r="O920">
            <v>24466</v>
          </cell>
          <cell r="P920">
            <v>21942</v>
          </cell>
          <cell r="Q920">
            <v>2524</v>
          </cell>
          <cell r="R920">
            <v>11.503053504694194</v>
          </cell>
          <cell r="S920">
            <v>3</v>
          </cell>
          <cell r="T920">
            <v>0</v>
          </cell>
          <cell r="U920">
            <v>183</v>
          </cell>
          <cell r="V920">
            <v>183</v>
          </cell>
          <cell r="W920">
            <v>911</v>
          </cell>
          <cell r="X920">
            <v>3</v>
          </cell>
          <cell r="Y920">
            <v>38091.629999999997</v>
          </cell>
        </row>
        <row r="921">
          <cell r="A921">
            <v>912</v>
          </cell>
          <cell r="B921">
            <v>183</v>
          </cell>
          <cell r="C921" t="str">
            <v xml:space="preserve">MIDDLEFIELD                  </v>
          </cell>
          <cell r="D921">
            <v>672</v>
          </cell>
          <cell r="E921" t="str">
            <v>GATEWAY</v>
          </cell>
          <cell r="F921">
            <v>572407</v>
          </cell>
          <cell r="G921">
            <v>0.9396704013402386</v>
          </cell>
          <cell r="H921">
            <v>543787</v>
          </cell>
          <cell r="I921">
            <v>0.93453681225584795</v>
          </cell>
          <cell r="K921">
            <v>349274</v>
          </cell>
          <cell r="L921">
            <v>0</v>
          </cell>
          <cell r="M921">
            <v>0</v>
          </cell>
          <cell r="N921">
            <v>543787</v>
          </cell>
          <cell r="O921">
            <v>349274</v>
          </cell>
          <cell r="P921">
            <v>341755</v>
          </cell>
          <cell r="Q921">
            <v>7519</v>
          </cell>
          <cell r="R921">
            <v>2.2001141168380856</v>
          </cell>
          <cell r="S921">
            <v>62</v>
          </cell>
          <cell r="T921">
            <v>0</v>
          </cell>
          <cell r="U921">
            <v>183</v>
          </cell>
          <cell r="V921">
            <v>672</v>
          </cell>
          <cell r="W921">
            <v>912</v>
          </cell>
          <cell r="X921">
            <v>56</v>
          </cell>
          <cell r="Y921">
            <v>543787</v>
          </cell>
        </row>
        <row r="922">
          <cell r="A922">
            <v>913</v>
          </cell>
          <cell r="B922">
            <v>183</v>
          </cell>
          <cell r="D922">
            <v>998</v>
          </cell>
          <cell r="F922">
            <v>0</v>
          </cell>
          <cell r="G922">
            <v>0</v>
          </cell>
          <cell r="H922">
            <v>0</v>
          </cell>
          <cell r="I922">
            <v>0</v>
          </cell>
          <cell r="K922">
            <v>0</v>
          </cell>
          <cell r="L922">
            <v>0</v>
          </cell>
          <cell r="M922">
            <v>0</v>
          </cell>
          <cell r="N922">
            <v>0</v>
          </cell>
          <cell r="O922">
            <v>0</v>
          </cell>
          <cell r="P922">
            <v>0</v>
          </cell>
          <cell r="Q922">
            <v>0</v>
          </cell>
          <cell r="R922">
            <v>0</v>
          </cell>
          <cell r="S922">
            <v>0</v>
          </cell>
          <cell r="T922">
            <v>0</v>
          </cell>
          <cell r="U922">
            <v>183</v>
          </cell>
          <cell r="V922">
            <v>998</v>
          </cell>
          <cell r="W922">
            <v>913</v>
          </cell>
          <cell r="X922">
            <v>0</v>
          </cell>
          <cell r="Y922">
            <v>0</v>
          </cell>
        </row>
        <row r="923">
          <cell r="A923">
            <v>914</v>
          </cell>
          <cell r="B923">
            <v>183</v>
          </cell>
          <cell r="D923">
            <v>998</v>
          </cell>
          <cell r="F923">
            <v>0</v>
          </cell>
          <cell r="G923">
            <v>0</v>
          </cell>
          <cell r="H923">
            <v>0</v>
          </cell>
          <cell r="I923">
            <v>0</v>
          </cell>
          <cell r="K923">
            <v>0</v>
          </cell>
          <cell r="L923">
            <v>0</v>
          </cell>
          <cell r="M923">
            <v>0</v>
          </cell>
          <cell r="N923">
            <v>0</v>
          </cell>
          <cell r="O923">
            <v>0</v>
          </cell>
          <cell r="P923">
            <v>0</v>
          </cell>
          <cell r="Q923">
            <v>0</v>
          </cell>
          <cell r="R923">
            <v>0</v>
          </cell>
          <cell r="S923">
            <v>0</v>
          </cell>
          <cell r="T923">
            <v>0</v>
          </cell>
          <cell r="U923">
            <v>183</v>
          </cell>
          <cell r="V923">
            <v>998</v>
          </cell>
          <cell r="W923">
            <v>914</v>
          </cell>
          <cell r="X923">
            <v>0</v>
          </cell>
          <cell r="Y923">
            <v>0</v>
          </cell>
        </row>
        <row r="924">
          <cell r="A924">
            <v>915</v>
          </cell>
          <cell r="B924">
            <v>183</v>
          </cell>
          <cell r="C924" t="str">
            <v xml:space="preserve">MIDDLEFIELD                  </v>
          </cell>
          <cell r="D924">
            <v>999</v>
          </cell>
          <cell r="E924" t="str">
            <v>TOTAL</v>
          </cell>
          <cell r="F924">
            <v>609157.21</v>
          </cell>
          <cell r="G924">
            <v>1</v>
          </cell>
          <cell r="H924">
            <v>581878.63</v>
          </cell>
          <cell r="I924">
            <v>1</v>
          </cell>
          <cell r="J924">
            <v>373740</v>
          </cell>
          <cell r="K924">
            <v>373740</v>
          </cell>
          <cell r="L924">
            <v>0</v>
          </cell>
          <cell r="M924">
            <v>0</v>
          </cell>
          <cell r="N924">
            <v>581878.63</v>
          </cell>
          <cell r="O924">
            <v>373740</v>
          </cell>
          <cell r="P924">
            <v>363697</v>
          </cell>
          <cell r="Q924">
            <v>10043</v>
          </cell>
          <cell r="R924">
            <v>2.7613645424625446</v>
          </cell>
          <cell r="S924">
            <v>65</v>
          </cell>
          <cell r="T924">
            <v>0</v>
          </cell>
          <cell r="U924">
            <v>183</v>
          </cell>
          <cell r="V924">
            <v>999</v>
          </cell>
          <cell r="W924">
            <v>915</v>
          </cell>
          <cell r="X924">
            <v>59</v>
          </cell>
          <cell r="Y924">
            <v>581878.63</v>
          </cell>
        </row>
        <row r="925">
          <cell r="A925">
            <v>916</v>
          </cell>
          <cell r="B925">
            <v>184</v>
          </cell>
          <cell r="C925" t="str">
            <v xml:space="preserve">MIDDLETON                    </v>
          </cell>
          <cell r="D925">
            <v>184</v>
          </cell>
          <cell r="E925" t="str">
            <v>MIDDLETON</v>
          </cell>
          <cell r="F925">
            <v>6001241.5991799999</v>
          </cell>
          <cell r="G925">
            <v>0.47512599037293074</v>
          </cell>
          <cell r="H925">
            <v>6436171.7904999992</v>
          </cell>
          <cell r="I925">
            <v>0.48437630066177267</v>
          </cell>
          <cell r="K925">
            <v>5445941</v>
          </cell>
          <cell r="L925">
            <v>0</v>
          </cell>
          <cell r="M925">
            <v>0</v>
          </cell>
          <cell r="N925">
            <v>6436171.7904999992</v>
          </cell>
          <cell r="O925">
            <v>5445815</v>
          </cell>
          <cell r="P925">
            <v>5162532</v>
          </cell>
          <cell r="Q925">
            <v>283283</v>
          </cell>
          <cell r="R925">
            <v>5.4872880206844235</v>
          </cell>
          <cell r="S925">
            <v>729</v>
          </cell>
          <cell r="T925">
            <v>0</v>
          </cell>
          <cell r="U925">
            <v>184</v>
          </cell>
          <cell r="V925">
            <v>184</v>
          </cell>
          <cell r="W925">
            <v>916</v>
          </cell>
          <cell r="X925">
            <v>748</v>
          </cell>
          <cell r="Y925">
            <v>6436171.7904999992</v>
          </cell>
        </row>
        <row r="926">
          <cell r="A926">
            <v>917</v>
          </cell>
          <cell r="B926">
            <v>184</v>
          </cell>
          <cell r="C926" t="str">
            <v xml:space="preserve">MIDDLETON                    </v>
          </cell>
          <cell r="D926">
            <v>705</v>
          </cell>
          <cell r="E926" t="str">
            <v>MASCONOMET</v>
          </cell>
          <cell r="F926">
            <v>6312338</v>
          </cell>
          <cell r="G926">
            <v>0.49975589121899117</v>
          </cell>
          <cell r="H926">
            <v>6504938</v>
          </cell>
          <cell r="I926">
            <v>0.48955153887050223</v>
          </cell>
          <cell r="K926">
            <v>5504127</v>
          </cell>
          <cell r="L926">
            <v>0</v>
          </cell>
          <cell r="M926">
            <v>0</v>
          </cell>
          <cell r="N926">
            <v>6504938</v>
          </cell>
          <cell r="O926">
            <v>5504000</v>
          </cell>
          <cell r="P926">
            <v>5430151</v>
          </cell>
          <cell r="Q926">
            <v>73849</v>
          </cell>
          <cell r="R926">
            <v>1.3599805972246444</v>
          </cell>
          <cell r="S926">
            <v>708</v>
          </cell>
          <cell r="T926">
            <v>0</v>
          </cell>
          <cell r="U926">
            <v>184</v>
          </cell>
          <cell r="V926">
            <v>705</v>
          </cell>
          <cell r="W926">
            <v>917</v>
          </cell>
          <cell r="X926">
            <v>704</v>
          </cell>
          <cell r="Y926">
            <v>6504938</v>
          </cell>
        </row>
        <row r="927">
          <cell r="A927">
            <v>918</v>
          </cell>
          <cell r="B927">
            <v>184</v>
          </cell>
          <cell r="C927" t="str">
            <v xml:space="preserve">MIDDLETON                    </v>
          </cell>
          <cell r="D927">
            <v>854</v>
          </cell>
          <cell r="E927" t="str">
            <v>NORTH SHORE</v>
          </cell>
          <cell r="F927">
            <v>303253</v>
          </cell>
          <cell r="G927">
            <v>2.4008928748719214E-2</v>
          </cell>
          <cell r="H927">
            <v>331998</v>
          </cell>
          <cell r="I927">
            <v>2.498565425249695E-2</v>
          </cell>
          <cell r="K927">
            <v>280919</v>
          </cell>
          <cell r="L927">
            <v>0</v>
          </cell>
          <cell r="M927">
            <v>0</v>
          </cell>
          <cell r="N927">
            <v>331998</v>
          </cell>
          <cell r="O927">
            <v>280913</v>
          </cell>
          <cell r="P927">
            <v>260872</v>
          </cell>
          <cell r="Q927">
            <v>20041</v>
          </cell>
          <cell r="R927">
            <v>7.6823116317581039</v>
          </cell>
          <cell r="S927">
            <v>21</v>
          </cell>
          <cell r="T927">
            <v>0</v>
          </cell>
          <cell r="U927">
            <v>184</v>
          </cell>
          <cell r="V927">
            <v>854</v>
          </cell>
          <cell r="W927">
            <v>918</v>
          </cell>
          <cell r="X927">
            <v>22</v>
          </cell>
          <cell r="Y927">
            <v>331998</v>
          </cell>
        </row>
        <row r="928">
          <cell r="A928">
            <v>919</v>
          </cell>
          <cell r="B928">
            <v>184</v>
          </cell>
          <cell r="C928" t="str">
            <v xml:space="preserve">MIDDLETON                    </v>
          </cell>
          <cell r="D928">
            <v>913</v>
          </cell>
          <cell r="E928" t="str">
            <v>ESSEX AGRICULTURAL</v>
          </cell>
          <cell r="F928">
            <v>14010</v>
          </cell>
          <cell r="G928">
            <v>1.1091896593588724E-3</v>
          </cell>
          <cell r="H928">
            <v>14437</v>
          </cell>
          <cell r="I928">
            <v>1.0865062152280991E-3</v>
          </cell>
          <cell r="K928">
            <v>12216</v>
          </cell>
          <cell r="L928">
            <v>12475</v>
          </cell>
          <cell r="M928">
            <v>259</v>
          </cell>
          <cell r="N928">
            <v>0</v>
          </cell>
          <cell r="O928">
            <v>12475</v>
          </cell>
          <cell r="P928">
            <v>12272</v>
          </cell>
          <cell r="Q928">
            <v>203</v>
          </cell>
          <cell r="R928">
            <v>1.6541720990873534</v>
          </cell>
          <cell r="S928">
            <v>1</v>
          </cell>
          <cell r="T928">
            <v>0</v>
          </cell>
          <cell r="U928">
            <v>184</v>
          </cell>
          <cell r="V928">
            <v>913</v>
          </cell>
          <cell r="W928">
            <v>919</v>
          </cell>
          <cell r="X928">
            <v>1</v>
          </cell>
          <cell r="Y928">
            <v>14437</v>
          </cell>
        </row>
        <row r="929">
          <cell r="A929">
            <v>920</v>
          </cell>
          <cell r="B929">
            <v>184</v>
          </cell>
          <cell r="C929" t="str">
            <v xml:space="preserve">MIDDLETON                    </v>
          </cell>
          <cell r="D929">
            <v>999</v>
          </cell>
          <cell r="E929" t="str">
            <v>TOTAL</v>
          </cell>
          <cell r="F929">
            <v>12630842.59918</v>
          </cell>
          <cell r="G929">
            <v>1</v>
          </cell>
          <cell r="H929">
            <v>13287544.7905</v>
          </cell>
          <cell r="I929">
            <v>1</v>
          </cell>
          <cell r="J929">
            <v>11243202</v>
          </cell>
          <cell r="K929">
            <v>11243203</v>
          </cell>
          <cell r="L929">
            <v>12475</v>
          </cell>
          <cell r="M929">
            <v>259</v>
          </cell>
          <cell r="N929">
            <v>13273107.7905</v>
          </cell>
          <cell r="O929">
            <v>11243203</v>
          </cell>
          <cell r="P929">
            <v>10865827</v>
          </cell>
          <cell r="Q929">
            <v>377376</v>
          </cell>
          <cell r="R929">
            <v>3.4730536387152124</v>
          </cell>
          <cell r="S929">
            <v>1459</v>
          </cell>
          <cell r="T929">
            <v>0</v>
          </cell>
          <cell r="U929">
            <v>184</v>
          </cell>
          <cell r="V929">
            <v>999</v>
          </cell>
          <cell r="W929">
            <v>920</v>
          </cell>
          <cell r="X929">
            <v>1475</v>
          </cell>
          <cell r="Y929">
            <v>13287544.7905</v>
          </cell>
        </row>
        <row r="930">
          <cell r="A930">
            <v>921</v>
          </cell>
          <cell r="B930">
            <v>185</v>
          </cell>
          <cell r="C930" t="str">
            <v xml:space="preserve">MILFORD                      </v>
          </cell>
          <cell r="D930">
            <v>185</v>
          </cell>
          <cell r="E930" t="str">
            <v>MILFORD</v>
          </cell>
          <cell r="F930">
            <v>39488612.219000004</v>
          </cell>
          <cell r="G930">
            <v>0.94689751663691812</v>
          </cell>
          <cell r="H930">
            <v>41626385.357300006</v>
          </cell>
          <cell r="I930">
            <v>0.95017322748606881</v>
          </cell>
          <cell r="K930">
            <v>23315453</v>
          </cell>
          <cell r="L930">
            <v>0</v>
          </cell>
          <cell r="M930">
            <v>0</v>
          </cell>
          <cell r="N930">
            <v>41626385.357300006</v>
          </cell>
          <cell r="O930">
            <v>23315453</v>
          </cell>
          <cell r="P930">
            <v>22785673</v>
          </cell>
          <cell r="Q930">
            <v>529780</v>
          </cell>
          <cell r="R930">
            <v>2.3250575043361676</v>
          </cell>
          <cell r="S930">
            <v>4155</v>
          </cell>
          <cell r="T930">
            <v>0</v>
          </cell>
          <cell r="U930">
            <v>185</v>
          </cell>
          <cell r="V930">
            <v>185</v>
          </cell>
          <cell r="W930">
            <v>921</v>
          </cell>
          <cell r="X930">
            <v>4143</v>
          </cell>
          <cell r="Y930">
            <v>41626385.357300006</v>
          </cell>
        </row>
        <row r="931">
          <cell r="A931">
            <v>922</v>
          </cell>
          <cell r="B931">
            <v>185</v>
          </cell>
          <cell r="C931" t="str">
            <v xml:space="preserve">MILFORD                      </v>
          </cell>
          <cell r="D931">
            <v>805</v>
          </cell>
          <cell r="E931" t="str">
            <v>BLACKSTONE VALLEY</v>
          </cell>
          <cell r="F931">
            <v>2214541</v>
          </cell>
          <cell r="G931">
            <v>5.3102483363081827E-2</v>
          </cell>
          <cell r="H931">
            <v>2182874</v>
          </cell>
          <cell r="I931">
            <v>4.9826772513931222E-2</v>
          </cell>
          <cell r="K931">
            <v>1222655</v>
          </cell>
          <cell r="L931">
            <v>0</v>
          </cell>
          <cell r="M931">
            <v>0</v>
          </cell>
          <cell r="N931">
            <v>2182874</v>
          </cell>
          <cell r="O931">
            <v>1222655</v>
          </cell>
          <cell r="P931">
            <v>1277832</v>
          </cell>
          <cell r="Q931">
            <v>-55177</v>
          </cell>
          <cell r="R931">
            <v>-4.3180167658972382</v>
          </cell>
          <cell r="S931">
            <v>156</v>
          </cell>
          <cell r="T931">
            <v>0</v>
          </cell>
          <cell r="U931">
            <v>185</v>
          </cell>
          <cell r="V931">
            <v>805</v>
          </cell>
          <cell r="W931">
            <v>922</v>
          </cell>
          <cell r="X931">
            <v>148</v>
          </cell>
          <cell r="Y931">
            <v>2182874</v>
          </cell>
        </row>
        <row r="932">
          <cell r="A932">
            <v>923</v>
          </cell>
          <cell r="B932">
            <v>185</v>
          </cell>
          <cell r="D932">
            <v>998</v>
          </cell>
          <cell r="F932">
            <v>0</v>
          </cell>
          <cell r="G932">
            <v>0</v>
          </cell>
          <cell r="H932">
            <v>0</v>
          </cell>
          <cell r="I932">
            <v>0</v>
          </cell>
          <cell r="K932">
            <v>0</v>
          </cell>
          <cell r="L932">
            <v>0</v>
          </cell>
          <cell r="M932">
            <v>0</v>
          </cell>
          <cell r="N932">
            <v>0</v>
          </cell>
          <cell r="O932">
            <v>0</v>
          </cell>
          <cell r="P932">
            <v>0</v>
          </cell>
          <cell r="Q932">
            <v>0</v>
          </cell>
          <cell r="R932">
            <v>0</v>
          </cell>
          <cell r="S932">
            <v>0</v>
          </cell>
          <cell r="T932">
            <v>0</v>
          </cell>
          <cell r="U932">
            <v>185</v>
          </cell>
          <cell r="V932">
            <v>998</v>
          </cell>
          <cell r="W932">
            <v>923</v>
          </cell>
          <cell r="X932">
            <v>0</v>
          </cell>
          <cell r="Y932">
            <v>0</v>
          </cell>
        </row>
        <row r="933">
          <cell r="A933">
            <v>924</v>
          </cell>
          <cell r="B933">
            <v>185</v>
          </cell>
          <cell r="D933">
            <v>998</v>
          </cell>
          <cell r="F933">
            <v>0</v>
          </cell>
          <cell r="G933">
            <v>0</v>
          </cell>
          <cell r="H933">
            <v>0</v>
          </cell>
          <cell r="I933">
            <v>0</v>
          </cell>
          <cell r="K933">
            <v>0</v>
          </cell>
          <cell r="L933">
            <v>0</v>
          </cell>
          <cell r="M933">
            <v>0</v>
          </cell>
          <cell r="N933">
            <v>0</v>
          </cell>
          <cell r="O933">
            <v>0</v>
          </cell>
          <cell r="P933">
            <v>0</v>
          </cell>
          <cell r="Q933">
            <v>0</v>
          </cell>
          <cell r="R933">
            <v>0</v>
          </cell>
          <cell r="S933">
            <v>0</v>
          </cell>
          <cell r="T933">
            <v>0</v>
          </cell>
          <cell r="U933">
            <v>185</v>
          </cell>
          <cell r="V933">
            <v>998</v>
          </cell>
          <cell r="W933">
            <v>924</v>
          </cell>
          <cell r="X933">
            <v>0</v>
          </cell>
          <cell r="Y933">
            <v>0</v>
          </cell>
        </row>
        <row r="934">
          <cell r="A934">
            <v>925</v>
          </cell>
          <cell r="B934">
            <v>185</v>
          </cell>
          <cell r="C934" t="str">
            <v xml:space="preserve">MILFORD                      </v>
          </cell>
          <cell r="D934">
            <v>999</v>
          </cell>
          <cell r="E934" t="str">
            <v>TOTAL</v>
          </cell>
          <cell r="F934">
            <v>41703153.219000004</v>
          </cell>
          <cell r="G934">
            <v>1</v>
          </cell>
          <cell r="H934">
            <v>43809259.357300006</v>
          </cell>
          <cell r="I934">
            <v>1</v>
          </cell>
          <cell r="J934">
            <v>24538108</v>
          </cell>
          <cell r="K934">
            <v>24538108</v>
          </cell>
          <cell r="L934">
            <v>0</v>
          </cell>
          <cell r="M934">
            <v>0</v>
          </cell>
          <cell r="N934">
            <v>43809259.357300006</v>
          </cell>
          <cell r="O934">
            <v>24538108</v>
          </cell>
          <cell r="P934">
            <v>24063505</v>
          </cell>
          <cell r="Q934">
            <v>474603</v>
          </cell>
          <cell r="R934">
            <v>1.9722937286151789</v>
          </cell>
          <cell r="S934">
            <v>4311</v>
          </cell>
          <cell r="T934">
            <v>0</v>
          </cell>
          <cell r="U934">
            <v>185</v>
          </cell>
          <cell r="V934">
            <v>999</v>
          </cell>
          <cell r="W934">
            <v>925</v>
          </cell>
          <cell r="X934">
            <v>4291</v>
          </cell>
          <cell r="Y934">
            <v>43809259.357300006</v>
          </cell>
        </row>
        <row r="935">
          <cell r="A935">
            <v>926</v>
          </cell>
          <cell r="B935">
            <v>186</v>
          </cell>
          <cell r="C935" t="str">
            <v xml:space="preserve">MILLBURY                     </v>
          </cell>
          <cell r="D935">
            <v>186</v>
          </cell>
          <cell r="E935" t="str">
            <v>MILLBURY</v>
          </cell>
          <cell r="F935">
            <v>16266575.289999999</v>
          </cell>
          <cell r="G935">
            <v>0.94710192545200989</v>
          </cell>
          <cell r="H935">
            <v>16716297.900000002</v>
          </cell>
          <cell r="I935">
            <v>0.94734089024280588</v>
          </cell>
          <cell r="K935">
            <v>10391532</v>
          </cell>
          <cell r="L935">
            <v>0</v>
          </cell>
          <cell r="M935">
            <v>0</v>
          </cell>
          <cell r="N935">
            <v>16716297.900000002</v>
          </cell>
          <cell r="O935">
            <v>10391532</v>
          </cell>
          <cell r="P935">
            <v>10291233</v>
          </cell>
          <cell r="Q935">
            <v>100299</v>
          </cell>
          <cell r="R935">
            <v>0.9746062498050525</v>
          </cell>
          <cell r="S935">
            <v>1836</v>
          </cell>
          <cell r="T935">
            <v>0</v>
          </cell>
          <cell r="U935">
            <v>186</v>
          </cell>
          <cell r="V935">
            <v>186</v>
          </cell>
          <cell r="W935">
            <v>926</v>
          </cell>
          <cell r="X935">
            <v>1798</v>
          </cell>
          <cell r="Y935">
            <v>16716297.900000002</v>
          </cell>
        </row>
        <row r="936">
          <cell r="A936">
            <v>927</v>
          </cell>
          <cell r="B936">
            <v>186</v>
          </cell>
          <cell r="C936" t="str">
            <v xml:space="preserve">MILLBURY                     </v>
          </cell>
          <cell r="D936">
            <v>805</v>
          </cell>
          <cell r="E936" t="str">
            <v>BLACKSTONE VALLEY</v>
          </cell>
          <cell r="F936">
            <v>908530</v>
          </cell>
          <cell r="G936">
            <v>5.2898074547990157E-2</v>
          </cell>
          <cell r="H936">
            <v>929196</v>
          </cell>
          <cell r="I936">
            <v>5.265910975719415E-2</v>
          </cell>
          <cell r="K936">
            <v>577626</v>
          </cell>
          <cell r="L936">
            <v>0</v>
          </cell>
          <cell r="M936">
            <v>0</v>
          </cell>
          <cell r="N936">
            <v>929196</v>
          </cell>
          <cell r="O936">
            <v>577626</v>
          </cell>
          <cell r="P936">
            <v>574792</v>
          </cell>
          <cell r="Q936">
            <v>2834</v>
          </cell>
          <cell r="R936">
            <v>0.49304791994321423</v>
          </cell>
          <cell r="S936">
            <v>64</v>
          </cell>
          <cell r="T936">
            <v>0</v>
          </cell>
          <cell r="U936">
            <v>186</v>
          </cell>
          <cell r="V936">
            <v>805</v>
          </cell>
          <cell r="W936">
            <v>927</v>
          </cell>
          <cell r="X936">
            <v>63</v>
          </cell>
          <cell r="Y936">
            <v>929196</v>
          </cell>
        </row>
        <row r="937">
          <cell r="A937">
            <v>928</v>
          </cell>
          <cell r="B937">
            <v>186</v>
          </cell>
          <cell r="D937">
            <v>998</v>
          </cell>
          <cell r="F937">
            <v>0</v>
          </cell>
          <cell r="G937">
            <v>0</v>
          </cell>
          <cell r="H937">
            <v>0</v>
          </cell>
          <cell r="I937">
            <v>0</v>
          </cell>
          <cell r="K937">
            <v>0</v>
          </cell>
          <cell r="L937">
            <v>0</v>
          </cell>
          <cell r="M937">
            <v>0</v>
          </cell>
          <cell r="N937">
            <v>0</v>
          </cell>
          <cell r="O937">
            <v>0</v>
          </cell>
          <cell r="P937">
            <v>0</v>
          </cell>
          <cell r="Q937">
            <v>0</v>
          </cell>
          <cell r="R937">
            <v>0</v>
          </cell>
          <cell r="S937">
            <v>0</v>
          </cell>
          <cell r="T937">
            <v>0</v>
          </cell>
          <cell r="U937">
            <v>186</v>
          </cell>
          <cell r="V937">
            <v>998</v>
          </cell>
          <cell r="W937">
            <v>928</v>
          </cell>
          <cell r="X937">
            <v>0</v>
          </cell>
          <cell r="Y937">
            <v>0</v>
          </cell>
        </row>
        <row r="938">
          <cell r="A938">
            <v>929</v>
          </cell>
          <cell r="B938">
            <v>186</v>
          </cell>
          <cell r="D938">
            <v>998</v>
          </cell>
          <cell r="F938">
            <v>0</v>
          </cell>
          <cell r="G938">
            <v>0</v>
          </cell>
          <cell r="H938">
            <v>0</v>
          </cell>
          <cell r="I938">
            <v>0</v>
          </cell>
          <cell r="K938">
            <v>0</v>
          </cell>
          <cell r="L938">
            <v>0</v>
          </cell>
          <cell r="M938">
            <v>0</v>
          </cell>
          <cell r="N938">
            <v>0</v>
          </cell>
          <cell r="O938">
            <v>0</v>
          </cell>
          <cell r="P938">
            <v>0</v>
          </cell>
          <cell r="Q938">
            <v>0</v>
          </cell>
          <cell r="R938">
            <v>0</v>
          </cell>
          <cell r="S938">
            <v>0</v>
          </cell>
          <cell r="T938">
            <v>0</v>
          </cell>
          <cell r="U938">
            <v>186</v>
          </cell>
          <cell r="V938">
            <v>998</v>
          </cell>
          <cell r="W938">
            <v>929</v>
          </cell>
          <cell r="X938">
            <v>0</v>
          </cell>
          <cell r="Y938">
            <v>0</v>
          </cell>
        </row>
        <row r="939">
          <cell r="A939">
            <v>930</v>
          </cell>
          <cell r="B939">
            <v>186</v>
          </cell>
          <cell r="C939" t="str">
            <v xml:space="preserve">MILLBURY                     </v>
          </cell>
          <cell r="D939">
            <v>999</v>
          </cell>
          <cell r="E939" t="str">
            <v>TOTAL</v>
          </cell>
          <cell r="F939">
            <v>17175105.289999999</v>
          </cell>
          <cell r="G939">
            <v>1</v>
          </cell>
          <cell r="H939">
            <v>17645493.900000002</v>
          </cell>
          <cell r="I939">
            <v>1</v>
          </cell>
          <cell r="J939">
            <v>10969158</v>
          </cell>
          <cell r="K939">
            <v>10969158</v>
          </cell>
          <cell r="L939">
            <v>0</v>
          </cell>
          <cell r="M939">
            <v>0</v>
          </cell>
          <cell r="N939">
            <v>17645493.900000002</v>
          </cell>
          <cell r="O939">
            <v>10969158</v>
          </cell>
          <cell r="P939">
            <v>10866025</v>
          </cell>
          <cell r="Q939">
            <v>103133</v>
          </cell>
          <cell r="R939">
            <v>0.94913273253098529</v>
          </cell>
          <cell r="S939">
            <v>1900</v>
          </cell>
          <cell r="T939">
            <v>0</v>
          </cell>
          <cell r="U939">
            <v>186</v>
          </cell>
          <cell r="V939">
            <v>999</v>
          </cell>
          <cell r="W939">
            <v>930</v>
          </cell>
          <cell r="X939">
            <v>1861</v>
          </cell>
          <cell r="Y939">
            <v>17645493.900000002</v>
          </cell>
        </row>
        <row r="940">
          <cell r="A940">
            <v>931</v>
          </cell>
          <cell r="B940">
            <v>187</v>
          </cell>
          <cell r="C940" t="str">
            <v xml:space="preserve">MILLIS                       </v>
          </cell>
          <cell r="D940">
            <v>187</v>
          </cell>
          <cell r="E940" t="str">
            <v>MILLIS</v>
          </cell>
          <cell r="F940">
            <v>11812388.784249999</v>
          </cell>
          <cell r="G940">
            <v>0.94253479792198214</v>
          </cell>
          <cell r="H940">
            <v>12313171.274950001</v>
          </cell>
          <cell r="I940">
            <v>0.94829890525600569</v>
          </cell>
          <cell r="K940">
            <v>7862256</v>
          </cell>
          <cell r="L940">
            <v>0</v>
          </cell>
          <cell r="M940">
            <v>0</v>
          </cell>
          <cell r="N940">
            <v>12313171.274950001</v>
          </cell>
          <cell r="O940">
            <v>7862256</v>
          </cell>
          <cell r="P940">
            <v>7564328</v>
          </cell>
          <cell r="Q940">
            <v>297928</v>
          </cell>
          <cell r="R940">
            <v>3.9385917691564933</v>
          </cell>
          <cell r="S940">
            <v>1340</v>
          </cell>
          <cell r="T940">
            <v>0</v>
          </cell>
          <cell r="U940">
            <v>187</v>
          </cell>
          <cell r="V940">
            <v>187</v>
          </cell>
          <cell r="W940">
            <v>931</v>
          </cell>
          <cell r="X940">
            <v>1348</v>
          </cell>
          <cell r="Y940">
            <v>12313171.274950001</v>
          </cell>
        </row>
        <row r="941">
          <cell r="A941">
            <v>932</v>
          </cell>
          <cell r="B941">
            <v>187</v>
          </cell>
          <cell r="C941" t="str">
            <v xml:space="preserve">MILLIS                       </v>
          </cell>
          <cell r="D941">
            <v>878</v>
          </cell>
          <cell r="E941" t="str">
            <v>TRI COUNTY</v>
          </cell>
          <cell r="F941">
            <v>634589</v>
          </cell>
          <cell r="G941">
            <v>5.0635161592041109E-2</v>
          </cell>
          <cell r="H941">
            <v>596790</v>
          </cell>
          <cell r="I941">
            <v>4.5961782795880882E-2</v>
          </cell>
          <cell r="K941">
            <v>381065</v>
          </cell>
          <cell r="L941">
            <v>0</v>
          </cell>
          <cell r="M941">
            <v>0</v>
          </cell>
          <cell r="N941">
            <v>596790</v>
          </cell>
          <cell r="O941">
            <v>381065</v>
          </cell>
          <cell r="P941">
            <v>406373</v>
          </cell>
          <cell r="Q941">
            <v>-25308</v>
          </cell>
          <cell r="R941">
            <v>-6.2277759595248696</v>
          </cell>
          <cell r="S941">
            <v>44</v>
          </cell>
          <cell r="T941">
            <v>0</v>
          </cell>
          <cell r="U941">
            <v>187</v>
          </cell>
          <cell r="V941">
            <v>878</v>
          </cell>
          <cell r="W941">
            <v>932</v>
          </cell>
          <cell r="X941">
            <v>40</v>
          </cell>
          <cell r="Y941">
            <v>596790</v>
          </cell>
        </row>
        <row r="942">
          <cell r="A942">
            <v>933</v>
          </cell>
          <cell r="B942">
            <v>187</v>
          </cell>
          <cell r="C942" t="str">
            <v xml:space="preserve">MILLIS                       </v>
          </cell>
          <cell r="D942">
            <v>915</v>
          </cell>
          <cell r="E942" t="str">
            <v>NORFOLK COUNTY</v>
          </cell>
          <cell r="F942">
            <v>85598</v>
          </cell>
          <cell r="G942">
            <v>6.8300404859768047E-3</v>
          </cell>
          <cell r="H942">
            <v>74522</v>
          </cell>
          <cell r="I942">
            <v>5.7393119481134649E-3</v>
          </cell>
          <cell r="K942">
            <v>47584</v>
          </cell>
          <cell r="L942">
            <v>0</v>
          </cell>
          <cell r="M942">
            <v>0</v>
          </cell>
          <cell r="N942">
            <v>74522</v>
          </cell>
          <cell r="O942">
            <v>47584</v>
          </cell>
          <cell r="P942">
            <v>54815</v>
          </cell>
          <cell r="Q942">
            <v>-7231</v>
          </cell>
          <cell r="R942">
            <v>-13.191644622822221</v>
          </cell>
          <cell r="S942">
            <v>6</v>
          </cell>
          <cell r="T942">
            <v>0</v>
          </cell>
          <cell r="U942">
            <v>187</v>
          </cell>
          <cell r="V942">
            <v>915</v>
          </cell>
          <cell r="W942">
            <v>933</v>
          </cell>
          <cell r="X942">
            <v>5</v>
          </cell>
          <cell r="Y942">
            <v>74522</v>
          </cell>
        </row>
        <row r="943">
          <cell r="A943">
            <v>934</v>
          </cell>
          <cell r="B943">
            <v>187</v>
          </cell>
          <cell r="D943">
            <v>998</v>
          </cell>
          <cell r="F943">
            <v>0</v>
          </cell>
          <cell r="G943">
            <v>0</v>
          </cell>
          <cell r="H943">
            <v>0</v>
          </cell>
          <cell r="I943">
            <v>0</v>
          </cell>
          <cell r="K943">
            <v>0</v>
          </cell>
          <cell r="L943">
            <v>0</v>
          </cell>
          <cell r="M943">
            <v>0</v>
          </cell>
          <cell r="N943">
            <v>0</v>
          </cell>
          <cell r="O943">
            <v>0</v>
          </cell>
          <cell r="P943">
            <v>0</v>
          </cell>
          <cell r="Q943">
            <v>0</v>
          </cell>
          <cell r="R943">
            <v>0</v>
          </cell>
          <cell r="S943">
            <v>0</v>
          </cell>
          <cell r="T943">
            <v>0</v>
          </cell>
          <cell r="U943">
            <v>187</v>
          </cell>
          <cell r="V943">
            <v>998</v>
          </cell>
          <cell r="W943">
            <v>934</v>
          </cell>
          <cell r="X943">
            <v>0</v>
          </cell>
          <cell r="Y943">
            <v>0</v>
          </cell>
        </row>
        <row r="944">
          <cell r="A944">
            <v>935</v>
          </cell>
          <cell r="B944">
            <v>187</v>
          </cell>
          <cell r="C944" t="str">
            <v xml:space="preserve">MILLIS                       </v>
          </cell>
          <cell r="D944">
            <v>999</v>
          </cell>
          <cell r="E944" t="str">
            <v>TOTAL</v>
          </cell>
          <cell r="F944">
            <v>12532575.784249999</v>
          </cell>
          <cell r="G944">
            <v>1</v>
          </cell>
          <cell r="H944">
            <v>12984483.274950001</v>
          </cell>
          <cell r="I944">
            <v>1</v>
          </cell>
          <cell r="J944">
            <v>8290905</v>
          </cell>
          <cell r="K944">
            <v>8290905</v>
          </cell>
          <cell r="L944">
            <v>0</v>
          </cell>
          <cell r="M944">
            <v>0</v>
          </cell>
          <cell r="N944">
            <v>12984483.274950001</v>
          </cell>
          <cell r="O944">
            <v>8290905</v>
          </cell>
          <cell r="P944">
            <v>8025516</v>
          </cell>
          <cell r="Q944">
            <v>265389</v>
          </cell>
          <cell r="R944">
            <v>3.3068154122426519</v>
          </cell>
          <cell r="S944">
            <v>1390</v>
          </cell>
          <cell r="T944">
            <v>0</v>
          </cell>
          <cell r="U944">
            <v>187</v>
          </cell>
          <cell r="V944">
            <v>999</v>
          </cell>
          <cell r="W944">
            <v>935</v>
          </cell>
          <cell r="X944">
            <v>1393</v>
          </cell>
          <cell r="Y944">
            <v>12984483.274950001</v>
          </cell>
        </row>
        <row r="945">
          <cell r="A945">
            <v>936</v>
          </cell>
          <cell r="B945">
            <v>188</v>
          </cell>
          <cell r="C945" t="str">
            <v xml:space="preserve">MILLVILLE                    </v>
          </cell>
          <cell r="D945">
            <v>188</v>
          </cell>
          <cell r="E945" t="str">
            <v>MILLVILLE</v>
          </cell>
          <cell r="F945">
            <v>85750.49</v>
          </cell>
          <cell r="G945">
            <v>1.4335372089107115E-2</v>
          </cell>
          <cell r="H945">
            <v>50788.84</v>
          </cell>
          <cell r="I945">
            <v>8.3048024124486221E-3</v>
          </cell>
          <cell r="K945">
            <v>16406</v>
          </cell>
          <cell r="L945">
            <v>0</v>
          </cell>
          <cell r="M945">
            <v>0</v>
          </cell>
          <cell r="N945">
            <v>50788.84</v>
          </cell>
          <cell r="O945">
            <v>16406</v>
          </cell>
          <cell r="P945">
            <v>27251</v>
          </cell>
          <cell r="Q945">
            <v>-10845</v>
          </cell>
          <cell r="R945">
            <v>-39.796704708084107</v>
          </cell>
          <cell r="S945">
            <v>7</v>
          </cell>
          <cell r="T945">
            <v>0</v>
          </cell>
          <cell r="U945">
            <v>188</v>
          </cell>
          <cell r="V945">
            <v>188</v>
          </cell>
          <cell r="W945">
            <v>936</v>
          </cell>
          <cell r="X945">
            <v>4</v>
          </cell>
          <cell r="Y945">
            <v>50788.84</v>
          </cell>
        </row>
        <row r="946">
          <cell r="A946">
            <v>937</v>
          </cell>
          <cell r="B946">
            <v>188</v>
          </cell>
          <cell r="C946" t="str">
            <v xml:space="preserve">MILLVILLE                    </v>
          </cell>
          <cell r="D946">
            <v>622</v>
          </cell>
          <cell r="E946" t="str">
            <v>BLACKSTONE MILLVILLE</v>
          </cell>
          <cell r="F946">
            <v>5285573</v>
          </cell>
          <cell r="G946">
            <v>0.88361775727623426</v>
          </cell>
          <cell r="H946">
            <v>5386349</v>
          </cell>
          <cell r="I946">
            <v>0.88075577566824181</v>
          </cell>
          <cell r="K946">
            <v>1739899</v>
          </cell>
          <cell r="L946">
            <v>0</v>
          </cell>
          <cell r="M946">
            <v>0</v>
          </cell>
          <cell r="N946">
            <v>5386349</v>
          </cell>
          <cell r="O946">
            <v>1739899</v>
          </cell>
          <cell r="P946">
            <v>1679708</v>
          </cell>
          <cell r="Q946">
            <v>60191</v>
          </cell>
          <cell r="R946">
            <v>3.5834204516499297</v>
          </cell>
          <cell r="S946">
            <v>596</v>
          </cell>
          <cell r="T946">
            <v>0</v>
          </cell>
          <cell r="U946">
            <v>188</v>
          </cell>
          <cell r="V946">
            <v>622</v>
          </cell>
          <cell r="W946">
            <v>937</v>
          </cell>
          <cell r="X946">
            <v>586</v>
          </cell>
          <cell r="Y946">
            <v>5386349</v>
          </cell>
        </row>
        <row r="947">
          <cell r="A947">
            <v>938</v>
          </cell>
          <cell r="B947">
            <v>188</v>
          </cell>
          <cell r="C947" t="str">
            <v xml:space="preserve">MILLVILLE                    </v>
          </cell>
          <cell r="D947">
            <v>805</v>
          </cell>
          <cell r="E947" t="str">
            <v>BLACKSTONE VALLEY</v>
          </cell>
          <cell r="F947">
            <v>610418</v>
          </cell>
          <cell r="G947">
            <v>0.1020468706346586</v>
          </cell>
          <cell r="H947">
            <v>678461</v>
          </cell>
          <cell r="I947">
            <v>0.11093942191930954</v>
          </cell>
          <cell r="K947">
            <v>219157</v>
          </cell>
          <cell r="L947">
            <v>0</v>
          </cell>
          <cell r="M947">
            <v>0</v>
          </cell>
          <cell r="N947">
            <v>678461</v>
          </cell>
          <cell r="O947">
            <v>219157</v>
          </cell>
          <cell r="P947">
            <v>193985</v>
          </cell>
          <cell r="Q947">
            <v>25172</v>
          </cell>
          <cell r="R947">
            <v>12.9762610511122</v>
          </cell>
          <cell r="S947">
            <v>43</v>
          </cell>
          <cell r="T947">
            <v>0</v>
          </cell>
          <cell r="U947">
            <v>188</v>
          </cell>
          <cell r="V947">
            <v>805</v>
          </cell>
          <cell r="W947">
            <v>938</v>
          </cell>
          <cell r="X947">
            <v>46</v>
          </cell>
          <cell r="Y947">
            <v>678461</v>
          </cell>
        </row>
        <row r="948">
          <cell r="A948">
            <v>939</v>
          </cell>
          <cell r="B948">
            <v>188</v>
          </cell>
          <cell r="D948">
            <v>998</v>
          </cell>
          <cell r="F948">
            <v>0</v>
          </cell>
          <cell r="G948">
            <v>0</v>
          </cell>
          <cell r="H948">
            <v>0</v>
          </cell>
          <cell r="I948">
            <v>0</v>
          </cell>
          <cell r="K948">
            <v>0</v>
          </cell>
          <cell r="L948">
            <v>0</v>
          </cell>
          <cell r="M948">
            <v>0</v>
          </cell>
          <cell r="N948">
            <v>0</v>
          </cell>
          <cell r="O948">
            <v>0</v>
          </cell>
          <cell r="P948">
            <v>0</v>
          </cell>
          <cell r="Q948">
            <v>0</v>
          </cell>
          <cell r="R948">
            <v>0</v>
          </cell>
          <cell r="S948">
            <v>0</v>
          </cell>
          <cell r="T948">
            <v>0</v>
          </cell>
          <cell r="U948">
            <v>188</v>
          </cell>
          <cell r="V948">
            <v>998</v>
          </cell>
          <cell r="W948">
            <v>939</v>
          </cell>
          <cell r="X948">
            <v>0</v>
          </cell>
          <cell r="Y948">
            <v>0</v>
          </cell>
        </row>
        <row r="949">
          <cell r="A949">
            <v>940</v>
          </cell>
          <cell r="B949">
            <v>188</v>
          </cell>
          <cell r="C949" t="str">
            <v xml:space="preserve">MILLVILLE                    </v>
          </cell>
          <cell r="D949">
            <v>999</v>
          </cell>
          <cell r="E949" t="str">
            <v>TOTAL</v>
          </cell>
          <cell r="F949">
            <v>5981741.4900000002</v>
          </cell>
          <cell r="G949">
            <v>1</v>
          </cell>
          <cell r="H949">
            <v>6115598.8399999999</v>
          </cell>
          <cell r="I949">
            <v>0.99999999999999989</v>
          </cell>
          <cell r="J949">
            <v>1975461</v>
          </cell>
          <cell r="K949">
            <v>1975462</v>
          </cell>
          <cell r="L949">
            <v>0</v>
          </cell>
          <cell r="M949">
            <v>0</v>
          </cell>
          <cell r="N949">
            <v>6115598.8399999999</v>
          </cell>
          <cell r="O949">
            <v>1975462</v>
          </cell>
          <cell r="P949">
            <v>1900944</v>
          </cell>
          <cell r="Q949">
            <v>74518</v>
          </cell>
          <cell r="R949">
            <v>3.9200523529362252</v>
          </cell>
          <cell r="S949">
            <v>646</v>
          </cell>
          <cell r="T949">
            <v>0</v>
          </cell>
          <cell r="U949">
            <v>188</v>
          </cell>
          <cell r="V949">
            <v>999</v>
          </cell>
          <cell r="W949">
            <v>940</v>
          </cell>
          <cell r="X949">
            <v>636</v>
          </cell>
          <cell r="Y949">
            <v>6115598.8399999999</v>
          </cell>
        </row>
        <row r="950">
          <cell r="A950">
            <v>941</v>
          </cell>
          <cell r="B950">
            <v>189</v>
          </cell>
          <cell r="C950" t="str">
            <v xml:space="preserve">MILTON                       </v>
          </cell>
          <cell r="D950">
            <v>189</v>
          </cell>
          <cell r="E950" t="str">
            <v>MILTON</v>
          </cell>
          <cell r="F950">
            <v>33445350.979459997</v>
          </cell>
          <cell r="G950">
            <v>0.97894131847881549</v>
          </cell>
          <cell r="H950">
            <v>34576600.406800002</v>
          </cell>
          <cell r="I950">
            <v>0.97881431478124203</v>
          </cell>
          <cell r="K950">
            <v>28905665</v>
          </cell>
          <cell r="L950">
            <v>0</v>
          </cell>
          <cell r="M950">
            <v>0</v>
          </cell>
          <cell r="N950">
            <v>34576600.406800002</v>
          </cell>
          <cell r="O950">
            <v>28905665</v>
          </cell>
          <cell r="P950">
            <v>28316699</v>
          </cell>
          <cell r="Q950">
            <v>588966</v>
          </cell>
          <cell r="R950">
            <v>2.0799246409336059</v>
          </cell>
          <cell r="S950">
            <v>3792</v>
          </cell>
          <cell r="T950">
            <v>0</v>
          </cell>
          <cell r="U950">
            <v>189</v>
          </cell>
          <cell r="V950">
            <v>189</v>
          </cell>
          <cell r="W950">
            <v>941</v>
          </cell>
          <cell r="X950">
            <v>3760</v>
          </cell>
          <cell r="Y950">
            <v>34576600.406800002</v>
          </cell>
        </row>
        <row r="951">
          <cell r="A951">
            <v>942</v>
          </cell>
          <cell r="B951">
            <v>189</v>
          </cell>
          <cell r="C951" t="str">
            <v xml:space="preserve">MILTON                       </v>
          </cell>
          <cell r="D951">
            <v>806</v>
          </cell>
          <cell r="E951" t="str">
            <v>BLUE HILLS</v>
          </cell>
          <cell r="F951">
            <v>705200</v>
          </cell>
          <cell r="G951">
            <v>2.0641117452025824E-2</v>
          </cell>
          <cell r="H951">
            <v>733480</v>
          </cell>
          <cell r="I951">
            <v>2.0763774204492113E-2</v>
          </cell>
          <cell r="K951">
            <v>613181</v>
          </cell>
          <cell r="L951">
            <v>0</v>
          </cell>
          <cell r="M951">
            <v>0</v>
          </cell>
          <cell r="N951">
            <v>733480</v>
          </cell>
          <cell r="O951">
            <v>613181</v>
          </cell>
          <cell r="P951">
            <v>597062</v>
          </cell>
          <cell r="Q951">
            <v>16119</v>
          </cell>
          <cell r="R951">
            <v>2.6997196271074024</v>
          </cell>
          <cell r="S951">
            <v>48</v>
          </cell>
          <cell r="T951">
            <v>0</v>
          </cell>
          <cell r="U951">
            <v>189</v>
          </cell>
          <cell r="V951">
            <v>806</v>
          </cell>
          <cell r="W951">
            <v>942</v>
          </cell>
          <cell r="X951">
            <v>48</v>
          </cell>
          <cell r="Y951">
            <v>733480</v>
          </cell>
        </row>
        <row r="952">
          <cell r="A952">
            <v>943</v>
          </cell>
          <cell r="B952">
            <v>189</v>
          </cell>
          <cell r="C952" t="str">
            <v xml:space="preserve">MILTON                       </v>
          </cell>
          <cell r="D952">
            <v>915</v>
          </cell>
          <cell r="E952" t="str">
            <v>NORFOLK COUNTY</v>
          </cell>
          <cell r="F952">
            <v>14266</v>
          </cell>
          <cell r="G952">
            <v>4.1756406915853712E-4</v>
          </cell>
          <cell r="H952">
            <v>14904</v>
          </cell>
          <cell r="I952">
            <v>4.2191101426589746E-4</v>
          </cell>
          <cell r="K952">
            <v>12460</v>
          </cell>
          <cell r="L952">
            <v>0</v>
          </cell>
          <cell r="M952">
            <v>0</v>
          </cell>
          <cell r="N952">
            <v>14904</v>
          </cell>
          <cell r="O952">
            <v>12460</v>
          </cell>
          <cell r="P952">
            <v>12078</v>
          </cell>
          <cell r="Q952">
            <v>382</v>
          </cell>
          <cell r="R952">
            <v>3.1627752939228349</v>
          </cell>
          <cell r="S952">
            <v>1</v>
          </cell>
          <cell r="T952">
            <v>0</v>
          </cell>
          <cell r="U952">
            <v>189</v>
          </cell>
          <cell r="V952">
            <v>915</v>
          </cell>
          <cell r="W952">
            <v>943</v>
          </cell>
          <cell r="X952">
            <v>1</v>
          </cell>
          <cell r="Y952">
            <v>14904</v>
          </cell>
        </row>
        <row r="953">
          <cell r="A953">
            <v>944</v>
          </cell>
          <cell r="B953">
            <v>189</v>
          </cell>
          <cell r="D953">
            <v>998</v>
          </cell>
          <cell r="F953">
            <v>0</v>
          </cell>
          <cell r="G953">
            <v>0</v>
          </cell>
          <cell r="H953">
            <v>0</v>
          </cell>
          <cell r="I953">
            <v>0</v>
          </cell>
          <cell r="K953">
            <v>0</v>
          </cell>
          <cell r="L953">
            <v>0</v>
          </cell>
          <cell r="M953">
            <v>0</v>
          </cell>
          <cell r="N953">
            <v>0</v>
          </cell>
          <cell r="O953">
            <v>0</v>
          </cell>
          <cell r="P953">
            <v>0</v>
          </cell>
          <cell r="Q953">
            <v>0</v>
          </cell>
          <cell r="R953">
            <v>0</v>
          </cell>
          <cell r="S953">
            <v>0</v>
          </cell>
          <cell r="T953">
            <v>0</v>
          </cell>
          <cell r="U953">
            <v>189</v>
          </cell>
          <cell r="V953">
            <v>998</v>
          </cell>
          <cell r="W953">
            <v>944</v>
          </cell>
          <cell r="X953">
            <v>0</v>
          </cell>
          <cell r="Y953">
            <v>0</v>
          </cell>
        </row>
        <row r="954">
          <cell r="A954">
            <v>945</v>
          </cell>
          <cell r="B954">
            <v>189</v>
          </cell>
          <cell r="C954" t="str">
            <v xml:space="preserve">MILTON                       </v>
          </cell>
          <cell r="D954">
            <v>999</v>
          </cell>
          <cell r="E954" t="str">
            <v>TOTAL</v>
          </cell>
          <cell r="F954">
            <v>34164816.979460001</v>
          </cell>
          <cell r="G954">
            <v>1</v>
          </cell>
          <cell r="H954">
            <v>35324984.406800002</v>
          </cell>
          <cell r="I954">
            <v>1</v>
          </cell>
          <cell r="J954">
            <v>29531306</v>
          </cell>
          <cell r="K954">
            <v>29531306</v>
          </cell>
          <cell r="L954">
            <v>0</v>
          </cell>
          <cell r="M954">
            <v>0</v>
          </cell>
          <cell r="N954">
            <v>35324984.406800002</v>
          </cell>
          <cell r="O954">
            <v>29531306</v>
          </cell>
          <cell r="P954">
            <v>28925839</v>
          </cell>
          <cell r="Q954">
            <v>605467</v>
          </cell>
          <cell r="R954">
            <v>2.0931700546352348</v>
          </cell>
          <cell r="S954">
            <v>3841</v>
          </cell>
          <cell r="T954">
            <v>0</v>
          </cell>
          <cell r="U954">
            <v>189</v>
          </cell>
          <cell r="V954">
            <v>999</v>
          </cell>
          <cell r="W954">
            <v>945</v>
          </cell>
          <cell r="X954">
            <v>3809</v>
          </cell>
          <cell r="Y954">
            <v>35324984.406800002</v>
          </cell>
        </row>
        <row r="955">
          <cell r="A955">
            <v>946</v>
          </cell>
          <cell r="B955">
            <v>190</v>
          </cell>
          <cell r="C955" t="str">
            <v xml:space="preserve">MONROE                       </v>
          </cell>
          <cell r="D955">
            <v>190</v>
          </cell>
          <cell r="E955" t="str">
            <v>MONROE</v>
          </cell>
          <cell r="F955">
            <v>79783.97</v>
          </cell>
          <cell r="G955">
            <v>0.84619132623867577</v>
          </cell>
          <cell r="H955">
            <v>75976.2</v>
          </cell>
          <cell r="I955">
            <v>0.55659322706886771</v>
          </cell>
          <cell r="K955">
            <v>45544</v>
          </cell>
          <cell r="L955">
            <v>0</v>
          </cell>
          <cell r="M955">
            <v>0</v>
          </cell>
          <cell r="N955">
            <v>75976.2</v>
          </cell>
          <cell r="O955">
            <v>45544</v>
          </cell>
          <cell r="P955">
            <v>68985</v>
          </cell>
          <cell r="Q955">
            <v>-23441</v>
          </cell>
          <cell r="R955">
            <v>-33.979850692179461</v>
          </cell>
          <cell r="S955">
            <v>12</v>
          </cell>
          <cell r="T955">
            <v>0</v>
          </cell>
          <cell r="U955">
            <v>190</v>
          </cell>
          <cell r="V955">
            <v>190</v>
          </cell>
          <cell r="W955">
            <v>946</v>
          </cell>
          <cell r="X955">
            <v>11</v>
          </cell>
          <cell r="Y955">
            <v>75976.2</v>
          </cell>
        </row>
        <row r="956">
          <cell r="A956">
            <v>947</v>
          </cell>
          <cell r="B956">
            <v>190</v>
          </cell>
          <cell r="C956" t="str">
            <v xml:space="preserve">MONROE                       </v>
          </cell>
          <cell r="D956">
            <v>851</v>
          </cell>
          <cell r="E956" t="str">
            <v>NORTHERN BERKSHIRE</v>
          </cell>
          <cell r="F956">
            <v>14502</v>
          </cell>
          <cell r="G956">
            <v>0.15380867376132418</v>
          </cell>
          <cell r="H956">
            <v>60526</v>
          </cell>
          <cell r="I956">
            <v>0.44340677293113223</v>
          </cell>
          <cell r="K956">
            <v>36282</v>
          </cell>
          <cell r="L956">
            <v>0</v>
          </cell>
          <cell r="M956">
            <v>0</v>
          </cell>
          <cell r="N956">
            <v>60526</v>
          </cell>
          <cell r="O956">
            <v>36282</v>
          </cell>
          <cell r="P956">
            <v>12539</v>
          </cell>
          <cell r="Q956">
            <v>23743</v>
          </cell>
          <cell r="R956">
            <v>189.35321795996492</v>
          </cell>
          <cell r="S956">
            <v>1</v>
          </cell>
          <cell r="T956">
            <v>0</v>
          </cell>
          <cell r="U956">
            <v>190</v>
          </cell>
          <cell r="V956">
            <v>851</v>
          </cell>
          <cell r="W956">
            <v>947</v>
          </cell>
          <cell r="X956">
            <v>4</v>
          </cell>
          <cell r="Y956">
            <v>60526</v>
          </cell>
        </row>
        <row r="957">
          <cell r="A957">
            <v>948</v>
          </cell>
          <cell r="B957">
            <v>190</v>
          </cell>
          <cell r="D957">
            <v>998</v>
          </cell>
          <cell r="F957">
            <v>0</v>
          </cell>
          <cell r="G957">
            <v>0</v>
          </cell>
          <cell r="H957">
            <v>0</v>
          </cell>
          <cell r="I957">
            <v>0</v>
          </cell>
          <cell r="K957">
            <v>0</v>
          </cell>
          <cell r="L957">
            <v>0</v>
          </cell>
          <cell r="M957">
            <v>0</v>
          </cell>
          <cell r="N957">
            <v>0</v>
          </cell>
          <cell r="O957">
            <v>0</v>
          </cell>
          <cell r="P957">
            <v>0</v>
          </cell>
          <cell r="Q957">
            <v>0</v>
          </cell>
          <cell r="R957">
            <v>0</v>
          </cell>
          <cell r="S957">
            <v>0</v>
          </cell>
          <cell r="T957">
            <v>0</v>
          </cell>
          <cell r="U957">
            <v>190</v>
          </cell>
          <cell r="V957">
            <v>998</v>
          </cell>
          <cell r="W957">
            <v>948</v>
          </cell>
          <cell r="X957">
            <v>0</v>
          </cell>
          <cell r="Y957">
            <v>0</v>
          </cell>
        </row>
        <row r="958">
          <cell r="A958">
            <v>949</v>
          </cell>
          <cell r="B958">
            <v>190</v>
          </cell>
          <cell r="D958">
            <v>998</v>
          </cell>
          <cell r="F958">
            <v>0</v>
          </cell>
          <cell r="G958">
            <v>0</v>
          </cell>
          <cell r="H958">
            <v>0</v>
          </cell>
          <cell r="I958">
            <v>0</v>
          </cell>
          <cell r="K958">
            <v>0</v>
          </cell>
          <cell r="L958">
            <v>0</v>
          </cell>
          <cell r="M958">
            <v>0</v>
          </cell>
          <cell r="N958">
            <v>0</v>
          </cell>
          <cell r="O958">
            <v>0</v>
          </cell>
          <cell r="P958">
            <v>0</v>
          </cell>
          <cell r="Q958">
            <v>0</v>
          </cell>
          <cell r="R958">
            <v>0</v>
          </cell>
          <cell r="S958">
            <v>0</v>
          </cell>
          <cell r="T958">
            <v>0</v>
          </cell>
          <cell r="U958">
            <v>190</v>
          </cell>
          <cell r="V958">
            <v>998</v>
          </cell>
          <cell r="W958">
            <v>949</v>
          </cell>
          <cell r="X958">
            <v>0</v>
          </cell>
          <cell r="Y958">
            <v>0</v>
          </cell>
        </row>
        <row r="959">
          <cell r="A959">
            <v>950</v>
          </cell>
          <cell r="B959">
            <v>190</v>
          </cell>
          <cell r="C959" t="str">
            <v xml:space="preserve">MONROE                       </v>
          </cell>
          <cell r="D959">
            <v>999</v>
          </cell>
          <cell r="E959" t="str">
            <v>TOTAL</v>
          </cell>
          <cell r="F959">
            <v>94285.97</v>
          </cell>
          <cell r="G959">
            <v>1</v>
          </cell>
          <cell r="H959">
            <v>136502.20000000001</v>
          </cell>
          <cell r="I959">
            <v>1</v>
          </cell>
          <cell r="J959">
            <v>81826</v>
          </cell>
          <cell r="K959">
            <v>81826</v>
          </cell>
          <cell r="L959">
            <v>0</v>
          </cell>
          <cell r="M959">
            <v>0</v>
          </cell>
          <cell r="N959">
            <v>136502.20000000001</v>
          </cell>
          <cell r="O959">
            <v>81826</v>
          </cell>
          <cell r="P959">
            <v>81524</v>
          </cell>
          <cell r="Q959">
            <v>302</v>
          </cell>
          <cell r="R959">
            <v>0.37044305971247732</v>
          </cell>
          <cell r="S959">
            <v>13</v>
          </cell>
          <cell r="T959">
            <v>0</v>
          </cell>
          <cell r="U959">
            <v>190</v>
          </cell>
          <cell r="V959">
            <v>999</v>
          </cell>
          <cell r="W959">
            <v>950</v>
          </cell>
          <cell r="X959">
            <v>15</v>
          </cell>
          <cell r="Y959">
            <v>136502.20000000001</v>
          </cell>
        </row>
        <row r="960">
          <cell r="A960">
            <v>951</v>
          </cell>
          <cell r="B960">
            <v>191</v>
          </cell>
          <cell r="C960" t="str">
            <v xml:space="preserve">MONSON                       </v>
          </cell>
          <cell r="D960">
            <v>191</v>
          </cell>
          <cell r="E960" t="str">
            <v>MONSON</v>
          </cell>
          <cell r="F960">
            <v>12125247.350000001</v>
          </cell>
          <cell r="G960">
            <v>0.90260586376563867</v>
          </cell>
          <cell r="H960">
            <v>12141055.580000002</v>
          </cell>
          <cell r="I960">
            <v>0.8972195748622287</v>
          </cell>
          <cell r="K960">
            <v>5290215</v>
          </cell>
          <cell r="L960">
            <v>0</v>
          </cell>
          <cell r="M960">
            <v>0</v>
          </cell>
          <cell r="N960">
            <v>12141055.580000002</v>
          </cell>
          <cell r="O960">
            <v>5290215</v>
          </cell>
          <cell r="P960">
            <v>5200769</v>
          </cell>
          <cell r="Q960">
            <v>89446</v>
          </cell>
          <cell r="R960">
            <v>1.719861043626433</v>
          </cell>
          <cell r="S960">
            <v>1365</v>
          </cell>
          <cell r="T960">
            <v>0</v>
          </cell>
          <cell r="U960">
            <v>191</v>
          </cell>
          <cell r="V960">
            <v>191</v>
          </cell>
          <cell r="W960">
            <v>951</v>
          </cell>
          <cell r="X960">
            <v>1305</v>
          </cell>
          <cell r="Y960">
            <v>12141055.580000002</v>
          </cell>
        </row>
        <row r="961">
          <cell r="A961">
            <v>952</v>
          </cell>
          <cell r="B961">
            <v>191</v>
          </cell>
          <cell r="C961" t="str">
            <v xml:space="preserve">MONSON                       </v>
          </cell>
          <cell r="D961">
            <v>860</v>
          </cell>
          <cell r="E961" t="str">
            <v>PATHFINDER</v>
          </cell>
          <cell r="F961">
            <v>1308354</v>
          </cell>
          <cell r="G961">
            <v>9.73941362343613E-2</v>
          </cell>
          <cell r="H961">
            <v>1390811</v>
          </cell>
          <cell r="I961">
            <v>0.10278042513777133</v>
          </cell>
          <cell r="K961">
            <v>606017</v>
          </cell>
          <cell r="L961">
            <v>0</v>
          </cell>
          <cell r="M961">
            <v>0</v>
          </cell>
          <cell r="N961">
            <v>1390811</v>
          </cell>
          <cell r="O961">
            <v>606017</v>
          </cell>
          <cell r="P961">
            <v>561180</v>
          </cell>
          <cell r="Q961">
            <v>44837</v>
          </cell>
          <cell r="R961">
            <v>7.9897715527994579</v>
          </cell>
          <cell r="S961">
            <v>91</v>
          </cell>
          <cell r="T961">
            <v>0</v>
          </cell>
          <cell r="U961">
            <v>191</v>
          </cell>
          <cell r="V961">
            <v>860</v>
          </cell>
          <cell r="W961">
            <v>952</v>
          </cell>
          <cell r="X961">
            <v>93</v>
          </cell>
          <cell r="Y961">
            <v>1390811</v>
          </cell>
        </row>
        <row r="962">
          <cell r="A962">
            <v>953</v>
          </cell>
          <cell r="B962">
            <v>191</v>
          </cell>
          <cell r="D962">
            <v>998</v>
          </cell>
          <cell r="F962">
            <v>0</v>
          </cell>
          <cell r="G962">
            <v>0</v>
          </cell>
          <cell r="H962">
            <v>0</v>
          </cell>
          <cell r="I962">
            <v>0</v>
          </cell>
          <cell r="K962">
            <v>0</v>
          </cell>
          <cell r="L962">
            <v>0</v>
          </cell>
          <cell r="M962">
            <v>0</v>
          </cell>
          <cell r="N962">
            <v>0</v>
          </cell>
          <cell r="O962">
            <v>0</v>
          </cell>
          <cell r="P962">
            <v>0</v>
          </cell>
          <cell r="Q962">
            <v>0</v>
          </cell>
          <cell r="R962">
            <v>0</v>
          </cell>
          <cell r="S962">
            <v>0</v>
          </cell>
          <cell r="T962">
            <v>0</v>
          </cell>
          <cell r="U962">
            <v>191</v>
          </cell>
          <cell r="V962">
            <v>998</v>
          </cell>
          <cell r="W962">
            <v>953</v>
          </cell>
          <cell r="X962">
            <v>0</v>
          </cell>
          <cell r="Y962">
            <v>0</v>
          </cell>
        </row>
        <row r="963">
          <cell r="A963">
            <v>954</v>
          </cell>
          <cell r="B963">
            <v>191</v>
          </cell>
          <cell r="D963">
            <v>998</v>
          </cell>
          <cell r="F963">
            <v>0</v>
          </cell>
          <cell r="G963">
            <v>0</v>
          </cell>
          <cell r="H963">
            <v>0</v>
          </cell>
          <cell r="I963">
            <v>0</v>
          </cell>
          <cell r="K963">
            <v>0</v>
          </cell>
          <cell r="L963">
            <v>0</v>
          </cell>
          <cell r="M963">
            <v>0</v>
          </cell>
          <cell r="N963">
            <v>0</v>
          </cell>
          <cell r="O963">
            <v>0</v>
          </cell>
          <cell r="P963">
            <v>0</v>
          </cell>
          <cell r="Q963">
            <v>0</v>
          </cell>
          <cell r="R963">
            <v>0</v>
          </cell>
          <cell r="S963">
            <v>0</v>
          </cell>
          <cell r="T963">
            <v>0</v>
          </cell>
          <cell r="U963">
            <v>191</v>
          </cell>
          <cell r="V963">
            <v>998</v>
          </cell>
          <cell r="W963">
            <v>954</v>
          </cell>
          <cell r="X963">
            <v>0</v>
          </cell>
          <cell r="Y963">
            <v>0</v>
          </cell>
        </row>
        <row r="964">
          <cell r="A964">
            <v>955</v>
          </cell>
          <cell r="B964">
            <v>191</v>
          </cell>
          <cell r="C964" t="str">
            <v xml:space="preserve">MONSON                       </v>
          </cell>
          <cell r="D964">
            <v>999</v>
          </cell>
          <cell r="E964" t="str">
            <v>TOTAL</v>
          </cell>
          <cell r="F964">
            <v>13433601.350000001</v>
          </cell>
          <cell r="G964">
            <v>1</v>
          </cell>
          <cell r="H964">
            <v>13531866.580000002</v>
          </cell>
          <cell r="I964">
            <v>1</v>
          </cell>
          <cell r="J964">
            <v>5896232</v>
          </cell>
          <cell r="K964">
            <v>5896232</v>
          </cell>
          <cell r="L964">
            <v>0</v>
          </cell>
          <cell r="M964">
            <v>0</v>
          </cell>
          <cell r="N964">
            <v>13531866.580000002</v>
          </cell>
          <cell r="O964">
            <v>5896232</v>
          </cell>
          <cell r="P964">
            <v>5761949</v>
          </cell>
          <cell r="Q964">
            <v>134283</v>
          </cell>
          <cell r="R964">
            <v>2.3305135120078293</v>
          </cell>
          <cell r="S964">
            <v>1456</v>
          </cell>
          <cell r="T964">
            <v>0</v>
          </cell>
          <cell r="U964">
            <v>191</v>
          </cell>
          <cell r="V964">
            <v>999</v>
          </cell>
          <cell r="W964">
            <v>955</v>
          </cell>
          <cell r="X964">
            <v>1398</v>
          </cell>
          <cell r="Y964">
            <v>13531866.580000002</v>
          </cell>
        </row>
        <row r="965">
          <cell r="A965">
            <v>956</v>
          </cell>
          <cell r="B965">
            <v>192</v>
          </cell>
          <cell r="C965" t="str">
            <v xml:space="preserve">MONTAGUE                     </v>
          </cell>
          <cell r="D965">
            <v>192</v>
          </cell>
          <cell r="E965" t="str">
            <v>MONTAGUE</v>
          </cell>
          <cell r="F965">
            <v>0</v>
          </cell>
          <cell r="G965">
            <v>0</v>
          </cell>
          <cell r="H965">
            <v>0</v>
          </cell>
          <cell r="I965">
            <v>0</v>
          </cell>
          <cell r="K965">
            <v>0</v>
          </cell>
          <cell r="L965">
            <v>0</v>
          </cell>
          <cell r="M965">
            <v>0</v>
          </cell>
          <cell r="N965">
            <v>0</v>
          </cell>
          <cell r="O965">
            <v>0</v>
          </cell>
          <cell r="P965">
            <v>0</v>
          </cell>
          <cell r="Q965">
            <v>0</v>
          </cell>
          <cell r="R965">
            <v>0</v>
          </cell>
          <cell r="S965">
            <v>0</v>
          </cell>
          <cell r="T965">
            <v>0</v>
          </cell>
          <cell r="U965">
            <v>192</v>
          </cell>
          <cell r="V965">
            <v>192</v>
          </cell>
          <cell r="W965">
            <v>956</v>
          </cell>
          <cell r="X965">
            <v>0</v>
          </cell>
          <cell r="Y965">
            <v>0</v>
          </cell>
        </row>
        <row r="966">
          <cell r="A966">
            <v>957</v>
          </cell>
          <cell r="B966">
            <v>192</v>
          </cell>
          <cell r="C966" t="str">
            <v xml:space="preserve">MONTAGUE                     </v>
          </cell>
          <cell r="D966">
            <v>674</v>
          </cell>
          <cell r="E966" t="str">
            <v>GILL MONTAGUE</v>
          </cell>
          <cell r="F966">
            <v>9310902</v>
          </cell>
          <cell r="G966">
            <v>0.89857343331141648</v>
          </cell>
          <cell r="H966">
            <v>9042465</v>
          </cell>
          <cell r="I966">
            <v>0.88777995735105264</v>
          </cell>
          <cell r="K966">
            <v>4565235</v>
          </cell>
          <cell r="L966">
            <v>0</v>
          </cell>
          <cell r="M966">
            <v>0</v>
          </cell>
          <cell r="N966">
            <v>9042465</v>
          </cell>
          <cell r="O966">
            <v>4565235</v>
          </cell>
          <cell r="P966">
            <v>4468859</v>
          </cell>
          <cell r="Q966">
            <v>96376</v>
          </cell>
          <cell r="R966">
            <v>2.1566131310027905</v>
          </cell>
          <cell r="S966">
            <v>955</v>
          </cell>
          <cell r="T966">
            <v>0</v>
          </cell>
          <cell r="U966">
            <v>192</v>
          </cell>
          <cell r="V966">
            <v>674</v>
          </cell>
          <cell r="W966">
            <v>957</v>
          </cell>
          <cell r="X966">
            <v>897</v>
          </cell>
          <cell r="Y966">
            <v>9042465</v>
          </cell>
        </row>
        <row r="967">
          <cell r="A967">
            <v>958</v>
          </cell>
          <cell r="B967">
            <v>192</v>
          </cell>
          <cell r="C967" t="str">
            <v xml:space="preserve">MONTAGUE                     </v>
          </cell>
          <cell r="D967">
            <v>818</v>
          </cell>
          <cell r="E967" t="str">
            <v>FRANKLIN COUNTY</v>
          </cell>
          <cell r="F967">
            <v>1050969</v>
          </cell>
          <cell r="G967">
            <v>0.10142656668858356</v>
          </cell>
          <cell r="H967">
            <v>1143015</v>
          </cell>
          <cell r="I967">
            <v>0.11222004264894732</v>
          </cell>
          <cell r="K967">
            <v>577070</v>
          </cell>
          <cell r="L967">
            <v>0</v>
          </cell>
          <cell r="M967">
            <v>0</v>
          </cell>
          <cell r="N967">
            <v>1143015</v>
          </cell>
          <cell r="O967">
            <v>577070</v>
          </cell>
          <cell r="P967">
            <v>504423</v>
          </cell>
          <cell r="Q967">
            <v>72647</v>
          </cell>
          <cell r="R967">
            <v>14.401999908806696</v>
          </cell>
          <cell r="S967">
            <v>72</v>
          </cell>
          <cell r="T967">
            <v>0</v>
          </cell>
          <cell r="U967">
            <v>192</v>
          </cell>
          <cell r="V967">
            <v>818</v>
          </cell>
          <cell r="W967">
            <v>958</v>
          </cell>
          <cell r="X967">
            <v>75</v>
          </cell>
          <cell r="Y967">
            <v>1143015</v>
          </cell>
        </row>
        <row r="968">
          <cell r="A968">
            <v>959</v>
          </cell>
          <cell r="B968">
            <v>192</v>
          </cell>
          <cell r="D968">
            <v>998</v>
          </cell>
          <cell r="F968">
            <v>0</v>
          </cell>
          <cell r="G968">
            <v>0</v>
          </cell>
          <cell r="H968">
            <v>0</v>
          </cell>
          <cell r="I968">
            <v>0</v>
          </cell>
          <cell r="K968">
            <v>0</v>
          </cell>
          <cell r="L968">
            <v>0</v>
          </cell>
          <cell r="M968">
            <v>0</v>
          </cell>
          <cell r="N968">
            <v>0</v>
          </cell>
          <cell r="O968">
            <v>0</v>
          </cell>
          <cell r="P968">
            <v>0</v>
          </cell>
          <cell r="Q968">
            <v>0</v>
          </cell>
          <cell r="R968">
            <v>0</v>
          </cell>
          <cell r="S968">
            <v>0</v>
          </cell>
          <cell r="T968">
            <v>0</v>
          </cell>
          <cell r="U968">
            <v>192</v>
          </cell>
          <cell r="V968">
            <v>998</v>
          </cell>
          <cell r="W968">
            <v>959</v>
          </cell>
          <cell r="X968">
            <v>0</v>
          </cell>
          <cell r="Y968">
            <v>0</v>
          </cell>
        </row>
        <row r="969">
          <cell r="A969">
            <v>960</v>
          </cell>
          <cell r="B969">
            <v>192</v>
          </cell>
          <cell r="C969" t="str">
            <v xml:space="preserve">MONTAGUE                     </v>
          </cell>
          <cell r="D969">
            <v>999</v>
          </cell>
          <cell r="E969" t="str">
            <v>TOTAL</v>
          </cell>
          <cell r="F969">
            <v>10361871</v>
          </cell>
          <cell r="G969">
            <v>1</v>
          </cell>
          <cell r="H969">
            <v>10185480</v>
          </cell>
          <cell r="I969">
            <v>1</v>
          </cell>
          <cell r="J969">
            <v>5142305</v>
          </cell>
          <cell r="K969">
            <v>5142305</v>
          </cell>
          <cell r="L969">
            <v>0</v>
          </cell>
          <cell r="M969">
            <v>0</v>
          </cell>
          <cell r="N969">
            <v>10185480</v>
          </cell>
          <cell r="O969">
            <v>5142305</v>
          </cell>
          <cell r="P969">
            <v>4973282</v>
          </cell>
          <cell r="Q969">
            <v>169023</v>
          </cell>
          <cell r="R969">
            <v>3.3986208704835157</v>
          </cell>
          <cell r="S969">
            <v>1027</v>
          </cell>
          <cell r="T969">
            <v>0</v>
          </cell>
          <cell r="U969">
            <v>192</v>
          </cell>
          <cell r="V969">
            <v>999</v>
          </cell>
          <cell r="W969">
            <v>960</v>
          </cell>
          <cell r="X969">
            <v>972</v>
          </cell>
          <cell r="Y969">
            <v>10185480</v>
          </cell>
        </row>
        <row r="970">
          <cell r="A970">
            <v>961</v>
          </cell>
          <cell r="B970">
            <v>193</v>
          </cell>
          <cell r="C970" t="str">
            <v xml:space="preserve">MONTEREY                     </v>
          </cell>
          <cell r="D970">
            <v>193</v>
          </cell>
          <cell r="E970" t="str">
            <v>MONTEREY</v>
          </cell>
          <cell r="F970">
            <v>0</v>
          </cell>
          <cell r="G970">
            <v>0</v>
          </cell>
          <cell r="H970">
            <v>0</v>
          </cell>
          <cell r="I970">
            <v>0</v>
          </cell>
          <cell r="K970">
            <v>0</v>
          </cell>
          <cell r="L970">
            <v>0</v>
          </cell>
          <cell r="M970">
            <v>0</v>
          </cell>
          <cell r="N970">
            <v>0</v>
          </cell>
          <cell r="O970">
            <v>0</v>
          </cell>
          <cell r="P970">
            <v>0</v>
          </cell>
          <cell r="Q970">
            <v>0</v>
          </cell>
          <cell r="R970">
            <v>0</v>
          </cell>
          <cell r="S970">
            <v>0</v>
          </cell>
          <cell r="T970">
            <v>0</v>
          </cell>
          <cell r="U970">
            <v>193</v>
          </cell>
          <cell r="V970">
            <v>193</v>
          </cell>
          <cell r="W970">
            <v>961</v>
          </cell>
          <cell r="X970">
            <v>0</v>
          </cell>
          <cell r="Y970">
            <v>0</v>
          </cell>
        </row>
        <row r="971">
          <cell r="A971">
            <v>962</v>
          </cell>
          <cell r="B971">
            <v>193</v>
          </cell>
          <cell r="C971" t="str">
            <v xml:space="preserve">MONTEREY                     </v>
          </cell>
          <cell r="D971">
            <v>765</v>
          </cell>
          <cell r="E971" t="str">
            <v>SOUTHERN BERKSHIRE</v>
          </cell>
          <cell r="F971">
            <v>765342</v>
          </cell>
          <cell r="G971">
            <v>1</v>
          </cell>
          <cell r="H971">
            <v>749065</v>
          </cell>
          <cell r="I971">
            <v>1</v>
          </cell>
          <cell r="K971">
            <v>692880</v>
          </cell>
          <cell r="L971">
            <v>0</v>
          </cell>
          <cell r="M971">
            <v>0</v>
          </cell>
          <cell r="N971">
            <v>749065</v>
          </cell>
          <cell r="O971">
            <v>692880</v>
          </cell>
          <cell r="P971">
            <v>684270</v>
          </cell>
          <cell r="Q971">
            <v>8610</v>
          </cell>
          <cell r="R971">
            <v>1.2582752422289447</v>
          </cell>
          <cell r="S971">
            <v>85</v>
          </cell>
          <cell r="T971">
            <v>0</v>
          </cell>
          <cell r="U971">
            <v>193</v>
          </cell>
          <cell r="V971">
            <v>765</v>
          </cell>
          <cell r="W971">
            <v>962</v>
          </cell>
          <cell r="X971">
            <v>81</v>
          </cell>
          <cell r="Y971">
            <v>749065</v>
          </cell>
        </row>
        <row r="972">
          <cell r="A972">
            <v>963</v>
          </cell>
          <cell r="B972">
            <v>193</v>
          </cell>
          <cell r="D972">
            <v>998</v>
          </cell>
          <cell r="F972">
            <v>0</v>
          </cell>
          <cell r="G972">
            <v>0</v>
          </cell>
          <cell r="H972">
            <v>0</v>
          </cell>
          <cell r="I972">
            <v>0</v>
          </cell>
          <cell r="K972">
            <v>0</v>
          </cell>
          <cell r="L972">
            <v>0</v>
          </cell>
          <cell r="M972">
            <v>0</v>
          </cell>
          <cell r="N972">
            <v>0</v>
          </cell>
          <cell r="O972">
            <v>0</v>
          </cell>
          <cell r="P972">
            <v>0</v>
          </cell>
          <cell r="Q972">
            <v>0</v>
          </cell>
          <cell r="R972">
            <v>0</v>
          </cell>
          <cell r="S972">
            <v>0</v>
          </cell>
          <cell r="T972">
            <v>0</v>
          </cell>
          <cell r="U972">
            <v>193</v>
          </cell>
          <cell r="V972">
            <v>998</v>
          </cell>
          <cell r="W972">
            <v>963</v>
          </cell>
          <cell r="X972">
            <v>0</v>
          </cell>
          <cell r="Y972">
            <v>0</v>
          </cell>
        </row>
        <row r="973">
          <cell r="A973">
            <v>964</v>
          </cell>
          <cell r="B973">
            <v>193</v>
          </cell>
          <cell r="D973">
            <v>998</v>
          </cell>
          <cell r="F973">
            <v>0</v>
          </cell>
          <cell r="G973">
            <v>0</v>
          </cell>
          <cell r="H973">
            <v>0</v>
          </cell>
          <cell r="I973">
            <v>0</v>
          </cell>
          <cell r="K973">
            <v>0</v>
          </cell>
          <cell r="L973">
            <v>0</v>
          </cell>
          <cell r="M973">
            <v>0</v>
          </cell>
          <cell r="N973">
            <v>0</v>
          </cell>
          <cell r="O973">
            <v>0</v>
          </cell>
          <cell r="P973">
            <v>0</v>
          </cell>
          <cell r="Q973">
            <v>0</v>
          </cell>
          <cell r="R973">
            <v>0</v>
          </cell>
          <cell r="S973">
            <v>0</v>
          </cell>
          <cell r="T973">
            <v>0</v>
          </cell>
          <cell r="U973">
            <v>193</v>
          </cell>
          <cell r="V973">
            <v>998</v>
          </cell>
          <cell r="W973">
            <v>964</v>
          </cell>
          <cell r="X973">
            <v>0</v>
          </cell>
          <cell r="Y973">
            <v>0</v>
          </cell>
        </row>
        <row r="974">
          <cell r="A974">
            <v>965</v>
          </cell>
          <cell r="B974">
            <v>193</v>
          </cell>
          <cell r="C974" t="str">
            <v xml:space="preserve">MONTEREY                     </v>
          </cell>
          <cell r="D974">
            <v>999</v>
          </cell>
          <cell r="E974" t="str">
            <v>TOTAL</v>
          </cell>
          <cell r="F974">
            <v>765342</v>
          </cell>
          <cell r="G974">
            <v>1</v>
          </cell>
          <cell r="H974">
            <v>749065</v>
          </cell>
          <cell r="I974">
            <v>1</v>
          </cell>
          <cell r="J974">
            <v>692880</v>
          </cell>
          <cell r="K974">
            <v>692880</v>
          </cell>
          <cell r="L974">
            <v>0</v>
          </cell>
          <cell r="M974">
            <v>0</v>
          </cell>
          <cell r="N974">
            <v>749065</v>
          </cell>
          <cell r="O974">
            <v>692880</v>
          </cell>
          <cell r="P974">
            <v>684270</v>
          </cell>
          <cell r="Q974">
            <v>8610</v>
          </cell>
          <cell r="R974">
            <v>1.2582752422289447</v>
          </cell>
          <cell r="S974">
            <v>85</v>
          </cell>
          <cell r="T974">
            <v>0</v>
          </cell>
          <cell r="U974">
            <v>193</v>
          </cell>
          <cell r="V974">
            <v>999</v>
          </cell>
          <cell r="W974">
            <v>965</v>
          </cell>
          <cell r="X974">
            <v>81</v>
          </cell>
          <cell r="Y974">
            <v>749065</v>
          </cell>
        </row>
        <row r="975">
          <cell r="A975">
            <v>966</v>
          </cell>
          <cell r="B975">
            <v>194</v>
          </cell>
          <cell r="C975" t="str">
            <v xml:space="preserve">MONTGOMERY                   </v>
          </cell>
          <cell r="D975">
            <v>194</v>
          </cell>
          <cell r="E975" t="str">
            <v>MONTGOMERY</v>
          </cell>
          <cell r="F975">
            <v>36750.21</v>
          </cell>
          <cell r="G975">
            <v>3.7092866107600125E-2</v>
          </cell>
          <cell r="H975">
            <v>25394.42</v>
          </cell>
          <cell r="I975">
            <v>2.5382707910915743E-2</v>
          </cell>
          <cell r="K975">
            <v>18584</v>
          </cell>
          <cell r="L975">
            <v>0</v>
          </cell>
          <cell r="M975">
            <v>0</v>
          </cell>
          <cell r="N975">
            <v>25394.42</v>
          </cell>
          <cell r="O975">
            <v>18584</v>
          </cell>
          <cell r="P975">
            <v>25778</v>
          </cell>
          <cell r="Q975">
            <v>-7194</v>
          </cell>
          <cell r="R975">
            <v>-27.907518038637598</v>
          </cell>
          <cell r="S975">
            <v>3</v>
          </cell>
          <cell r="T975">
            <v>0</v>
          </cell>
          <cell r="U975">
            <v>194</v>
          </cell>
          <cell r="V975">
            <v>194</v>
          </cell>
          <cell r="W975">
            <v>966</v>
          </cell>
          <cell r="X975">
            <v>2</v>
          </cell>
          <cell r="Y975">
            <v>25394.42</v>
          </cell>
        </row>
        <row r="976">
          <cell r="A976">
            <v>967</v>
          </cell>
          <cell r="B976">
            <v>194</v>
          </cell>
          <cell r="C976" t="str">
            <v xml:space="preserve">MONTGOMERY                   </v>
          </cell>
          <cell r="D976">
            <v>672</v>
          </cell>
          <cell r="E976" t="str">
            <v>GATEWAY</v>
          </cell>
          <cell r="F976">
            <v>954012</v>
          </cell>
          <cell r="G976">
            <v>0.9629071338923999</v>
          </cell>
          <cell r="H976">
            <v>975067</v>
          </cell>
          <cell r="I976">
            <v>0.97461729208908421</v>
          </cell>
          <cell r="K976">
            <v>713561</v>
          </cell>
          <cell r="L976">
            <v>0</v>
          </cell>
          <cell r="M976">
            <v>0</v>
          </cell>
          <cell r="N976">
            <v>975067</v>
          </cell>
          <cell r="O976">
            <v>713561</v>
          </cell>
          <cell r="P976">
            <v>669186</v>
          </cell>
          <cell r="Q976">
            <v>44375</v>
          </cell>
          <cell r="R976">
            <v>6.6311907302304594</v>
          </cell>
          <cell r="S976">
            <v>103</v>
          </cell>
          <cell r="T976">
            <v>0</v>
          </cell>
          <cell r="U976">
            <v>194</v>
          </cell>
          <cell r="V976">
            <v>672</v>
          </cell>
          <cell r="W976">
            <v>967</v>
          </cell>
          <cell r="X976">
            <v>101</v>
          </cell>
          <cell r="Y976">
            <v>975067</v>
          </cell>
        </row>
        <row r="977">
          <cell r="A977">
            <v>968</v>
          </cell>
          <cell r="B977">
            <v>194</v>
          </cell>
          <cell r="D977">
            <v>998</v>
          </cell>
          <cell r="F977">
            <v>0</v>
          </cell>
          <cell r="G977">
            <v>0</v>
          </cell>
          <cell r="H977">
            <v>0</v>
          </cell>
          <cell r="I977">
            <v>0</v>
          </cell>
          <cell r="K977">
            <v>0</v>
          </cell>
          <cell r="L977">
            <v>0</v>
          </cell>
          <cell r="M977">
            <v>0</v>
          </cell>
          <cell r="N977">
            <v>0</v>
          </cell>
          <cell r="O977">
            <v>0</v>
          </cell>
          <cell r="P977">
            <v>0</v>
          </cell>
          <cell r="Q977">
            <v>0</v>
          </cell>
          <cell r="R977">
            <v>0</v>
          </cell>
          <cell r="S977">
            <v>0</v>
          </cell>
          <cell r="T977">
            <v>0</v>
          </cell>
          <cell r="U977">
            <v>194</v>
          </cell>
          <cell r="V977">
            <v>998</v>
          </cell>
          <cell r="W977">
            <v>968</v>
          </cell>
          <cell r="X977">
            <v>0</v>
          </cell>
          <cell r="Y977">
            <v>0</v>
          </cell>
        </row>
        <row r="978">
          <cell r="A978">
            <v>969</v>
          </cell>
          <cell r="B978">
            <v>194</v>
          </cell>
          <cell r="D978">
            <v>998</v>
          </cell>
          <cell r="F978">
            <v>0</v>
          </cell>
          <cell r="G978">
            <v>0</v>
          </cell>
          <cell r="H978">
            <v>0</v>
          </cell>
          <cell r="I978">
            <v>0</v>
          </cell>
          <cell r="K978">
            <v>0</v>
          </cell>
          <cell r="L978">
            <v>0</v>
          </cell>
          <cell r="M978">
            <v>0</v>
          </cell>
          <cell r="N978">
            <v>0</v>
          </cell>
          <cell r="O978">
            <v>0</v>
          </cell>
          <cell r="P978">
            <v>0</v>
          </cell>
          <cell r="Q978">
            <v>0</v>
          </cell>
          <cell r="R978">
            <v>0</v>
          </cell>
          <cell r="S978">
            <v>0</v>
          </cell>
          <cell r="T978">
            <v>0</v>
          </cell>
          <cell r="U978">
            <v>194</v>
          </cell>
          <cell r="V978">
            <v>998</v>
          </cell>
          <cell r="W978">
            <v>969</v>
          </cell>
          <cell r="X978">
            <v>0</v>
          </cell>
          <cell r="Y978">
            <v>0</v>
          </cell>
        </row>
        <row r="979">
          <cell r="A979">
            <v>970</v>
          </cell>
          <cell r="B979">
            <v>194</v>
          </cell>
          <cell r="C979" t="str">
            <v xml:space="preserve">MONTGOMERY                   </v>
          </cell>
          <cell r="D979">
            <v>999</v>
          </cell>
          <cell r="E979" t="str">
            <v>TOTAL</v>
          </cell>
          <cell r="F979">
            <v>990762.21</v>
          </cell>
          <cell r="G979">
            <v>1</v>
          </cell>
          <cell r="H979">
            <v>1000461.42</v>
          </cell>
          <cell r="I979">
            <v>1</v>
          </cell>
          <cell r="J979">
            <v>732145</v>
          </cell>
          <cell r="K979">
            <v>732145</v>
          </cell>
          <cell r="L979">
            <v>0</v>
          </cell>
          <cell r="M979">
            <v>0</v>
          </cell>
          <cell r="N979">
            <v>1000461.42</v>
          </cell>
          <cell r="O979">
            <v>732145</v>
          </cell>
          <cell r="P979">
            <v>694964</v>
          </cell>
          <cell r="Q979">
            <v>37181</v>
          </cell>
          <cell r="R979">
            <v>5.3500612981391846</v>
          </cell>
          <cell r="S979">
            <v>106</v>
          </cell>
          <cell r="T979">
            <v>0</v>
          </cell>
          <cell r="U979">
            <v>194</v>
          </cell>
          <cell r="V979">
            <v>999</v>
          </cell>
          <cell r="W979">
            <v>970</v>
          </cell>
          <cell r="X979">
            <v>103</v>
          </cell>
          <cell r="Y979">
            <v>1000461.42</v>
          </cell>
        </row>
        <row r="980">
          <cell r="A980">
            <v>971</v>
          </cell>
          <cell r="B980">
            <v>195</v>
          </cell>
          <cell r="C980" t="str">
            <v xml:space="preserve">MOUNT WASHINGTON             </v>
          </cell>
          <cell r="D980">
            <v>195</v>
          </cell>
          <cell r="E980" t="str">
            <v>MOUNT WASHINGTON</v>
          </cell>
          <cell r="F980">
            <v>120558.2</v>
          </cell>
          <cell r="G980">
            <v>1</v>
          </cell>
          <cell r="H980">
            <v>128118.72</v>
          </cell>
          <cell r="I980">
            <v>1</v>
          </cell>
          <cell r="K980">
            <v>110906</v>
          </cell>
          <cell r="L980">
            <v>0</v>
          </cell>
          <cell r="M980">
            <v>0</v>
          </cell>
          <cell r="N980">
            <v>128118.72</v>
          </cell>
          <cell r="O980">
            <v>110906</v>
          </cell>
          <cell r="P980">
            <v>108747</v>
          </cell>
          <cell r="Q980">
            <v>2159</v>
          </cell>
          <cell r="R980">
            <v>1.9853421243804428</v>
          </cell>
          <cell r="S980">
            <v>14</v>
          </cell>
          <cell r="T980">
            <v>0</v>
          </cell>
          <cell r="U980">
            <v>195</v>
          </cell>
          <cell r="V980">
            <v>195</v>
          </cell>
          <cell r="W980">
            <v>971</v>
          </cell>
          <cell r="X980">
            <v>14</v>
          </cell>
          <cell r="Y980">
            <v>128118.72</v>
          </cell>
        </row>
        <row r="981">
          <cell r="A981">
            <v>972</v>
          </cell>
          <cell r="B981">
            <v>195</v>
          </cell>
          <cell r="D981">
            <v>998</v>
          </cell>
          <cell r="F981">
            <v>0</v>
          </cell>
          <cell r="G981">
            <v>0</v>
          </cell>
          <cell r="H981">
            <v>0</v>
          </cell>
          <cell r="I981">
            <v>0</v>
          </cell>
          <cell r="K981">
            <v>0</v>
          </cell>
          <cell r="L981">
            <v>0</v>
          </cell>
          <cell r="M981">
            <v>0</v>
          </cell>
          <cell r="N981">
            <v>0</v>
          </cell>
          <cell r="O981">
            <v>0</v>
          </cell>
          <cell r="P981">
            <v>0</v>
          </cell>
          <cell r="Q981">
            <v>0</v>
          </cell>
          <cell r="R981">
            <v>0</v>
          </cell>
          <cell r="S981">
            <v>0</v>
          </cell>
          <cell r="T981">
            <v>0</v>
          </cell>
          <cell r="U981">
            <v>195</v>
          </cell>
          <cell r="V981">
            <v>998</v>
          </cell>
          <cell r="W981">
            <v>972</v>
          </cell>
          <cell r="X981">
            <v>0</v>
          </cell>
          <cell r="Y981">
            <v>0</v>
          </cell>
        </row>
        <row r="982">
          <cell r="A982">
            <v>973</v>
          </cell>
          <cell r="B982">
            <v>195</v>
          </cell>
          <cell r="D982">
            <v>998</v>
          </cell>
          <cell r="F982">
            <v>0</v>
          </cell>
          <cell r="G982">
            <v>0</v>
          </cell>
          <cell r="H982">
            <v>0</v>
          </cell>
          <cell r="I982">
            <v>0</v>
          </cell>
          <cell r="K982">
            <v>0</v>
          </cell>
          <cell r="L982">
            <v>0</v>
          </cell>
          <cell r="M982">
            <v>0</v>
          </cell>
          <cell r="N982">
            <v>0</v>
          </cell>
          <cell r="O982">
            <v>0</v>
          </cell>
          <cell r="P982">
            <v>0</v>
          </cell>
          <cell r="Q982">
            <v>0</v>
          </cell>
          <cell r="R982">
            <v>0</v>
          </cell>
          <cell r="S982">
            <v>0</v>
          </cell>
          <cell r="T982">
            <v>0</v>
          </cell>
          <cell r="U982">
            <v>195</v>
          </cell>
          <cell r="V982">
            <v>998</v>
          </cell>
          <cell r="W982">
            <v>973</v>
          </cell>
          <cell r="X982">
            <v>0</v>
          </cell>
          <cell r="Y982">
            <v>0</v>
          </cell>
        </row>
        <row r="983">
          <cell r="A983">
            <v>974</v>
          </cell>
          <cell r="B983">
            <v>195</v>
          </cell>
          <cell r="D983">
            <v>998</v>
          </cell>
          <cell r="F983">
            <v>0</v>
          </cell>
          <cell r="G983">
            <v>0</v>
          </cell>
          <cell r="H983">
            <v>0</v>
          </cell>
          <cell r="I983">
            <v>0</v>
          </cell>
          <cell r="K983">
            <v>0</v>
          </cell>
          <cell r="L983">
            <v>0</v>
          </cell>
          <cell r="M983">
            <v>0</v>
          </cell>
          <cell r="N983">
            <v>0</v>
          </cell>
          <cell r="O983">
            <v>0</v>
          </cell>
          <cell r="P983">
            <v>0</v>
          </cell>
          <cell r="Q983">
            <v>0</v>
          </cell>
          <cell r="R983">
            <v>0</v>
          </cell>
          <cell r="S983">
            <v>0</v>
          </cell>
          <cell r="T983">
            <v>0</v>
          </cell>
          <cell r="U983">
            <v>195</v>
          </cell>
          <cell r="V983">
            <v>998</v>
          </cell>
          <cell r="W983">
            <v>974</v>
          </cell>
          <cell r="X983">
            <v>0</v>
          </cell>
          <cell r="Y983">
            <v>0</v>
          </cell>
        </row>
        <row r="984">
          <cell r="A984">
            <v>975</v>
          </cell>
          <cell r="B984">
            <v>195</v>
          </cell>
          <cell r="C984" t="str">
            <v xml:space="preserve">MOUNT WASHINGTON             </v>
          </cell>
          <cell r="D984">
            <v>999</v>
          </cell>
          <cell r="E984" t="str">
            <v>TOTAL</v>
          </cell>
          <cell r="F984">
            <v>120558.2</v>
          </cell>
          <cell r="G984">
            <v>1</v>
          </cell>
          <cell r="H984">
            <v>128118.72</v>
          </cell>
          <cell r="I984">
            <v>1</v>
          </cell>
          <cell r="J984">
            <v>110906</v>
          </cell>
          <cell r="K984">
            <v>110906</v>
          </cell>
          <cell r="L984">
            <v>0</v>
          </cell>
          <cell r="M984">
            <v>0</v>
          </cell>
          <cell r="N984">
            <v>128118.72</v>
          </cell>
          <cell r="O984">
            <v>110906</v>
          </cell>
          <cell r="P984">
            <v>108747</v>
          </cell>
          <cell r="Q984">
            <v>2159</v>
          </cell>
          <cell r="R984">
            <v>1.9853421243804428</v>
          </cell>
          <cell r="S984">
            <v>14</v>
          </cell>
          <cell r="T984">
            <v>0</v>
          </cell>
          <cell r="U984">
            <v>195</v>
          </cell>
          <cell r="V984">
            <v>999</v>
          </cell>
          <cell r="W984">
            <v>975</v>
          </cell>
          <cell r="X984">
            <v>14</v>
          </cell>
          <cell r="Y984">
            <v>128118.72</v>
          </cell>
        </row>
        <row r="985">
          <cell r="A985">
            <v>976</v>
          </cell>
          <cell r="B985">
            <v>196</v>
          </cell>
          <cell r="C985" t="str">
            <v xml:space="preserve">NAHANT                       </v>
          </cell>
          <cell r="D985">
            <v>196</v>
          </cell>
          <cell r="E985" t="str">
            <v>NAHANT</v>
          </cell>
          <cell r="F985">
            <v>2959458.31</v>
          </cell>
          <cell r="G985">
            <v>0.97618368524154175</v>
          </cell>
          <cell r="H985">
            <v>2836358.06</v>
          </cell>
          <cell r="I985">
            <v>0.96906457161584303</v>
          </cell>
          <cell r="K985">
            <v>2696296</v>
          </cell>
          <cell r="L985">
            <v>0</v>
          </cell>
          <cell r="M985">
            <v>0</v>
          </cell>
          <cell r="N985">
            <v>2836358.06</v>
          </cell>
          <cell r="O985">
            <v>2696296</v>
          </cell>
          <cell r="P985">
            <v>2711123</v>
          </cell>
          <cell r="Q985">
            <v>-14827</v>
          </cell>
          <cell r="R985">
            <v>-0.54689514271392337</v>
          </cell>
          <cell r="S985">
            <v>358</v>
          </cell>
          <cell r="T985">
            <v>0</v>
          </cell>
          <cell r="U985">
            <v>196</v>
          </cell>
          <cell r="V985">
            <v>196</v>
          </cell>
          <cell r="W985">
            <v>976</v>
          </cell>
          <cell r="X985">
            <v>332</v>
          </cell>
          <cell r="Y985">
            <v>2836358.06</v>
          </cell>
        </row>
        <row r="986">
          <cell r="A986">
            <v>977</v>
          </cell>
          <cell r="B986">
            <v>196</v>
          </cell>
          <cell r="C986" t="str">
            <v xml:space="preserve">NAHANT                       </v>
          </cell>
          <cell r="D986">
            <v>854</v>
          </cell>
          <cell r="E986" t="str">
            <v>NORTH SHORE</v>
          </cell>
          <cell r="F986">
            <v>72203</v>
          </cell>
          <cell r="G986">
            <v>2.3816314758458291E-2</v>
          </cell>
          <cell r="H986">
            <v>90545</v>
          </cell>
          <cell r="I986">
            <v>3.0935428384157006E-2</v>
          </cell>
          <cell r="K986">
            <v>86074</v>
          </cell>
          <cell r="L986">
            <v>0</v>
          </cell>
          <cell r="M986">
            <v>0</v>
          </cell>
          <cell r="N986">
            <v>90545</v>
          </cell>
          <cell r="O986">
            <v>86074</v>
          </cell>
          <cell r="P986">
            <v>66144</v>
          </cell>
          <cell r="Q986">
            <v>19930</v>
          </cell>
          <cell r="R986">
            <v>30.131228834059023</v>
          </cell>
          <cell r="S986">
            <v>5</v>
          </cell>
          <cell r="T986">
            <v>0</v>
          </cell>
          <cell r="U986">
            <v>196</v>
          </cell>
          <cell r="V986">
            <v>854</v>
          </cell>
          <cell r="W986">
            <v>977</v>
          </cell>
          <cell r="X986">
            <v>6</v>
          </cell>
          <cell r="Y986">
            <v>90545</v>
          </cell>
        </row>
        <row r="987">
          <cell r="A987">
            <v>978</v>
          </cell>
          <cell r="B987">
            <v>196</v>
          </cell>
          <cell r="D987">
            <v>998</v>
          </cell>
          <cell r="F987">
            <v>0</v>
          </cell>
          <cell r="G987">
            <v>0</v>
          </cell>
          <cell r="H987">
            <v>0</v>
          </cell>
          <cell r="I987">
            <v>0</v>
          </cell>
          <cell r="K987">
            <v>0</v>
          </cell>
          <cell r="L987">
            <v>0</v>
          </cell>
          <cell r="M987">
            <v>0</v>
          </cell>
          <cell r="N987">
            <v>0</v>
          </cell>
          <cell r="O987">
            <v>0</v>
          </cell>
          <cell r="P987">
            <v>0</v>
          </cell>
          <cell r="Q987">
            <v>0</v>
          </cell>
          <cell r="R987">
            <v>0</v>
          </cell>
          <cell r="S987">
            <v>0</v>
          </cell>
          <cell r="T987">
            <v>0</v>
          </cell>
          <cell r="U987">
            <v>196</v>
          </cell>
          <cell r="V987">
            <v>998</v>
          </cell>
          <cell r="W987">
            <v>978</v>
          </cell>
          <cell r="X987">
            <v>0</v>
          </cell>
          <cell r="Y987">
            <v>0</v>
          </cell>
        </row>
        <row r="988">
          <cell r="A988">
            <v>979</v>
          </cell>
          <cell r="B988">
            <v>196</v>
          </cell>
          <cell r="D988">
            <v>998</v>
          </cell>
          <cell r="F988">
            <v>0</v>
          </cell>
          <cell r="G988">
            <v>0</v>
          </cell>
          <cell r="H988">
            <v>0</v>
          </cell>
          <cell r="I988">
            <v>0</v>
          </cell>
          <cell r="K988">
            <v>0</v>
          </cell>
          <cell r="L988">
            <v>0</v>
          </cell>
          <cell r="M988">
            <v>0</v>
          </cell>
          <cell r="N988">
            <v>0</v>
          </cell>
          <cell r="O988">
            <v>0</v>
          </cell>
          <cell r="P988">
            <v>0</v>
          </cell>
          <cell r="Q988">
            <v>0</v>
          </cell>
          <cell r="R988">
            <v>0</v>
          </cell>
          <cell r="S988">
            <v>0</v>
          </cell>
          <cell r="T988">
            <v>0</v>
          </cell>
          <cell r="U988">
            <v>196</v>
          </cell>
          <cell r="V988">
            <v>998</v>
          </cell>
          <cell r="W988">
            <v>979</v>
          </cell>
          <cell r="X988">
            <v>0</v>
          </cell>
          <cell r="Y988">
            <v>0</v>
          </cell>
        </row>
        <row r="989">
          <cell r="A989">
            <v>980</v>
          </cell>
          <cell r="B989">
            <v>196</v>
          </cell>
          <cell r="C989" t="str">
            <v xml:space="preserve">NAHANT                       </v>
          </cell>
          <cell r="D989">
            <v>999</v>
          </cell>
          <cell r="E989" t="str">
            <v>TOTAL</v>
          </cell>
          <cell r="F989">
            <v>3031661.31</v>
          </cell>
          <cell r="G989">
            <v>1</v>
          </cell>
          <cell r="H989">
            <v>2926903.06</v>
          </cell>
          <cell r="I989">
            <v>1</v>
          </cell>
          <cell r="J989">
            <v>2782370</v>
          </cell>
          <cell r="K989">
            <v>2782370</v>
          </cell>
          <cell r="L989">
            <v>0</v>
          </cell>
          <cell r="M989">
            <v>0</v>
          </cell>
          <cell r="N989">
            <v>2926903.06</v>
          </cell>
          <cell r="O989">
            <v>2782370</v>
          </cell>
          <cell r="P989">
            <v>2777267</v>
          </cell>
          <cell r="Q989">
            <v>5103</v>
          </cell>
          <cell r="R989">
            <v>0.18374178643969052</v>
          </cell>
          <cell r="S989">
            <v>363</v>
          </cell>
          <cell r="T989">
            <v>0</v>
          </cell>
          <cell r="U989">
            <v>196</v>
          </cell>
          <cell r="V989">
            <v>999</v>
          </cell>
          <cell r="W989">
            <v>980</v>
          </cell>
          <cell r="X989">
            <v>338</v>
          </cell>
          <cell r="Y989">
            <v>2926903.06</v>
          </cell>
        </row>
        <row r="990">
          <cell r="A990">
            <v>981</v>
          </cell>
          <cell r="B990">
            <v>197</v>
          </cell>
          <cell r="C990" t="str">
            <v xml:space="preserve">NANTUCKET                    </v>
          </cell>
          <cell r="D990">
            <v>197</v>
          </cell>
          <cell r="E990" t="str">
            <v>NANTUCKET</v>
          </cell>
          <cell r="F990">
            <v>11144212.01</v>
          </cell>
          <cell r="G990">
            <v>1</v>
          </cell>
          <cell r="H990">
            <v>11866373.959999999</v>
          </cell>
          <cell r="I990">
            <v>1</v>
          </cell>
          <cell r="K990">
            <v>11286314</v>
          </cell>
          <cell r="L990">
            <v>0</v>
          </cell>
          <cell r="M990">
            <v>0</v>
          </cell>
          <cell r="N990">
            <v>11866373.959999999</v>
          </cell>
          <cell r="O990">
            <v>11286314</v>
          </cell>
          <cell r="P990">
            <v>10901757</v>
          </cell>
          <cell r="Q990">
            <v>384557</v>
          </cell>
          <cell r="R990">
            <v>3.5274772681137545</v>
          </cell>
          <cell r="S990">
            <v>1282</v>
          </cell>
          <cell r="T990">
            <v>0</v>
          </cell>
          <cell r="U990">
            <v>197</v>
          </cell>
          <cell r="V990">
            <v>197</v>
          </cell>
          <cell r="W990">
            <v>981</v>
          </cell>
          <cell r="X990">
            <v>1322</v>
          </cell>
          <cell r="Y990">
            <v>11866373.959999999</v>
          </cell>
        </row>
        <row r="991">
          <cell r="A991">
            <v>982</v>
          </cell>
          <cell r="B991">
            <v>197</v>
          </cell>
          <cell r="D991">
            <v>998</v>
          </cell>
          <cell r="F991">
            <v>0</v>
          </cell>
          <cell r="G991">
            <v>0</v>
          </cell>
          <cell r="H991">
            <v>0</v>
          </cell>
          <cell r="I991">
            <v>0</v>
          </cell>
          <cell r="K991">
            <v>0</v>
          </cell>
          <cell r="L991">
            <v>0</v>
          </cell>
          <cell r="M991">
            <v>0</v>
          </cell>
          <cell r="N991">
            <v>0</v>
          </cell>
          <cell r="O991">
            <v>0</v>
          </cell>
          <cell r="P991">
            <v>0</v>
          </cell>
          <cell r="Q991">
            <v>0</v>
          </cell>
          <cell r="R991">
            <v>0</v>
          </cell>
          <cell r="S991">
            <v>0</v>
          </cell>
          <cell r="T991">
            <v>0</v>
          </cell>
          <cell r="U991">
            <v>197</v>
          </cell>
          <cell r="V991">
            <v>998</v>
          </cell>
          <cell r="W991">
            <v>982</v>
          </cell>
          <cell r="X991">
            <v>0</v>
          </cell>
          <cell r="Y991">
            <v>0</v>
          </cell>
        </row>
        <row r="992">
          <cell r="A992">
            <v>983</v>
          </cell>
          <cell r="B992">
            <v>197</v>
          </cell>
          <cell r="D992">
            <v>998</v>
          </cell>
          <cell r="F992">
            <v>0</v>
          </cell>
          <cell r="G992">
            <v>0</v>
          </cell>
          <cell r="H992">
            <v>0</v>
          </cell>
          <cell r="I992">
            <v>0</v>
          </cell>
          <cell r="K992">
            <v>0</v>
          </cell>
          <cell r="L992">
            <v>0</v>
          </cell>
          <cell r="M992">
            <v>0</v>
          </cell>
          <cell r="N992">
            <v>0</v>
          </cell>
          <cell r="O992">
            <v>0</v>
          </cell>
          <cell r="P992">
            <v>0</v>
          </cell>
          <cell r="Q992">
            <v>0</v>
          </cell>
          <cell r="R992">
            <v>0</v>
          </cell>
          <cell r="S992">
            <v>0</v>
          </cell>
          <cell r="T992">
            <v>0</v>
          </cell>
          <cell r="U992">
            <v>197</v>
          </cell>
          <cell r="V992">
            <v>998</v>
          </cell>
          <cell r="W992">
            <v>983</v>
          </cell>
          <cell r="X992">
            <v>0</v>
          </cell>
          <cell r="Y992">
            <v>0</v>
          </cell>
        </row>
        <row r="993">
          <cell r="A993">
            <v>984</v>
          </cell>
          <cell r="B993">
            <v>197</v>
          </cell>
          <cell r="D993">
            <v>998</v>
          </cell>
          <cell r="F993">
            <v>0</v>
          </cell>
          <cell r="G993">
            <v>0</v>
          </cell>
          <cell r="H993">
            <v>0</v>
          </cell>
          <cell r="I993">
            <v>0</v>
          </cell>
          <cell r="K993">
            <v>0</v>
          </cell>
          <cell r="L993">
            <v>0</v>
          </cell>
          <cell r="M993">
            <v>0</v>
          </cell>
          <cell r="N993">
            <v>0</v>
          </cell>
          <cell r="O993">
            <v>0</v>
          </cell>
          <cell r="P993">
            <v>0</v>
          </cell>
          <cell r="Q993">
            <v>0</v>
          </cell>
          <cell r="R993">
            <v>0</v>
          </cell>
          <cell r="S993">
            <v>0</v>
          </cell>
          <cell r="T993">
            <v>0</v>
          </cell>
          <cell r="U993">
            <v>197</v>
          </cell>
          <cell r="V993">
            <v>998</v>
          </cell>
          <cell r="W993">
            <v>984</v>
          </cell>
          <cell r="X993">
            <v>0</v>
          </cell>
          <cell r="Y993">
            <v>0</v>
          </cell>
        </row>
        <row r="994">
          <cell r="A994">
            <v>985</v>
          </cell>
          <cell r="B994">
            <v>197</v>
          </cell>
          <cell r="C994" t="str">
            <v xml:space="preserve">NANTUCKET                    </v>
          </cell>
          <cell r="D994">
            <v>999</v>
          </cell>
          <cell r="E994" t="str">
            <v>TOTAL</v>
          </cell>
          <cell r="F994">
            <v>11144212.01</v>
          </cell>
          <cell r="G994">
            <v>1</v>
          </cell>
          <cell r="H994">
            <v>11866373.959999999</v>
          </cell>
          <cell r="I994">
            <v>1</v>
          </cell>
          <cell r="J994">
            <v>11286314</v>
          </cell>
          <cell r="K994">
            <v>11286314</v>
          </cell>
          <cell r="L994">
            <v>0</v>
          </cell>
          <cell r="M994">
            <v>0</v>
          </cell>
          <cell r="N994">
            <v>11866373.959999999</v>
          </cell>
          <cell r="O994">
            <v>11286314</v>
          </cell>
          <cell r="P994">
            <v>10901757</v>
          </cell>
          <cell r="Q994">
            <v>384557</v>
          </cell>
          <cell r="R994">
            <v>3.5274772681137545</v>
          </cell>
          <cell r="S994">
            <v>1282</v>
          </cell>
          <cell r="T994">
            <v>0</v>
          </cell>
          <cell r="U994">
            <v>197</v>
          </cell>
          <cell r="V994">
            <v>999</v>
          </cell>
          <cell r="W994">
            <v>985</v>
          </cell>
          <cell r="X994">
            <v>1322</v>
          </cell>
          <cell r="Y994">
            <v>11866373.959999999</v>
          </cell>
        </row>
        <row r="995">
          <cell r="A995">
            <v>986</v>
          </cell>
          <cell r="B995">
            <v>198</v>
          </cell>
          <cell r="C995" t="str">
            <v xml:space="preserve">NATICK                       </v>
          </cell>
          <cell r="D995">
            <v>198</v>
          </cell>
          <cell r="E995" t="str">
            <v>NATICK</v>
          </cell>
          <cell r="F995">
            <v>43072103.861760005</v>
          </cell>
          <cell r="G995">
            <v>0.97455025348567015</v>
          </cell>
          <cell r="H995">
            <v>45906950.422800004</v>
          </cell>
          <cell r="I995">
            <v>0.97787031107046452</v>
          </cell>
          <cell r="K995">
            <v>38397808</v>
          </cell>
          <cell r="L995">
            <v>0</v>
          </cell>
          <cell r="M995">
            <v>0</v>
          </cell>
          <cell r="N995">
            <v>45906950.422800004</v>
          </cell>
          <cell r="O995">
            <v>38397808</v>
          </cell>
          <cell r="P995">
            <v>36948274</v>
          </cell>
          <cell r="Q995">
            <v>1449534</v>
          </cell>
          <cell r="R995">
            <v>3.9231440147921388</v>
          </cell>
          <cell r="S995">
            <v>4905</v>
          </cell>
          <cell r="T995">
            <v>0</v>
          </cell>
          <cell r="U995">
            <v>198</v>
          </cell>
          <cell r="V995">
            <v>198</v>
          </cell>
          <cell r="W995">
            <v>986</v>
          </cell>
          <cell r="X995">
            <v>5009</v>
          </cell>
          <cell r="Y995">
            <v>45906950.422800004</v>
          </cell>
        </row>
        <row r="996">
          <cell r="A996">
            <v>987</v>
          </cell>
          <cell r="B996">
            <v>198</v>
          </cell>
          <cell r="C996" t="str">
            <v xml:space="preserve">NATICK                       </v>
          </cell>
          <cell r="D996">
            <v>829</v>
          </cell>
          <cell r="E996" t="str">
            <v>SOUTH MIDDLESEX</v>
          </cell>
          <cell r="F996">
            <v>1124800</v>
          </cell>
          <cell r="G996">
            <v>2.544974651432989E-2</v>
          </cell>
          <cell r="H996">
            <v>1038897</v>
          </cell>
          <cell r="I996">
            <v>2.2129688929535502E-2</v>
          </cell>
          <cell r="K996">
            <v>868961</v>
          </cell>
          <cell r="L996">
            <v>0</v>
          </cell>
          <cell r="M996">
            <v>0</v>
          </cell>
          <cell r="N996">
            <v>1038897</v>
          </cell>
          <cell r="O996">
            <v>868961</v>
          </cell>
          <cell r="P996">
            <v>964880</v>
          </cell>
          <cell r="Q996">
            <v>-95919</v>
          </cell>
          <cell r="R996">
            <v>-9.9410289362407767</v>
          </cell>
          <cell r="S996">
            <v>72</v>
          </cell>
          <cell r="T996">
            <v>0</v>
          </cell>
          <cell r="U996">
            <v>198</v>
          </cell>
          <cell r="V996">
            <v>829</v>
          </cell>
          <cell r="W996">
            <v>987</v>
          </cell>
          <cell r="X996">
            <v>64</v>
          </cell>
          <cell r="Y996">
            <v>1038897</v>
          </cell>
        </row>
        <row r="997">
          <cell r="A997">
            <v>988</v>
          </cell>
          <cell r="B997">
            <v>198</v>
          </cell>
          <cell r="D997">
            <v>998</v>
          </cell>
          <cell r="F997">
            <v>0</v>
          </cell>
          <cell r="G997">
            <v>0</v>
          </cell>
          <cell r="H997">
            <v>0</v>
          </cell>
          <cell r="I997">
            <v>0</v>
          </cell>
          <cell r="K997">
            <v>0</v>
          </cell>
          <cell r="L997">
            <v>0</v>
          </cell>
          <cell r="M997">
            <v>0</v>
          </cell>
          <cell r="N997">
            <v>0</v>
          </cell>
          <cell r="O997">
            <v>0</v>
          </cell>
          <cell r="P997">
            <v>0</v>
          </cell>
          <cell r="Q997">
            <v>0</v>
          </cell>
          <cell r="R997">
            <v>0</v>
          </cell>
          <cell r="S997">
            <v>0</v>
          </cell>
          <cell r="T997">
            <v>0</v>
          </cell>
          <cell r="U997">
            <v>198</v>
          </cell>
          <cell r="V997">
            <v>998</v>
          </cell>
          <cell r="W997">
            <v>988</v>
          </cell>
          <cell r="X997">
            <v>0</v>
          </cell>
          <cell r="Y997">
            <v>0</v>
          </cell>
        </row>
        <row r="998">
          <cell r="A998">
            <v>989</v>
          </cell>
          <cell r="B998">
            <v>198</v>
          </cell>
          <cell r="D998">
            <v>998</v>
          </cell>
          <cell r="F998">
            <v>0</v>
          </cell>
          <cell r="G998">
            <v>0</v>
          </cell>
          <cell r="H998">
            <v>0</v>
          </cell>
          <cell r="I998">
            <v>0</v>
          </cell>
          <cell r="K998">
            <v>0</v>
          </cell>
          <cell r="L998">
            <v>0</v>
          </cell>
          <cell r="M998">
            <v>0</v>
          </cell>
          <cell r="N998">
            <v>0</v>
          </cell>
          <cell r="O998">
            <v>0</v>
          </cell>
          <cell r="P998">
            <v>0</v>
          </cell>
          <cell r="Q998">
            <v>0</v>
          </cell>
          <cell r="R998">
            <v>0</v>
          </cell>
          <cell r="S998">
            <v>0</v>
          </cell>
          <cell r="T998">
            <v>0</v>
          </cell>
          <cell r="U998">
            <v>198</v>
          </cell>
          <cell r="V998">
            <v>998</v>
          </cell>
          <cell r="W998">
            <v>989</v>
          </cell>
          <cell r="X998">
            <v>0</v>
          </cell>
          <cell r="Y998">
            <v>0</v>
          </cell>
        </row>
        <row r="999">
          <cell r="A999">
            <v>990</v>
          </cell>
          <cell r="B999">
            <v>198</v>
          </cell>
          <cell r="C999" t="str">
            <v xml:space="preserve">NATICK                       </v>
          </cell>
          <cell r="D999">
            <v>999</v>
          </cell>
          <cell r="E999" t="str">
            <v>TOTAL</v>
          </cell>
          <cell r="F999">
            <v>44196903.861760005</v>
          </cell>
          <cell r="G999">
            <v>1</v>
          </cell>
          <cell r="H999">
            <v>46945847.422800004</v>
          </cell>
          <cell r="I999">
            <v>1</v>
          </cell>
          <cell r="J999">
            <v>39266769</v>
          </cell>
          <cell r="K999">
            <v>39266769</v>
          </cell>
          <cell r="L999">
            <v>0</v>
          </cell>
          <cell r="M999">
            <v>0</v>
          </cell>
          <cell r="N999">
            <v>46945847.422800004</v>
          </cell>
          <cell r="O999">
            <v>39266769</v>
          </cell>
          <cell r="P999">
            <v>37913154</v>
          </cell>
          <cell r="Q999">
            <v>1353615</v>
          </cell>
          <cell r="R999">
            <v>3.5703043856493712</v>
          </cell>
          <cell r="S999">
            <v>4977</v>
          </cell>
          <cell r="T999">
            <v>0</v>
          </cell>
          <cell r="U999">
            <v>198</v>
          </cell>
          <cell r="V999">
            <v>999</v>
          </cell>
          <cell r="W999">
            <v>990</v>
          </cell>
          <cell r="X999">
            <v>5073</v>
          </cell>
          <cell r="Y999">
            <v>46945847.422800004</v>
          </cell>
        </row>
        <row r="1000">
          <cell r="A1000">
            <v>991</v>
          </cell>
          <cell r="B1000">
            <v>199</v>
          </cell>
          <cell r="C1000" t="str">
            <v xml:space="preserve">NEEDHAM                      </v>
          </cell>
          <cell r="D1000">
            <v>199</v>
          </cell>
          <cell r="E1000" t="str">
            <v>NEEDHAM</v>
          </cell>
          <cell r="F1000">
            <v>46025845.81216</v>
          </cell>
          <cell r="G1000">
            <v>0.99120950616618519</v>
          </cell>
          <cell r="H1000">
            <v>48336042.998220004</v>
          </cell>
          <cell r="I1000">
            <v>0.98861989799445782</v>
          </cell>
          <cell r="K1000">
            <v>40702053</v>
          </cell>
          <cell r="L1000">
            <v>0</v>
          </cell>
          <cell r="M1000">
            <v>0</v>
          </cell>
          <cell r="N1000">
            <v>48336042.998220004</v>
          </cell>
          <cell r="O1000">
            <v>40702053</v>
          </cell>
          <cell r="P1000">
            <v>39034126</v>
          </cell>
          <cell r="Q1000">
            <v>1667927</v>
          </cell>
          <cell r="R1000">
            <v>4.2729969155707499</v>
          </cell>
          <cell r="S1000">
            <v>5184</v>
          </cell>
          <cell r="T1000">
            <v>0</v>
          </cell>
          <cell r="U1000">
            <v>199</v>
          </cell>
          <cell r="V1000">
            <v>199</v>
          </cell>
          <cell r="W1000">
            <v>991</v>
          </cell>
          <cell r="X1000">
            <v>5219</v>
          </cell>
          <cell r="Y1000">
            <v>48336042.998220004</v>
          </cell>
        </row>
        <row r="1001">
          <cell r="A1001">
            <v>992</v>
          </cell>
          <cell r="B1001">
            <v>199</v>
          </cell>
          <cell r="C1001" t="str">
            <v xml:space="preserve">NEEDHAM                      </v>
          </cell>
          <cell r="D1001">
            <v>830</v>
          </cell>
          <cell r="E1001" t="str">
            <v>MINUTEMAN</v>
          </cell>
          <cell r="F1001">
            <v>393912</v>
          </cell>
          <cell r="G1001">
            <v>8.4832622215446143E-3</v>
          </cell>
          <cell r="H1001">
            <v>541497</v>
          </cell>
          <cell r="I1001">
            <v>1.1075269626932822E-2</v>
          </cell>
          <cell r="K1001">
            <v>455975</v>
          </cell>
          <cell r="L1001">
            <v>0</v>
          </cell>
          <cell r="M1001">
            <v>0</v>
          </cell>
          <cell r="N1001">
            <v>541497</v>
          </cell>
          <cell r="O1001">
            <v>455975</v>
          </cell>
          <cell r="P1001">
            <v>334073</v>
          </cell>
          <cell r="Q1001">
            <v>121902</v>
          </cell>
          <cell r="R1001">
            <v>36.489629512112622</v>
          </cell>
          <cell r="S1001">
            <v>26</v>
          </cell>
          <cell r="T1001">
            <v>0</v>
          </cell>
          <cell r="U1001">
            <v>199</v>
          </cell>
          <cell r="V1001">
            <v>830</v>
          </cell>
          <cell r="W1001">
            <v>992</v>
          </cell>
          <cell r="X1001">
            <v>34</v>
          </cell>
          <cell r="Y1001">
            <v>541497</v>
          </cell>
        </row>
        <row r="1002">
          <cell r="A1002">
            <v>993</v>
          </cell>
          <cell r="B1002">
            <v>199</v>
          </cell>
          <cell r="C1002" t="str">
            <v xml:space="preserve">NEEDHAM                      </v>
          </cell>
          <cell r="D1002">
            <v>915</v>
          </cell>
          <cell r="E1002" t="str">
            <v>NORFOLK COUNTY</v>
          </cell>
          <cell r="F1002">
            <v>14266</v>
          </cell>
          <cell r="G1002">
            <v>3.0723161227014023E-4</v>
          </cell>
          <cell r="H1002">
            <v>14904</v>
          </cell>
          <cell r="I1002">
            <v>3.048323786093123E-4</v>
          </cell>
          <cell r="K1002">
            <v>12550</v>
          </cell>
          <cell r="L1002">
            <v>0</v>
          </cell>
          <cell r="M1002">
            <v>0</v>
          </cell>
          <cell r="N1002">
            <v>14904</v>
          </cell>
          <cell r="O1002">
            <v>12550</v>
          </cell>
          <cell r="P1002">
            <v>12099</v>
          </cell>
          <cell r="Q1002">
            <v>451</v>
          </cell>
          <cell r="R1002">
            <v>3.7275807918009751</v>
          </cell>
          <cell r="S1002">
            <v>1</v>
          </cell>
          <cell r="T1002">
            <v>0</v>
          </cell>
          <cell r="U1002">
            <v>199</v>
          </cell>
          <cell r="V1002">
            <v>915</v>
          </cell>
          <cell r="W1002">
            <v>993</v>
          </cell>
          <cell r="X1002">
            <v>1</v>
          </cell>
          <cell r="Y1002">
            <v>14904</v>
          </cell>
        </row>
        <row r="1003">
          <cell r="A1003">
            <v>994</v>
          </cell>
          <cell r="B1003">
            <v>199</v>
          </cell>
          <cell r="D1003">
            <v>998</v>
          </cell>
          <cell r="F1003">
            <v>0</v>
          </cell>
          <cell r="G1003">
            <v>0</v>
          </cell>
          <cell r="H1003">
            <v>0</v>
          </cell>
          <cell r="I1003">
            <v>0</v>
          </cell>
          <cell r="K1003">
            <v>0</v>
          </cell>
          <cell r="L1003">
            <v>0</v>
          </cell>
          <cell r="M1003">
            <v>0</v>
          </cell>
          <cell r="N1003">
            <v>0</v>
          </cell>
          <cell r="O1003">
            <v>0</v>
          </cell>
          <cell r="P1003">
            <v>0</v>
          </cell>
          <cell r="Q1003">
            <v>0</v>
          </cell>
          <cell r="R1003">
            <v>0</v>
          </cell>
          <cell r="S1003">
            <v>0</v>
          </cell>
          <cell r="T1003">
            <v>0</v>
          </cell>
          <cell r="U1003">
            <v>199</v>
          </cell>
          <cell r="V1003">
            <v>998</v>
          </cell>
          <cell r="W1003">
            <v>994</v>
          </cell>
          <cell r="X1003">
            <v>0</v>
          </cell>
          <cell r="Y1003">
            <v>0</v>
          </cell>
        </row>
        <row r="1004">
          <cell r="A1004">
            <v>995</v>
          </cell>
          <cell r="B1004">
            <v>199</v>
          </cell>
          <cell r="C1004" t="str">
            <v xml:space="preserve">NEEDHAM                      </v>
          </cell>
          <cell r="D1004">
            <v>999</v>
          </cell>
          <cell r="E1004" t="str">
            <v>TOTAL</v>
          </cell>
          <cell r="F1004">
            <v>46434023.81216</v>
          </cell>
          <cell r="G1004">
            <v>1</v>
          </cell>
          <cell r="H1004">
            <v>48892443.998220004</v>
          </cell>
          <cell r="I1004">
            <v>1</v>
          </cell>
          <cell r="J1004">
            <v>41170578</v>
          </cell>
          <cell r="K1004">
            <v>41170578</v>
          </cell>
          <cell r="L1004">
            <v>0</v>
          </cell>
          <cell r="M1004">
            <v>0</v>
          </cell>
          <cell r="N1004">
            <v>48892443.998220004</v>
          </cell>
          <cell r="O1004">
            <v>41170578</v>
          </cell>
          <cell r="P1004">
            <v>39380298</v>
          </cell>
          <cell r="Q1004">
            <v>1790280</v>
          </cell>
          <cell r="R1004">
            <v>4.5461311643705695</v>
          </cell>
          <cell r="S1004">
            <v>5211</v>
          </cell>
          <cell r="T1004">
            <v>0</v>
          </cell>
          <cell r="U1004">
            <v>199</v>
          </cell>
          <cell r="V1004">
            <v>999</v>
          </cell>
          <cell r="W1004">
            <v>995</v>
          </cell>
          <cell r="X1004">
            <v>5254</v>
          </cell>
          <cell r="Y1004">
            <v>48892443.998220004</v>
          </cell>
        </row>
        <row r="1005">
          <cell r="A1005">
            <v>996</v>
          </cell>
          <cell r="B1005">
            <v>200</v>
          </cell>
          <cell r="C1005" t="str">
            <v xml:space="preserve">NEW ASHFORD                  </v>
          </cell>
          <cell r="D1005">
            <v>200</v>
          </cell>
          <cell r="E1005" t="str">
            <v>NEW ASHFORD</v>
          </cell>
          <cell r="F1005">
            <v>334159.74</v>
          </cell>
          <cell r="G1005">
            <v>1</v>
          </cell>
          <cell r="H1005">
            <v>346722.85</v>
          </cell>
          <cell r="I1005">
            <v>1</v>
          </cell>
          <cell r="K1005">
            <v>196667</v>
          </cell>
          <cell r="L1005">
            <v>0</v>
          </cell>
          <cell r="M1005">
            <v>0</v>
          </cell>
          <cell r="N1005">
            <v>346722.85</v>
          </cell>
          <cell r="O1005">
            <v>196667</v>
          </cell>
          <cell r="P1005">
            <v>188252</v>
          </cell>
          <cell r="Q1005">
            <v>8415</v>
          </cell>
          <cell r="R1005">
            <v>4.4700720311072395</v>
          </cell>
          <cell r="S1005">
            <v>40</v>
          </cell>
          <cell r="T1005">
            <v>0</v>
          </cell>
          <cell r="U1005">
            <v>200</v>
          </cell>
          <cell r="V1005">
            <v>200</v>
          </cell>
          <cell r="W1005">
            <v>996</v>
          </cell>
          <cell r="X1005">
            <v>40</v>
          </cell>
          <cell r="Y1005">
            <v>346722.85</v>
          </cell>
        </row>
        <row r="1006">
          <cell r="A1006">
            <v>997</v>
          </cell>
          <cell r="B1006">
            <v>200</v>
          </cell>
          <cell r="D1006">
            <v>998</v>
          </cell>
          <cell r="F1006">
            <v>0</v>
          </cell>
          <cell r="G1006">
            <v>0</v>
          </cell>
          <cell r="H1006">
            <v>0</v>
          </cell>
          <cell r="I1006">
            <v>0</v>
          </cell>
          <cell r="K1006">
            <v>0</v>
          </cell>
          <cell r="L1006">
            <v>0</v>
          </cell>
          <cell r="M1006">
            <v>0</v>
          </cell>
          <cell r="N1006">
            <v>0</v>
          </cell>
          <cell r="O1006">
            <v>0</v>
          </cell>
          <cell r="P1006">
            <v>0</v>
          </cell>
          <cell r="Q1006">
            <v>0</v>
          </cell>
          <cell r="R1006">
            <v>0</v>
          </cell>
          <cell r="S1006">
            <v>0</v>
          </cell>
          <cell r="T1006">
            <v>0</v>
          </cell>
          <cell r="U1006">
            <v>200</v>
          </cell>
          <cell r="V1006">
            <v>998</v>
          </cell>
          <cell r="W1006">
            <v>997</v>
          </cell>
          <cell r="X1006">
            <v>0</v>
          </cell>
          <cell r="Y1006">
            <v>0</v>
          </cell>
        </row>
        <row r="1007">
          <cell r="A1007">
            <v>998</v>
          </cell>
          <cell r="B1007">
            <v>200</v>
          </cell>
          <cell r="D1007">
            <v>998</v>
          </cell>
          <cell r="F1007">
            <v>0</v>
          </cell>
          <cell r="G1007">
            <v>0</v>
          </cell>
          <cell r="H1007">
            <v>0</v>
          </cell>
          <cell r="I1007">
            <v>0</v>
          </cell>
          <cell r="K1007">
            <v>0</v>
          </cell>
          <cell r="L1007">
            <v>0</v>
          </cell>
          <cell r="M1007">
            <v>0</v>
          </cell>
          <cell r="N1007">
            <v>0</v>
          </cell>
          <cell r="O1007">
            <v>0</v>
          </cell>
          <cell r="P1007">
            <v>0</v>
          </cell>
          <cell r="Q1007">
            <v>0</v>
          </cell>
          <cell r="R1007">
            <v>0</v>
          </cell>
          <cell r="S1007">
            <v>0</v>
          </cell>
          <cell r="T1007">
            <v>0</v>
          </cell>
          <cell r="U1007">
            <v>200</v>
          </cell>
          <cell r="V1007">
            <v>998</v>
          </cell>
          <cell r="W1007">
            <v>998</v>
          </cell>
          <cell r="X1007">
            <v>0</v>
          </cell>
          <cell r="Y1007">
            <v>0</v>
          </cell>
        </row>
        <row r="1008">
          <cell r="A1008">
            <v>999</v>
          </cell>
          <cell r="B1008">
            <v>200</v>
          </cell>
          <cell r="D1008">
            <v>998</v>
          </cell>
          <cell r="F1008">
            <v>0</v>
          </cell>
          <cell r="G1008">
            <v>0</v>
          </cell>
          <cell r="H1008">
            <v>0</v>
          </cell>
          <cell r="I1008">
            <v>0</v>
          </cell>
          <cell r="K1008">
            <v>0</v>
          </cell>
          <cell r="L1008">
            <v>0</v>
          </cell>
          <cell r="M1008">
            <v>0</v>
          </cell>
          <cell r="N1008">
            <v>0</v>
          </cell>
          <cell r="O1008">
            <v>0</v>
          </cell>
          <cell r="P1008">
            <v>0</v>
          </cell>
          <cell r="Q1008">
            <v>0</v>
          </cell>
          <cell r="R1008">
            <v>0</v>
          </cell>
          <cell r="S1008">
            <v>0</v>
          </cell>
          <cell r="T1008">
            <v>0</v>
          </cell>
          <cell r="U1008">
            <v>200</v>
          </cell>
          <cell r="V1008">
            <v>998</v>
          </cell>
          <cell r="W1008">
            <v>999</v>
          </cell>
          <cell r="X1008">
            <v>0</v>
          </cell>
          <cell r="Y1008">
            <v>0</v>
          </cell>
        </row>
        <row r="1009">
          <cell r="A1009">
            <v>1000</v>
          </cell>
          <cell r="B1009">
            <v>200</v>
          </cell>
          <cell r="C1009" t="str">
            <v xml:space="preserve">NEW ASHFORD                  </v>
          </cell>
          <cell r="D1009">
            <v>999</v>
          </cell>
          <cell r="E1009" t="str">
            <v>TOTAL</v>
          </cell>
          <cell r="F1009">
            <v>334159.74</v>
          </cell>
          <cell r="G1009">
            <v>1</v>
          </cell>
          <cell r="H1009">
            <v>346722.85</v>
          </cell>
          <cell r="I1009">
            <v>1</v>
          </cell>
          <cell r="J1009">
            <v>196667</v>
          </cell>
          <cell r="K1009">
            <v>196667</v>
          </cell>
          <cell r="L1009">
            <v>0</v>
          </cell>
          <cell r="M1009">
            <v>0</v>
          </cell>
          <cell r="N1009">
            <v>346722.85</v>
          </cell>
          <cell r="O1009">
            <v>196667</v>
          </cell>
          <cell r="P1009">
            <v>188252</v>
          </cell>
          <cell r="Q1009">
            <v>8415</v>
          </cell>
          <cell r="R1009">
            <v>4.4700720311072395</v>
          </cell>
          <cell r="S1009">
            <v>40</v>
          </cell>
          <cell r="T1009">
            <v>0</v>
          </cell>
          <cell r="U1009">
            <v>200</v>
          </cell>
          <cell r="V1009">
            <v>999</v>
          </cell>
          <cell r="W1009">
            <v>1000</v>
          </cell>
          <cell r="X1009">
            <v>40</v>
          </cell>
          <cell r="Y1009">
            <v>346722.85</v>
          </cell>
        </row>
        <row r="1010">
          <cell r="A1010">
            <v>1001</v>
          </cell>
          <cell r="B1010">
            <v>201</v>
          </cell>
          <cell r="C1010" t="str">
            <v xml:space="preserve">NEW BEDFORD                  </v>
          </cell>
          <cell r="D1010">
            <v>201</v>
          </cell>
          <cell r="E1010" t="str">
            <v>NEW BEDFORD</v>
          </cell>
          <cell r="F1010">
            <v>131413254.92999999</v>
          </cell>
          <cell r="G1010">
            <v>0.84245642765685713</v>
          </cell>
          <cell r="H1010">
            <v>134200121.78</v>
          </cell>
          <cell r="I1010">
            <v>0.83757755692296765</v>
          </cell>
          <cell r="K1010">
            <v>20555694</v>
          </cell>
          <cell r="L1010">
            <v>0</v>
          </cell>
          <cell r="M1010">
            <v>0</v>
          </cell>
          <cell r="N1010">
            <v>134200121.78</v>
          </cell>
          <cell r="O1010">
            <v>20555694</v>
          </cell>
          <cell r="P1010">
            <v>19608717</v>
          </cell>
          <cell r="Q1010">
            <v>946977</v>
          </cell>
          <cell r="R1010">
            <v>4.8293674695799833</v>
          </cell>
          <cell r="S1010">
            <v>12737</v>
          </cell>
          <cell r="T1010">
            <v>0</v>
          </cell>
          <cell r="U1010">
            <v>201</v>
          </cell>
          <cell r="V1010">
            <v>201</v>
          </cell>
          <cell r="W1010">
            <v>1001</v>
          </cell>
          <cell r="X1010">
            <v>12814</v>
          </cell>
          <cell r="Y1010">
            <v>134200121.78</v>
          </cell>
        </row>
        <row r="1011">
          <cell r="A1011">
            <v>1002</v>
          </cell>
          <cell r="B1011">
            <v>201</v>
          </cell>
          <cell r="C1011" t="str">
            <v xml:space="preserve">NEW BEDFORD                  </v>
          </cell>
          <cell r="D1011">
            <v>825</v>
          </cell>
          <cell r="E1011" t="str">
            <v>GREATER NEW BEDFORD</v>
          </cell>
          <cell r="F1011">
            <v>24061591</v>
          </cell>
          <cell r="G1011">
            <v>0.15425264375650743</v>
          </cell>
          <cell r="H1011">
            <v>25416520</v>
          </cell>
          <cell r="I1011">
            <v>0.15863105371828631</v>
          </cell>
          <cell r="K1011">
            <v>3893098</v>
          </cell>
          <cell r="L1011">
            <v>0</v>
          </cell>
          <cell r="M1011">
            <v>0</v>
          </cell>
          <cell r="N1011">
            <v>25416520</v>
          </cell>
          <cell r="O1011">
            <v>3893098</v>
          </cell>
          <cell r="P1011">
            <v>3590330</v>
          </cell>
          <cell r="Q1011">
            <v>302768</v>
          </cell>
          <cell r="R1011">
            <v>8.4328738583918472</v>
          </cell>
          <cell r="S1011">
            <v>1639</v>
          </cell>
          <cell r="T1011">
            <v>0</v>
          </cell>
          <cell r="U1011">
            <v>201</v>
          </cell>
          <cell r="V1011">
            <v>825</v>
          </cell>
          <cell r="W1011">
            <v>1002</v>
          </cell>
          <cell r="X1011">
            <v>1672</v>
          </cell>
          <cell r="Y1011">
            <v>25416520</v>
          </cell>
        </row>
        <row r="1012">
          <cell r="A1012">
            <v>1003</v>
          </cell>
          <cell r="B1012">
            <v>201</v>
          </cell>
          <cell r="C1012" t="str">
            <v xml:space="preserve">NEW BEDFORD                  </v>
          </cell>
          <cell r="D1012">
            <v>910</v>
          </cell>
          <cell r="E1012" t="str">
            <v>BRISTOL COUNTY</v>
          </cell>
          <cell r="F1012">
            <v>513346</v>
          </cell>
          <cell r="G1012">
            <v>3.2909285866353586E-3</v>
          </cell>
          <cell r="H1012">
            <v>607472</v>
          </cell>
          <cell r="I1012">
            <v>3.7913893587459978E-3</v>
          </cell>
          <cell r="K1012">
            <v>93048</v>
          </cell>
          <cell r="L1012">
            <v>0</v>
          </cell>
          <cell r="M1012">
            <v>0</v>
          </cell>
          <cell r="N1012">
            <v>607472</v>
          </cell>
          <cell r="O1012">
            <v>93048</v>
          </cell>
          <cell r="P1012">
            <v>76598</v>
          </cell>
          <cell r="Q1012">
            <v>16450</v>
          </cell>
          <cell r="R1012">
            <v>21.475756547168334</v>
          </cell>
          <cell r="S1012">
            <v>36</v>
          </cell>
          <cell r="T1012">
            <v>0</v>
          </cell>
          <cell r="U1012">
            <v>201</v>
          </cell>
          <cell r="V1012">
            <v>910</v>
          </cell>
          <cell r="W1012">
            <v>1003</v>
          </cell>
          <cell r="X1012">
            <v>41</v>
          </cell>
          <cell r="Y1012">
            <v>607472</v>
          </cell>
        </row>
        <row r="1013">
          <cell r="A1013">
            <v>1004</v>
          </cell>
          <cell r="B1013">
            <v>201</v>
          </cell>
          <cell r="D1013">
            <v>998</v>
          </cell>
          <cell r="F1013">
            <v>0</v>
          </cell>
          <cell r="G1013">
            <v>0</v>
          </cell>
          <cell r="H1013">
            <v>0</v>
          </cell>
          <cell r="I1013">
            <v>0</v>
          </cell>
          <cell r="K1013">
            <v>0</v>
          </cell>
          <cell r="L1013">
            <v>0</v>
          </cell>
          <cell r="M1013">
            <v>0</v>
          </cell>
          <cell r="N1013">
            <v>0</v>
          </cell>
          <cell r="O1013">
            <v>0</v>
          </cell>
          <cell r="P1013">
            <v>0</v>
          </cell>
          <cell r="Q1013">
            <v>0</v>
          </cell>
          <cell r="R1013">
            <v>0</v>
          </cell>
          <cell r="S1013">
            <v>0</v>
          </cell>
          <cell r="T1013">
            <v>0</v>
          </cell>
          <cell r="U1013">
            <v>201</v>
          </cell>
          <cell r="V1013">
            <v>998</v>
          </cell>
          <cell r="W1013">
            <v>1004</v>
          </cell>
          <cell r="X1013">
            <v>0</v>
          </cell>
          <cell r="Y1013">
            <v>0</v>
          </cell>
        </row>
        <row r="1014">
          <cell r="A1014">
            <v>1005</v>
          </cell>
          <cell r="B1014">
            <v>201</v>
          </cell>
          <cell r="C1014" t="str">
            <v xml:space="preserve">NEW BEDFORD                  </v>
          </cell>
          <cell r="D1014">
            <v>999</v>
          </cell>
          <cell r="E1014" t="str">
            <v>TOTAL</v>
          </cell>
          <cell r="F1014">
            <v>155988191.93000001</v>
          </cell>
          <cell r="G1014">
            <v>1</v>
          </cell>
          <cell r="H1014">
            <v>160224113.78</v>
          </cell>
          <cell r="I1014">
            <v>1</v>
          </cell>
          <cell r="J1014">
            <v>24541840</v>
          </cell>
          <cell r="K1014">
            <v>24541840</v>
          </cell>
          <cell r="L1014">
            <v>0</v>
          </cell>
          <cell r="M1014">
            <v>0</v>
          </cell>
          <cell r="N1014">
            <v>160224113.78</v>
          </cell>
          <cell r="O1014">
            <v>24541840</v>
          </cell>
          <cell r="P1014">
            <v>23275645</v>
          </cell>
          <cell r="Q1014">
            <v>1266195</v>
          </cell>
          <cell r="R1014">
            <v>5.4399996219224001</v>
          </cell>
          <cell r="S1014">
            <v>14412</v>
          </cell>
          <cell r="T1014">
            <v>0</v>
          </cell>
          <cell r="U1014">
            <v>201</v>
          </cell>
          <cell r="V1014">
            <v>999</v>
          </cell>
          <cell r="W1014">
            <v>1005</v>
          </cell>
          <cell r="X1014">
            <v>14527</v>
          </cell>
          <cell r="Y1014">
            <v>160224113.78</v>
          </cell>
        </row>
        <row r="1015">
          <cell r="A1015">
            <v>1006</v>
          </cell>
          <cell r="B1015">
            <v>202</v>
          </cell>
          <cell r="C1015" t="str">
            <v xml:space="preserve">NEW BRAINTREE                </v>
          </cell>
          <cell r="D1015">
            <v>202</v>
          </cell>
          <cell r="E1015" t="str">
            <v>NEW BRAINTREE</v>
          </cell>
          <cell r="F1015">
            <v>0</v>
          </cell>
          <cell r="G1015">
            <v>0</v>
          </cell>
          <cell r="H1015">
            <v>0</v>
          </cell>
          <cell r="I1015">
            <v>0</v>
          </cell>
          <cell r="K1015">
            <v>0</v>
          </cell>
          <cell r="L1015">
            <v>0</v>
          </cell>
          <cell r="M1015">
            <v>0</v>
          </cell>
          <cell r="N1015">
            <v>0</v>
          </cell>
          <cell r="O1015">
            <v>0</v>
          </cell>
          <cell r="P1015">
            <v>0</v>
          </cell>
          <cell r="Q1015">
            <v>0</v>
          </cell>
          <cell r="R1015">
            <v>0</v>
          </cell>
          <cell r="S1015">
            <v>0</v>
          </cell>
          <cell r="T1015">
            <v>0</v>
          </cell>
          <cell r="U1015">
            <v>202</v>
          </cell>
          <cell r="V1015">
            <v>202</v>
          </cell>
          <cell r="W1015">
            <v>1006</v>
          </cell>
          <cell r="X1015">
            <v>0</v>
          </cell>
          <cell r="Y1015">
            <v>0</v>
          </cell>
        </row>
        <row r="1016">
          <cell r="A1016">
            <v>1007</v>
          </cell>
          <cell r="B1016">
            <v>202</v>
          </cell>
          <cell r="C1016" t="str">
            <v xml:space="preserve">NEW BRAINTREE                </v>
          </cell>
          <cell r="D1016">
            <v>753</v>
          </cell>
          <cell r="E1016" t="str">
            <v>QUABBIN</v>
          </cell>
          <cell r="F1016">
            <v>1345490</v>
          </cell>
          <cell r="G1016">
            <v>0.92124668780083674</v>
          </cell>
          <cell r="H1016">
            <v>1439556</v>
          </cell>
          <cell r="I1016">
            <v>0.88915489408381387</v>
          </cell>
          <cell r="K1016">
            <v>785887</v>
          </cell>
          <cell r="L1016">
            <v>0</v>
          </cell>
          <cell r="M1016">
            <v>0</v>
          </cell>
          <cell r="N1016">
            <v>1439556</v>
          </cell>
          <cell r="O1016">
            <v>785887</v>
          </cell>
          <cell r="P1016">
            <v>788399</v>
          </cell>
          <cell r="Q1016">
            <v>-2512</v>
          </cell>
          <cell r="R1016">
            <v>-0.31862039398832315</v>
          </cell>
          <cell r="S1016">
            <v>151</v>
          </cell>
          <cell r="T1016">
            <v>0</v>
          </cell>
          <cell r="U1016">
            <v>202</v>
          </cell>
          <cell r="V1016">
            <v>753</v>
          </cell>
          <cell r="W1016">
            <v>1007</v>
          </cell>
          <cell r="X1016">
            <v>156</v>
          </cell>
          <cell r="Y1016">
            <v>1439556</v>
          </cell>
        </row>
        <row r="1017">
          <cell r="A1017">
            <v>1008</v>
          </cell>
          <cell r="B1017">
            <v>202</v>
          </cell>
          <cell r="C1017" t="str">
            <v xml:space="preserve">NEW BRAINTREE                </v>
          </cell>
          <cell r="D1017">
            <v>860</v>
          </cell>
          <cell r="E1017" t="str">
            <v>PATHFINDER</v>
          </cell>
          <cell r="F1017">
            <v>115020</v>
          </cell>
          <cell r="G1017">
            <v>7.8753312199163303E-2</v>
          </cell>
          <cell r="H1017">
            <v>179460</v>
          </cell>
          <cell r="I1017">
            <v>0.11084510591618613</v>
          </cell>
          <cell r="K1017">
            <v>97971</v>
          </cell>
          <cell r="L1017">
            <v>0</v>
          </cell>
          <cell r="M1017">
            <v>0</v>
          </cell>
          <cell r="N1017">
            <v>179460</v>
          </cell>
          <cell r="O1017">
            <v>97971</v>
          </cell>
          <cell r="P1017">
            <v>67397</v>
          </cell>
          <cell r="Q1017">
            <v>30574</v>
          </cell>
          <cell r="R1017">
            <v>45.364036974939538</v>
          </cell>
          <cell r="S1017">
            <v>8</v>
          </cell>
          <cell r="T1017">
            <v>0</v>
          </cell>
          <cell r="U1017">
            <v>202</v>
          </cell>
          <cell r="V1017">
            <v>860</v>
          </cell>
          <cell r="W1017">
            <v>1008</v>
          </cell>
          <cell r="X1017">
            <v>12</v>
          </cell>
          <cell r="Y1017">
            <v>179460</v>
          </cell>
        </row>
        <row r="1018">
          <cell r="A1018">
            <v>1009</v>
          </cell>
          <cell r="B1018">
            <v>202</v>
          </cell>
          <cell r="D1018">
            <v>998</v>
          </cell>
          <cell r="F1018">
            <v>0</v>
          </cell>
          <cell r="G1018">
            <v>0</v>
          </cell>
          <cell r="H1018">
            <v>0</v>
          </cell>
          <cell r="I1018">
            <v>0</v>
          </cell>
          <cell r="K1018">
            <v>0</v>
          </cell>
          <cell r="L1018">
            <v>0</v>
          </cell>
          <cell r="M1018">
            <v>0</v>
          </cell>
          <cell r="N1018">
            <v>0</v>
          </cell>
          <cell r="O1018">
            <v>0</v>
          </cell>
          <cell r="P1018">
            <v>0</v>
          </cell>
          <cell r="Q1018">
            <v>0</v>
          </cell>
          <cell r="R1018">
            <v>0</v>
          </cell>
          <cell r="S1018">
            <v>0</v>
          </cell>
          <cell r="T1018">
            <v>0</v>
          </cell>
          <cell r="U1018">
            <v>202</v>
          </cell>
          <cell r="V1018">
            <v>998</v>
          </cell>
          <cell r="W1018">
            <v>1009</v>
          </cell>
          <cell r="X1018">
            <v>0</v>
          </cell>
          <cell r="Y1018">
            <v>0</v>
          </cell>
        </row>
        <row r="1019">
          <cell r="A1019">
            <v>1010</v>
          </cell>
          <cell r="B1019">
            <v>202</v>
          </cell>
          <cell r="C1019" t="str">
            <v xml:space="preserve">NEW BRAINTREE                </v>
          </cell>
          <cell r="D1019">
            <v>999</v>
          </cell>
          <cell r="E1019" t="str">
            <v>TOTAL</v>
          </cell>
          <cell r="F1019">
            <v>1460510</v>
          </cell>
          <cell r="G1019">
            <v>1</v>
          </cell>
          <cell r="H1019">
            <v>1619016</v>
          </cell>
          <cell r="I1019">
            <v>1</v>
          </cell>
          <cell r="J1019">
            <v>883858</v>
          </cell>
          <cell r="K1019">
            <v>883858</v>
          </cell>
          <cell r="L1019">
            <v>0</v>
          </cell>
          <cell r="M1019">
            <v>0</v>
          </cell>
          <cell r="N1019">
            <v>1619016</v>
          </cell>
          <cell r="O1019">
            <v>883858</v>
          </cell>
          <cell r="P1019">
            <v>855796</v>
          </cell>
          <cell r="Q1019">
            <v>28062</v>
          </cell>
          <cell r="R1019">
            <v>3.2790524844705979</v>
          </cell>
          <cell r="S1019">
            <v>159</v>
          </cell>
          <cell r="T1019">
            <v>0</v>
          </cell>
          <cell r="U1019">
            <v>202</v>
          </cell>
          <cell r="V1019">
            <v>999</v>
          </cell>
          <cell r="W1019">
            <v>1010</v>
          </cell>
          <cell r="X1019">
            <v>168</v>
          </cell>
          <cell r="Y1019">
            <v>1619016</v>
          </cell>
        </row>
        <row r="1020">
          <cell r="A1020">
            <v>1011</v>
          </cell>
          <cell r="B1020">
            <v>203</v>
          </cell>
          <cell r="C1020" t="str">
            <v xml:space="preserve">NEWBURY                      </v>
          </cell>
          <cell r="D1020">
            <v>203</v>
          </cell>
          <cell r="E1020" t="str">
            <v>NEWBURY</v>
          </cell>
          <cell r="F1020">
            <v>0</v>
          </cell>
          <cell r="G1020">
            <v>0</v>
          </cell>
          <cell r="H1020">
            <v>0</v>
          </cell>
          <cell r="I1020">
            <v>0</v>
          </cell>
          <cell r="K1020">
            <v>0</v>
          </cell>
          <cell r="L1020">
            <v>0</v>
          </cell>
          <cell r="M1020">
            <v>0</v>
          </cell>
          <cell r="N1020">
            <v>0</v>
          </cell>
          <cell r="O1020">
            <v>0</v>
          </cell>
          <cell r="P1020">
            <v>0</v>
          </cell>
          <cell r="Q1020">
            <v>0</v>
          </cell>
          <cell r="R1020">
            <v>0</v>
          </cell>
          <cell r="S1020">
            <v>0</v>
          </cell>
          <cell r="T1020">
            <v>0</v>
          </cell>
          <cell r="U1020">
            <v>203</v>
          </cell>
          <cell r="V1020">
            <v>203</v>
          </cell>
          <cell r="W1020">
            <v>1011</v>
          </cell>
          <cell r="X1020">
            <v>0</v>
          </cell>
          <cell r="Y1020">
            <v>0</v>
          </cell>
        </row>
        <row r="1021">
          <cell r="A1021">
            <v>1012</v>
          </cell>
          <cell r="B1021">
            <v>203</v>
          </cell>
          <cell r="C1021" t="str">
            <v xml:space="preserve">NEWBURY                      </v>
          </cell>
          <cell r="D1021">
            <v>773</v>
          </cell>
          <cell r="E1021" t="str">
            <v>TRITON</v>
          </cell>
          <cell r="F1021">
            <v>8673424</v>
          </cell>
          <cell r="G1021">
            <v>0.97602700918329788</v>
          </cell>
          <cell r="H1021">
            <v>8666787</v>
          </cell>
          <cell r="I1021">
            <v>0.97997985490921258</v>
          </cell>
          <cell r="K1021">
            <v>7649046</v>
          </cell>
          <cell r="L1021">
            <v>0</v>
          </cell>
          <cell r="M1021">
            <v>0</v>
          </cell>
          <cell r="N1021">
            <v>8666787</v>
          </cell>
          <cell r="O1021">
            <v>7650365</v>
          </cell>
          <cell r="P1021">
            <v>7510383</v>
          </cell>
          <cell r="Q1021">
            <v>139982</v>
          </cell>
          <cell r="R1021">
            <v>1.8638463577689712</v>
          </cell>
          <cell r="S1021">
            <v>966</v>
          </cell>
          <cell r="T1021">
            <v>0</v>
          </cell>
          <cell r="U1021">
            <v>203</v>
          </cell>
          <cell r="V1021">
            <v>773</v>
          </cell>
          <cell r="W1021">
            <v>1012</v>
          </cell>
          <cell r="X1021">
            <v>930</v>
          </cell>
          <cell r="Y1021">
            <v>8666787</v>
          </cell>
        </row>
        <row r="1022">
          <cell r="A1022">
            <v>1013</v>
          </cell>
          <cell r="B1022">
            <v>203</v>
          </cell>
          <cell r="C1022" t="str">
            <v xml:space="preserve">NEWBURY                      </v>
          </cell>
          <cell r="D1022">
            <v>885</v>
          </cell>
          <cell r="E1022" t="str">
            <v>WHITTIER</v>
          </cell>
          <cell r="F1022">
            <v>114965</v>
          </cell>
          <cell r="G1022">
            <v>1.2937099017730234E-2</v>
          </cell>
          <cell r="H1022">
            <v>104868</v>
          </cell>
          <cell r="I1022">
            <v>1.1857742370340854E-2</v>
          </cell>
          <cell r="K1022">
            <v>92553</v>
          </cell>
          <cell r="L1022">
            <v>0</v>
          </cell>
          <cell r="M1022">
            <v>0</v>
          </cell>
          <cell r="N1022">
            <v>104868</v>
          </cell>
          <cell r="O1022">
            <v>92569</v>
          </cell>
          <cell r="P1022">
            <v>99549</v>
          </cell>
          <cell r="Q1022">
            <v>-6980</v>
          </cell>
          <cell r="R1022">
            <v>-7.0116224171011261</v>
          </cell>
          <cell r="S1022">
            <v>8</v>
          </cell>
          <cell r="T1022">
            <v>0</v>
          </cell>
          <cell r="U1022">
            <v>203</v>
          </cell>
          <cell r="V1022">
            <v>885</v>
          </cell>
          <cell r="W1022">
            <v>1013</v>
          </cell>
          <cell r="X1022">
            <v>7</v>
          </cell>
          <cell r="Y1022">
            <v>104868</v>
          </cell>
        </row>
        <row r="1023">
          <cell r="A1023">
            <v>1014</v>
          </cell>
          <cell r="B1023">
            <v>203</v>
          </cell>
          <cell r="C1023" t="str">
            <v xml:space="preserve">NEWBURY                      </v>
          </cell>
          <cell r="D1023">
            <v>913</v>
          </cell>
          <cell r="E1023" t="str">
            <v>ESSEX AGRICULTURAL</v>
          </cell>
          <cell r="F1023">
            <v>98070</v>
          </cell>
          <cell r="G1023">
            <v>1.1035891798971896E-2</v>
          </cell>
          <cell r="H1023">
            <v>72187</v>
          </cell>
          <cell r="I1023">
            <v>8.1624027204466112E-3</v>
          </cell>
          <cell r="K1023">
            <v>63710</v>
          </cell>
          <cell r="L1023">
            <v>62375</v>
          </cell>
          <cell r="M1023">
            <v>-1335</v>
          </cell>
          <cell r="N1023">
            <v>0</v>
          </cell>
          <cell r="O1023">
            <v>62375</v>
          </cell>
          <cell r="P1023">
            <v>85903</v>
          </cell>
          <cell r="Q1023">
            <v>-23528</v>
          </cell>
          <cell r="R1023">
            <v>-27.389031814954077</v>
          </cell>
          <cell r="S1023">
            <v>7</v>
          </cell>
          <cell r="T1023">
            <v>0</v>
          </cell>
          <cell r="U1023">
            <v>203</v>
          </cell>
          <cell r="V1023">
            <v>913</v>
          </cell>
          <cell r="W1023">
            <v>1014</v>
          </cell>
          <cell r="X1023">
            <v>5</v>
          </cell>
          <cell r="Y1023">
            <v>72187</v>
          </cell>
        </row>
        <row r="1024">
          <cell r="A1024">
            <v>1015</v>
          </cell>
          <cell r="B1024">
            <v>203</v>
          </cell>
          <cell r="C1024" t="str">
            <v xml:space="preserve">NEWBURY                      </v>
          </cell>
          <cell r="D1024">
            <v>999</v>
          </cell>
          <cell r="E1024" t="str">
            <v>TOTAL</v>
          </cell>
          <cell r="F1024">
            <v>8886459</v>
          </cell>
          <cell r="G1024">
            <v>1</v>
          </cell>
          <cell r="H1024">
            <v>8843842</v>
          </cell>
          <cell r="I1024">
            <v>1</v>
          </cell>
          <cell r="J1024">
            <v>7805309</v>
          </cell>
          <cell r="K1024">
            <v>7805309</v>
          </cell>
          <cell r="L1024">
            <v>62375</v>
          </cell>
          <cell r="M1024">
            <v>-1335</v>
          </cell>
          <cell r="N1024">
            <v>8771655</v>
          </cell>
          <cell r="O1024">
            <v>7805309</v>
          </cell>
          <cell r="P1024">
            <v>7695835</v>
          </cell>
          <cell r="Q1024">
            <v>109474</v>
          </cell>
          <cell r="R1024">
            <v>1.4225097081733171</v>
          </cell>
          <cell r="S1024">
            <v>981</v>
          </cell>
          <cell r="T1024">
            <v>0</v>
          </cell>
          <cell r="U1024">
            <v>203</v>
          </cell>
          <cell r="V1024">
            <v>999</v>
          </cell>
          <cell r="W1024">
            <v>1015</v>
          </cell>
          <cell r="X1024">
            <v>942</v>
          </cell>
          <cell r="Y1024">
            <v>8843842</v>
          </cell>
        </row>
        <row r="1025">
          <cell r="A1025">
            <v>1016</v>
          </cell>
          <cell r="B1025">
            <v>204</v>
          </cell>
          <cell r="C1025" t="str">
            <v xml:space="preserve">NEWBURYPORT                  </v>
          </cell>
          <cell r="D1025">
            <v>204</v>
          </cell>
          <cell r="E1025" t="str">
            <v>NEWBURYPORT</v>
          </cell>
          <cell r="F1025">
            <v>19604538.718400002</v>
          </cell>
          <cell r="G1025">
            <v>0.98069851861090918</v>
          </cell>
          <cell r="H1025">
            <v>20981094.095319998</v>
          </cell>
          <cell r="I1025">
            <v>0.98396811216277147</v>
          </cell>
          <cell r="K1025">
            <v>18161366</v>
          </cell>
          <cell r="L1025">
            <v>0</v>
          </cell>
          <cell r="M1025">
            <v>0</v>
          </cell>
          <cell r="N1025">
            <v>20981094.095319998</v>
          </cell>
          <cell r="O1025">
            <v>18161476</v>
          </cell>
          <cell r="P1025">
            <v>17669920</v>
          </cell>
          <cell r="Q1025">
            <v>491556</v>
          </cell>
          <cell r="R1025">
            <v>2.7818801669730253</v>
          </cell>
          <cell r="S1025">
            <v>2258</v>
          </cell>
          <cell r="T1025">
            <v>0</v>
          </cell>
          <cell r="U1025">
            <v>204</v>
          </cell>
          <cell r="V1025">
            <v>204</v>
          </cell>
          <cell r="W1025">
            <v>1016</v>
          </cell>
          <cell r="X1025">
            <v>2329</v>
          </cell>
          <cell r="Y1025">
            <v>20981094.095319998</v>
          </cell>
        </row>
        <row r="1026">
          <cell r="A1026">
            <v>1017</v>
          </cell>
          <cell r="B1026">
            <v>204</v>
          </cell>
          <cell r="C1026" t="str">
            <v xml:space="preserve">NEWBURYPORT                  </v>
          </cell>
          <cell r="D1026">
            <v>885</v>
          </cell>
          <cell r="E1026" t="str">
            <v>WHITTIER</v>
          </cell>
          <cell r="F1026">
            <v>301784</v>
          </cell>
          <cell r="G1026">
            <v>1.5096459345034206E-2</v>
          </cell>
          <cell r="H1026">
            <v>269660</v>
          </cell>
          <cell r="I1026">
            <v>1.2646473054281687E-2</v>
          </cell>
          <cell r="K1026">
            <v>233419</v>
          </cell>
          <cell r="L1026">
            <v>0</v>
          </cell>
          <cell r="M1026">
            <v>0</v>
          </cell>
          <cell r="N1026">
            <v>269660</v>
          </cell>
          <cell r="O1026">
            <v>233420</v>
          </cell>
          <cell r="P1026">
            <v>272003</v>
          </cell>
          <cell r="Q1026">
            <v>-38583</v>
          </cell>
          <cell r="R1026">
            <v>-14.184770020918887</v>
          </cell>
          <cell r="S1026">
            <v>21</v>
          </cell>
          <cell r="T1026">
            <v>0</v>
          </cell>
          <cell r="U1026">
            <v>204</v>
          </cell>
          <cell r="V1026">
            <v>885</v>
          </cell>
          <cell r="W1026">
            <v>1017</v>
          </cell>
          <cell r="X1026">
            <v>18</v>
          </cell>
          <cell r="Y1026">
            <v>269660</v>
          </cell>
        </row>
        <row r="1027">
          <cell r="A1027">
            <v>1018</v>
          </cell>
          <cell r="B1027">
            <v>204</v>
          </cell>
          <cell r="C1027" t="str">
            <v xml:space="preserve">NEWBURYPORT                  </v>
          </cell>
          <cell r="D1027">
            <v>913</v>
          </cell>
          <cell r="E1027" t="str">
            <v>ESSEX AGRICULTURAL</v>
          </cell>
          <cell r="F1027">
            <v>84060</v>
          </cell>
          <cell r="G1027">
            <v>4.2050220440565944E-3</v>
          </cell>
          <cell r="H1027">
            <v>72187</v>
          </cell>
          <cell r="I1027">
            <v>3.3854147829467931E-3</v>
          </cell>
          <cell r="K1027">
            <v>62486</v>
          </cell>
          <cell r="L1027">
            <v>62375</v>
          </cell>
          <cell r="M1027">
            <v>-111</v>
          </cell>
          <cell r="N1027">
            <v>0</v>
          </cell>
          <cell r="O1027">
            <v>62375</v>
          </cell>
          <cell r="P1027">
            <v>73631</v>
          </cell>
          <cell r="Q1027">
            <v>-11256</v>
          </cell>
          <cell r="R1027">
            <v>-15.287039426328585</v>
          </cell>
          <cell r="S1027">
            <v>6</v>
          </cell>
          <cell r="T1027">
            <v>0</v>
          </cell>
          <cell r="U1027">
            <v>204</v>
          </cell>
          <cell r="V1027">
            <v>913</v>
          </cell>
          <cell r="W1027">
            <v>1018</v>
          </cell>
          <cell r="X1027">
            <v>5</v>
          </cell>
          <cell r="Y1027">
            <v>72187</v>
          </cell>
        </row>
        <row r="1028">
          <cell r="A1028">
            <v>1019</v>
          </cell>
          <cell r="B1028">
            <v>204</v>
          </cell>
          <cell r="D1028">
            <v>998</v>
          </cell>
          <cell r="F1028">
            <v>0</v>
          </cell>
          <cell r="G1028">
            <v>0</v>
          </cell>
          <cell r="H1028">
            <v>0</v>
          </cell>
          <cell r="I1028">
            <v>0</v>
          </cell>
          <cell r="K1028">
            <v>0</v>
          </cell>
          <cell r="L1028">
            <v>0</v>
          </cell>
          <cell r="M1028">
            <v>0</v>
          </cell>
          <cell r="N1028">
            <v>0</v>
          </cell>
          <cell r="O1028">
            <v>0</v>
          </cell>
          <cell r="P1028">
            <v>0</v>
          </cell>
          <cell r="Q1028">
            <v>0</v>
          </cell>
          <cell r="R1028">
            <v>0</v>
          </cell>
          <cell r="S1028">
            <v>0</v>
          </cell>
          <cell r="T1028">
            <v>0</v>
          </cell>
          <cell r="U1028">
            <v>204</v>
          </cell>
          <cell r="V1028">
            <v>998</v>
          </cell>
          <cell r="W1028">
            <v>1019</v>
          </cell>
          <cell r="X1028">
            <v>0</v>
          </cell>
          <cell r="Y1028">
            <v>0</v>
          </cell>
        </row>
        <row r="1029">
          <cell r="A1029">
            <v>1020</v>
          </cell>
          <cell r="B1029">
            <v>204</v>
          </cell>
          <cell r="C1029" t="str">
            <v xml:space="preserve">NEWBURYPORT                  </v>
          </cell>
          <cell r="D1029">
            <v>999</v>
          </cell>
          <cell r="E1029" t="str">
            <v>TOTAL</v>
          </cell>
          <cell r="F1029">
            <v>19990382.718400002</v>
          </cell>
          <cell r="G1029">
            <v>1</v>
          </cell>
          <cell r="H1029">
            <v>21322941.095319998</v>
          </cell>
          <cell r="I1029">
            <v>0.99999999999999989</v>
          </cell>
          <cell r="J1029">
            <v>18457271</v>
          </cell>
          <cell r="K1029">
            <v>18457271</v>
          </cell>
          <cell r="L1029">
            <v>62375</v>
          </cell>
          <cell r="M1029">
            <v>-111</v>
          </cell>
          <cell r="N1029">
            <v>21250754.095319998</v>
          </cell>
          <cell r="O1029">
            <v>18457271</v>
          </cell>
          <cell r="P1029">
            <v>18015554</v>
          </cell>
          <cell r="Q1029">
            <v>441717</v>
          </cell>
          <cell r="R1029">
            <v>2.4518646498464602</v>
          </cell>
          <cell r="S1029">
            <v>2285</v>
          </cell>
          <cell r="T1029">
            <v>0</v>
          </cell>
          <cell r="U1029">
            <v>204</v>
          </cell>
          <cell r="V1029">
            <v>999</v>
          </cell>
          <cell r="W1029">
            <v>1020</v>
          </cell>
          <cell r="X1029">
            <v>2352</v>
          </cell>
          <cell r="Y1029">
            <v>21322941.095319998</v>
          </cell>
        </row>
        <row r="1030">
          <cell r="A1030">
            <v>1021</v>
          </cell>
          <cell r="B1030">
            <v>205</v>
          </cell>
          <cell r="C1030" t="str">
            <v xml:space="preserve">NEW MARLBOROUGH              </v>
          </cell>
          <cell r="D1030">
            <v>205</v>
          </cell>
          <cell r="E1030" t="str">
            <v>NEW MARLBOROUGH</v>
          </cell>
          <cell r="F1030">
            <v>0</v>
          </cell>
          <cell r="G1030">
            <v>0</v>
          </cell>
          <cell r="H1030">
            <v>0</v>
          </cell>
          <cell r="I1030">
            <v>0</v>
          </cell>
          <cell r="K1030">
            <v>0</v>
          </cell>
          <cell r="L1030">
            <v>0</v>
          </cell>
          <cell r="M1030">
            <v>0</v>
          </cell>
          <cell r="N1030">
            <v>0</v>
          </cell>
          <cell r="O1030">
            <v>0</v>
          </cell>
          <cell r="P1030">
            <v>0</v>
          </cell>
          <cell r="Q1030">
            <v>0</v>
          </cell>
          <cell r="R1030">
            <v>0</v>
          </cell>
          <cell r="S1030">
            <v>0</v>
          </cell>
          <cell r="T1030">
            <v>0</v>
          </cell>
          <cell r="U1030">
            <v>205</v>
          </cell>
          <cell r="V1030">
            <v>205</v>
          </cell>
          <cell r="W1030">
            <v>1021</v>
          </cell>
          <cell r="X1030">
            <v>0</v>
          </cell>
          <cell r="Y1030">
            <v>0</v>
          </cell>
        </row>
        <row r="1031">
          <cell r="A1031">
            <v>1022</v>
          </cell>
          <cell r="B1031">
            <v>205</v>
          </cell>
          <cell r="C1031" t="str">
            <v xml:space="preserve">NEW MARLBOROUGH              </v>
          </cell>
          <cell r="D1031">
            <v>765</v>
          </cell>
          <cell r="E1031" t="str">
            <v>SOUTHERN BERKSHIRE</v>
          </cell>
          <cell r="F1031">
            <v>1468388</v>
          </cell>
          <cell r="G1031">
            <v>1</v>
          </cell>
          <cell r="H1031">
            <v>1507378</v>
          </cell>
          <cell r="I1031">
            <v>1</v>
          </cell>
          <cell r="K1031">
            <v>1453824</v>
          </cell>
          <cell r="L1031">
            <v>0</v>
          </cell>
          <cell r="M1031">
            <v>0</v>
          </cell>
          <cell r="N1031">
            <v>1507378</v>
          </cell>
          <cell r="O1031">
            <v>1453824</v>
          </cell>
          <cell r="P1031">
            <v>1448766</v>
          </cell>
          <cell r="Q1031">
            <v>5058</v>
          </cell>
          <cell r="R1031">
            <v>0.3491247033682458</v>
          </cell>
          <cell r="S1031">
            <v>164</v>
          </cell>
          <cell r="T1031">
            <v>0</v>
          </cell>
          <cell r="U1031">
            <v>205</v>
          </cell>
          <cell r="V1031">
            <v>765</v>
          </cell>
          <cell r="W1031">
            <v>1022</v>
          </cell>
          <cell r="X1031">
            <v>162</v>
          </cell>
          <cell r="Y1031">
            <v>1507378</v>
          </cell>
        </row>
        <row r="1032">
          <cell r="A1032">
            <v>1023</v>
          </cell>
          <cell r="B1032">
            <v>205</v>
          </cell>
          <cell r="D1032">
            <v>998</v>
          </cell>
          <cell r="F1032">
            <v>0</v>
          </cell>
          <cell r="G1032">
            <v>0</v>
          </cell>
          <cell r="H1032">
            <v>0</v>
          </cell>
          <cell r="I1032">
            <v>0</v>
          </cell>
          <cell r="K1032">
            <v>0</v>
          </cell>
          <cell r="L1032">
            <v>0</v>
          </cell>
          <cell r="M1032">
            <v>0</v>
          </cell>
          <cell r="N1032">
            <v>0</v>
          </cell>
          <cell r="O1032">
            <v>0</v>
          </cell>
          <cell r="P1032">
            <v>0</v>
          </cell>
          <cell r="Q1032">
            <v>0</v>
          </cell>
          <cell r="R1032">
            <v>0</v>
          </cell>
          <cell r="S1032">
            <v>0</v>
          </cell>
          <cell r="T1032">
            <v>0</v>
          </cell>
          <cell r="U1032">
            <v>205</v>
          </cell>
          <cell r="V1032">
            <v>998</v>
          </cell>
          <cell r="W1032">
            <v>1023</v>
          </cell>
          <cell r="X1032">
            <v>0</v>
          </cell>
          <cell r="Y1032">
            <v>0</v>
          </cell>
        </row>
        <row r="1033">
          <cell r="A1033">
            <v>1024</v>
          </cell>
          <cell r="B1033">
            <v>205</v>
          </cell>
          <cell r="D1033">
            <v>998</v>
          </cell>
          <cell r="F1033">
            <v>0</v>
          </cell>
          <cell r="G1033">
            <v>0</v>
          </cell>
          <cell r="H1033">
            <v>0</v>
          </cell>
          <cell r="I1033">
            <v>0</v>
          </cell>
          <cell r="K1033">
            <v>0</v>
          </cell>
          <cell r="L1033">
            <v>0</v>
          </cell>
          <cell r="M1033">
            <v>0</v>
          </cell>
          <cell r="N1033">
            <v>0</v>
          </cell>
          <cell r="O1033">
            <v>0</v>
          </cell>
          <cell r="P1033">
            <v>0</v>
          </cell>
          <cell r="Q1033">
            <v>0</v>
          </cell>
          <cell r="R1033">
            <v>0</v>
          </cell>
          <cell r="S1033">
            <v>0</v>
          </cell>
          <cell r="T1033">
            <v>0</v>
          </cell>
          <cell r="U1033">
            <v>205</v>
          </cell>
          <cell r="V1033">
            <v>998</v>
          </cell>
          <cell r="W1033">
            <v>1024</v>
          </cell>
          <cell r="X1033">
            <v>0</v>
          </cell>
          <cell r="Y1033">
            <v>0</v>
          </cell>
        </row>
        <row r="1034">
          <cell r="A1034">
            <v>1025</v>
          </cell>
          <cell r="B1034">
            <v>205</v>
          </cell>
          <cell r="C1034" t="str">
            <v xml:space="preserve">NEW MARLBOROUGH              </v>
          </cell>
          <cell r="D1034">
            <v>999</v>
          </cell>
          <cell r="E1034" t="str">
            <v>TOTAL</v>
          </cell>
          <cell r="F1034">
            <v>1468388</v>
          </cell>
          <cell r="G1034">
            <v>1</v>
          </cell>
          <cell r="H1034">
            <v>1507378</v>
          </cell>
          <cell r="I1034">
            <v>1</v>
          </cell>
          <cell r="J1034">
            <v>1453824</v>
          </cell>
          <cell r="K1034">
            <v>1453824</v>
          </cell>
          <cell r="L1034">
            <v>0</v>
          </cell>
          <cell r="M1034">
            <v>0</v>
          </cell>
          <cell r="N1034">
            <v>1507378</v>
          </cell>
          <cell r="O1034">
            <v>1453824</v>
          </cell>
          <cell r="P1034">
            <v>1448766</v>
          </cell>
          <cell r="Q1034">
            <v>5058</v>
          </cell>
          <cell r="R1034">
            <v>0.3491247033682458</v>
          </cell>
          <cell r="S1034">
            <v>164</v>
          </cell>
          <cell r="T1034">
            <v>0</v>
          </cell>
          <cell r="U1034">
            <v>205</v>
          </cell>
          <cell r="V1034">
            <v>999</v>
          </cell>
          <cell r="W1034">
            <v>1025</v>
          </cell>
          <cell r="X1034">
            <v>162</v>
          </cell>
          <cell r="Y1034">
            <v>1507378</v>
          </cell>
        </row>
        <row r="1035">
          <cell r="A1035">
            <v>1026</v>
          </cell>
          <cell r="B1035">
            <v>206</v>
          </cell>
          <cell r="C1035" t="str">
            <v xml:space="preserve">NEW SALEM                    </v>
          </cell>
          <cell r="D1035">
            <v>206</v>
          </cell>
          <cell r="E1035" t="str">
            <v>NEW SALEM</v>
          </cell>
          <cell r="F1035">
            <v>0</v>
          </cell>
          <cell r="G1035">
            <v>0</v>
          </cell>
          <cell r="H1035">
            <v>0</v>
          </cell>
          <cell r="I1035">
            <v>0</v>
          </cell>
          <cell r="K1035">
            <v>0</v>
          </cell>
          <cell r="L1035">
            <v>0</v>
          </cell>
          <cell r="M1035">
            <v>0</v>
          </cell>
          <cell r="N1035">
            <v>0</v>
          </cell>
          <cell r="O1035">
            <v>0</v>
          </cell>
          <cell r="P1035">
            <v>0</v>
          </cell>
          <cell r="Q1035">
            <v>0</v>
          </cell>
          <cell r="R1035">
            <v>0</v>
          </cell>
          <cell r="S1035">
            <v>0</v>
          </cell>
          <cell r="T1035">
            <v>0</v>
          </cell>
          <cell r="U1035">
            <v>206</v>
          </cell>
          <cell r="V1035">
            <v>206</v>
          </cell>
          <cell r="W1035">
            <v>1026</v>
          </cell>
          <cell r="X1035">
            <v>0</v>
          </cell>
          <cell r="Y1035">
            <v>0</v>
          </cell>
        </row>
        <row r="1036">
          <cell r="A1036">
            <v>1027</v>
          </cell>
          <cell r="B1036">
            <v>206</v>
          </cell>
          <cell r="C1036" t="str">
            <v xml:space="preserve">NEW SALEM                    </v>
          </cell>
          <cell r="D1036">
            <v>728</v>
          </cell>
          <cell r="E1036" t="str">
            <v>NEW SALEM WENDELL</v>
          </cell>
          <cell r="F1036">
            <v>623591</v>
          </cell>
          <cell r="G1036">
            <v>0.47967247035656735</v>
          </cell>
          <cell r="H1036">
            <v>700436</v>
          </cell>
          <cell r="I1036">
            <v>0.47570846627900187</v>
          </cell>
          <cell r="K1036">
            <v>358424</v>
          </cell>
          <cell r="L1036">
            <v>0</v>
          </cell>
          <cell r="M1036">
            <v>0</v>
          </cell>
          <cell r="N1036">
            <v>700436</v>
          </cell>
          <cell r="O1036">
            <v>358424</v>
          </cell>
          <cell r="P1036">
            <v>352771</v>
          </cell>
          <cell r="Q1036">
            <v>5653</v>
          </cell>
          <cell r="R1036">
            <v>1.602455984193712</v>
          </cell>
          <cell r="S1036">
            <v>68</v>
          </cell>
          <cell r="T1036">
            <v>0</v>
          </cell>
          <cell r="U1036">
            <v>206</v>
          </cell>
          <cell r="V1036">
            <v>728</v>
          </cell>
          <cell r="W1036">
            <v>1027</v>
          </cell>
          <cell r="X1036">
            <v>73</v>
          </cell>
          <cell r="Y1036">
            <v>700436</v>
          </cell>
        </row>
        <row r="1037">
          <cell r="A1037">
            <v>1028</v>
          </cell>
          <cell r="B1037">
            <v>206</v>
          </cell>
          <cell r="C1037" t="str">
            <v xml:space="preserve">NEW SALEM                    </v>
          </cell>
          <cell r="D1037">
            <v>755</v>
          </cell>
          <cell r="E1037" t="str">
            <v>RALPH C MAHAR</v>
          </cell>
          <cell r="F1037">
            <v>530476</v>
          </cell>
          <cell r="G1037">
            <v>0.40804747564488647</v>
          </cell>
          <cell r="H1037">
            <v>650048</v>
          </cell>
          <cell r="I1037">
            <v>0.44148692683947227</v>
          </cell>
          <cell r="K1037">
            <v>332640</v>
          </cell>
          <cell r="L1037">
            <v>0</v>
          </cell>
          <cell r="M1037">
            <v>0</v>
          </cell>
          <cell r="N1037">
            <v>650048</v>
          </cell>
          <cell r="O1037">
            <v>332640</v>
          </cell>
          <cell r="P1037">
            <v>300095</v>
          </cell>
          <cell r="Q1037">
            <v>32545</v>
          </cell>
          <cell r="R1037">
            <v>10.844899115280162</v>
          </cell>
          <cell r="S1037">
            <v>54</v>
          </cell>
          <cell r="T1037">
            <v>0</v>
          </cell>
          <cell r="U1037">
            <v>206</v>
          </cell>
          <cell r="V1037">
            <v>755</v>
          </cell>
          <cell r="W1037">
            <v>1028</v>
          </cell>
          <cell r="X1037">
            <v>63</v>
          </cell>
          <cell r="Y1037">
            <v>650048</v>
          </cell>
        </row>
        <row r="1038">
          <cell r="A1038">
            <v>1029</v>
          </cell>
          <cell r="B1038">
            <v>206</v>
          </cell>
          <cell r="C1038" t="str">
            <v xml:space="preserve">NEW SALEM                    </v>
          </cell>
          <cell r="D1038">
            <v>818</v>
          </cell>
          <cell r="E1038" t="str">
            <v>FRANKLIN COUNTY</v>
          </cell>
          <cell r="F1038">
            <v>145968</v>
          </cell>
          <cell r="G1038">
            <v>0.11228005399854619</v>
          </cell>
          <cell r="H1038">
            <v>121922</v>
          </cell>
          <cell r="I1038">
            <v>8.2804606881525883E-2</v>
          </cell>
          <cell r="K1038">
            <v>62389</v>
          </cell>
          <cell r="L1038">
            <v>0</v>
          </cell>
          <cell r="M1038">
            <v>0</v>
          </cell>
          <cell r="N1038">
            <v>121922</v>
          </cell>
          <cell r="O1038">
            <v>62389</v>
          </cell>
          <cell r="P1038">
            <v>82575</v>
          </cell>
          <cell r="Q1038">
            <v>-20186</v>
          </cell>
          <cell r="R1038">
            <v>-24.445655464729033</v>
          </cell>
          <cell r="S1038">
            <v>10</v>
          </cell>
          <cell r="T1038">
            <v>0</v>
          </cell>
          <cell r="U1038">
            <v>206</v>
          </cell>
          <cell r="V1038">
            <v>818</v>
          </cell>
          <cell r="W1038">
            <v>1029</v>
          </cell>
          <cell r="X1038">
            <v>8</v>
          </cell>
          <cell r="Y1038">
            <v>121922</v>
          </cell>
        </row>
        <row r="1039">
          <cell r="A1039">
            <v>1030</v>
          </cell>
          <cell r="B1039">
            <v>206</v>
          </cell>
          <cell r="C1039" t="str">
            <v xml:space="preserve">NEW SALEM                    </v>
          </cell>
          <cell r="D1039">
            <v>999</v>
          </cell>
          <cell r="E1039" t="str">
            <v>TOTAL</v>
          </cell>
          <cell r="F1039">
            <v>1300035</v>
          </cell>
          <cell r="G1039">
            <v>1</v>
          </cell>
          <cell r="H1039">
            <v>1472406</v>
          </cell>
          <cell r="I1039">
            <v>1</v>
          </cell>
          <cell r="J1039">
            <v>753453</v>
          </cell>
          <cell r="K1039">
            <v>753453</v>
          </cell>
          <cell r="L1039">
            <v>0</v>
          </cell>
          <cell r="M1039">
            <v>0</v>
          </cell>
          <cell r="N1039">
            <v>1472406</v>
          </cell>
          <cell r="O1039">
            <v>753453</v>
          </cell>
          <cell r="P1039">
            <v>735441</v>
          </cell>
          <cell r="Q1039">
            <v>18012</v>
          </cell>
          <cell r="R1039">
            <v>2.4491427592424135</v>
          </cell>
          <cell r="S1039">
            <v>132</v>
          </cell>
          <cell r="T1039">
            <v>0</v>
          </cell>
          <cell r="U1039">
            <v>206</v>
          </cell>
          <cell r="V1039">
            <v>999</v>
          </cell>
          <cell r="W1039">
            <v>1030</v>
          </cell>
          <cell r="X1039">
            <v>144</v>
          </cell>
          <cell r="Y1039">
            <v>1472406</v>
          </cell>
        </row>
        <row r="1040">
          <cell r="A1040">
            <v>1031</v>
          </cell>
          <cell r="B1040">
            <v>207</v>
          </cell>
          <cell r="C1040" t="str">
            <v xml:space="preserve">NEWTON                       </v>
          </cell>
          <cell r="D1040">
            <v>207</v>
          </cell>
          <cell r="E1040" t="str">
            <v>NEWTON</v>
          </cell>
          <cell r="F1040">
            <v>109411944.70578998</v>
          </cell>
          <cell r="G1040">
            <v>1</v>
          </cell>
          <cell r="H1040">
            <v>114651372.29574001</v>
          </cell>
          <cell r="I1040">
            <v>1</v>
          </cell>
          <cell r="K1040">
            <v>98481406</v>
          </cell>
          <cell r="L1040">
            <v>0</v>
          </cell>
          <cell r="M1040">
            <v>0</v>
          </cell>
          <cell r="N1040">
            <v>114651372.29574001</v>
          </cell>
          <cell r="O1040">
            <v>98481406</v>
          </cell>
          <cell r="P1040">
            <v>95907724</v>
          </cell>
          <cell r="Q1040">
            <v>2573682</v>
          </cell>
          <cell r="R1040">
            <v>2.6834981507850193</v>
          </cell>
          <cell r="S1040">
            <v>11991</v>
          </cell>
          <cell r="T1040">
            <v>0</v>
          </cell>
          <cell r="U1040">
            <v>207</v>
          </cell>
          <cell r="V1040">
            <v>207</v>
          </cell>
          <cell r="W1040">
            <v>1031</v>
          </cell>
          <cell r="X1040">
            <v>12150</v>
          </cell>
          <cell r="Y1040">
            <v>114651372.29574001</v>
          </cell>
        </row>
        <row r="1041">
          <cell r="A1041">
            <v>1032</v>
          </cell>
          <cell r="B1041">
            <v>207</v>
          </cell>
          <cell r="D1041">
            <v>998</v>
          </cell>
          <cell r="F1041">
            <v>0</v>
          </cell>
          <cell r="G1041">
            <v>0</v>
          </cell>
          <cell r="H1041">
            <v>0</v>
          </cell>
          <cell r="I1041">
            <v>0</v>
          </cell>
          <cell r="K1041">
            <v>0</v>
          </cell>
          <cell r="L1041">
            <v>0</v>
          </cell>
          <cell r="M1041">
            <v>0</v>
          </cell>
          <cell r="N1041">
            <v>0</v>
          </cell>
          <cell r="O1041">
            <v>0</v>
          </cell>
          <cell r="P1041">
            <v>0</v>
          </cell>
          <cell r="Q1041">
            <v>0</v>
          </cell>
          <cell r="R1041">
            <v>0</v>
          </cell>
          <cell r="S1041">
            <v>0</v>
          </cell>
          <cell r="T1041">
            <v>0</v>
          </cell>
          <cell r="U1041">
            <v>207</v>
          </cell>
          <cell r="V1041">
            <v>998</v>
          </cell>
          <cell r="W1041">
            <v>1032</v>
          </cell>
          <cell r="X1041">
            <v>0</v>
          </cell>
          <cell r="Y1041">
            <v>0</v>
          </cell>
        </row>
        <row r="1042">
          <cell r="A1042">
            <v>1033</v>
          </cell>
          <cell r="B1042">
            <v>207</v>
          </cell>
          <cell r="D1042">
            <v>998</v>
          </cell>
          <cell r="F1042">
            <v>0</v>
          </cell>
          <cell r="G1042">
            <v>0</v>
          </cell>
          <cell r="H1042">
            <v>0</v>
          </cell>
          <cell r="I1042">
            <v>0</v>
          </cell>
          <cell r="K1042">
            <v>0</v>
          </cell>
          <cell r="L1042">
            <v>0</v>
          </cell>
          <cell r="M1042">
            <v>0</v>
          </cell>
          <cell r="N1042">
            <v>0</v>
          </cell>
          <cell r="O1042">
            <v>0</v>
          </cell>
          <cell r="P1042">
            <v>0</v>
          </cell>
          <cell r="Q1042">
            <v>0</v>
          </cell>
          <cell r="R1042">
            <v>0</v>
          </cell>
          <cell r="S1042">
            <v>0</v>
          </cell>
          <cell r="T1042">
            <v>0</v>
          </cell>
          <cell r="U1042">
            <v>207</v>
          </cell>
          <cell r="V1042">
            <v>998</v>
          </cell>
          <cell r="W1042">
            <v>1033</v>
          </cell>
          <cell r="X1042">
            <v>0</v>
          </cell>
          <cell r="Y1042">
            <v>0</v>
          </cell>
        </row>
        <row r="1043">
          <cell r="A1043">
            <v>1034</v>
          </cell>
          <cell r="B1043">
            <v>207</v>
          </cell>
          <cell r="D1043">
            <v>998</v>
          </cell>
          <cell r="F1043">
            <v>0</v>
          </cell>
          <cell r="G1043">
            <v>0</v>
          </cell>
          <cell r="H1043">
            <v>0</v>
          </cell>
          <cell r="I1043">
            <v>0</v>
          </cell>
          <cell r="K1043">
            <v>0</v>
          </cell>
          <cell r="L1043">
            <v>0</v>
          </cell>
          <cell r="M1043">
            <v>0</v>
          </cell>
          <cell r="N1043">
            <v>0</v>
          </cell>
          <cell r="O1043">
            <v>0</v>
          </cell>
          <cell r="P1043">
            <v>0</v>
          </cell>
          <cell r="Q1043">
            <v>0</v>
          </cell>
          <cell r="R1043">
            <v>0</v>
          </cell>
          <cell r="S1043">
            <v>0</v>
          </cell>
          <cell r="T1043">
            <v>0</v>
          </cell>
          <cell r="U1043">
            <v>207</v>
          </cell>
          <cell r="V1043">
            <v>998</v>
          </cell>
          <cell r="W1043">
            <v>1034</v>
          </cell>
          <cell r="X1043">
            <v>0</v>
          </cell>
          <cell r="Y1043">
            <v>0</v>
          </cell>
        </row>
        <row r="1044">
          <cell r="A1044">
            <v>1035</v>
          </cell>
          <cell r="B1044">
            <v>207</v>
          </cell>
          <cell r="C1044" t="str">
            <v xml:space="preserve">NEWTON                       </v>
          </cell>
          <cell r="D1044">
            <v>999</v>
          </cell>
          <cell r="E1044" t="str">
            <v>TOTAL</v>
          </cell>
          <cell r="F1044">
            <v>109411944.70578998</v>
          </cell>
          <cell r="G1044">
            <v>1</v>
          </cell>
          <cell r="H1044">
            <v>114651372.29574001</v>
          </cell>
          <cell r="I1044">
            <v>1</v>
          </cell>
          <cell r="J1044">
            <v>98481406</v>
          </cell>
          <cell r="K1044">
            <v>98481406</v>
          </cell>
          <cell r="L1044">
            <v>0</v>
          </cell>
          <cell r="M1044">
            <v>0</v>
          </cell>
          <cell r="N1044">
            <v>114651372.29574001</v>
          </cell>
          <cell r="O1044">
            <v>98481406</v>
          </cell>
          <cell r="P1044">
            <v>95907724</v>
          </cell>
          <cell r="Q1044">
            <v>2573682</v>
          </cell>
          <cell r="R1044">
            <v>2.6834981507850193</v>
          </cell>
          <cell r="S1044">
            <v>11991</v>
          </cell>
          <cell r="T1044">
            <v>0</v>
          </cell>
          <cell r="U1044">
            <v>207</v>
          </cell>
          <cell r="V1044">
            <v>999</v>
          </cell>
          <cell r="W1044">
            <v>1035</v>
          </cell>
          <cell r="X1044">
            <v>12150</v>
          </cell>
          <cell r="Y1044">
            <v>114651372.29574001</v>
          </cell>
        </row>
        <row r="1045">
          <cell r="A1045">
            <v>1036</v>
          </cell>
          <cell r="B1045">
            <v>208</v>
          </cell>
          <cell r="C1045" t="str">
            <v xml:space="preserve">NORFOLK                      </v>
          </cell>
          <cell r="D1045">
            <v>208</v>
          </cell>
          <cell r="E1045" t="str">
            <v>NORFOLK</v>
          </cell>
          <cell r="F1045">
            <v>7607426.2368400004</v>
          </cell>
          <cell r="G1045">
            <v>0.51035712102300101</v>
          </cell>
          <cell r="H1045">
            <v>7567557.911940001</v>
          </cell>
          <cell r="I1045">
            <v>0.50567504087097626</v>
          </cell>
          <cell r="K1045">
            <v>6205265</v>
          </cell>
          <cell r="L1045">
            <v>0</v>
          </cell>
          <cell r="M1045">
            <v>0</v>
          </cell>
          <cell r="N1045">
            <v>7567557.911940001</v>
          </cell>
          <cell r="O1045">
            <v>6205265</v>
          </cell>
          <cell r="P1045">
            <v>5982259</v>
          </cell>
          <cell r="Q1045">
            <v>223006</v>
          </cell>
          <cell r="R1045">
            <v>3.7277891177897846</v>
          </cell>
          <cell r="S1045">
            <v>926</v>
          </cell>
          <cell r="T1045">
            <v>0</v>
          </cell>
          <cell r="U1045">
            <v>208</v>
          </cell>
          <cell r="V1045">
            <v>208</v>
          </cell>
          <cell r="W1045">
            <v>1036</v>
          </cell>
          <cell r="X1045">
            <v>887</v>
          </cell>
          <cell r="Y1045">
            <v>7567557.911940001</v>
          </cell>
        </row>
        <row r="1046">
          <cell r="A1046">
            <v>1037</v>
          </cell>
          <cell r="B1046">
            <v>208</v>
          </cell>
          <cell r="C1046" t="str">
            <v xml:space="preserve">NORFOLK                      </v>
          </cell>
          <cell r="D1046">
            <v>690</v>
          </cell>
          <cell r="E1046" t="str">
            <v>KING PHILIP</v>
          </cell>
          <cell r="F1046">
            <v>6679272</v>
          </cell>
          <cell r="G1046">
            <v>0.448090316267793</v>
          </cell>
          <cell r="H1046">
            <v>6726389</v>
          </cell>
          <cell r="I1046">
            <v>0.4494669313494713</v>
          </cell>
          <cell r="K1046">
            <v>5515522</v>
          </cell>
          <cell r="L1046">
            <v>0</v>
          </cell>
          <cell r="M1046">
            <v>0</v>
          </cell>
          <cell r="N1046">
            <v>6726389</v>
          </cell>
          <cell r="O1046">
            <v>5515522</v>
          </cell>
          <cell r="P1046">
            <v>5252385</v>
          </cell>
          <cell r="Q1046">
            <v>263137</v>
          </cell>
          <cell r="R1046">
            <v>5.0098574266737872</v>
          </cell>
          <cell r="S1046">
            <v>758</v>
          </cell>
          <cell r="T1046">
            <v>0</v>
          </cell>
          <cell r="U1046">
            <v>208</v>
          </cell>
          <cell r="V1046">
            <v>690</v>
          </cell>
          <cell r="W1046">
            <v>1037</v>
          </cell>
          <cell r="X1046">
            <v>737</v>
          </cell>
          <cell r="Y1046">
            <v>6726389</v>
          </cell>
        </row>
        <row r="1047">
          <cell r="A1047">
            <v>1038</v>
          </cell>
          <cell r="B1047">
            <v>208</v>
          </cell>
          <cell r="C1047" t="str">
            <v xml:space="preserve">NORFOLK                      </v>
          </cell>
          <cell r="D1047">
            <v>878</v>
          </cell>
          <cell r="E1047" t="str">
            <v>TRI COUNTY</v>
          </cell>
          <cell r="F1047">
            <v>548054</v>
          </cell>
          <cell r="G1047">
            <v>3.676713423136968E-2</v>
          </cell>
          <cell r="H1047">
            <v>596790</v>
          </cell>
          <cell r="I1047">
            <v>3.987836117715627E-2</v>
          </cell>
          <cell r="K1047">
            <v>489357</v>
          </cell>
          <cell r="L1047">
            <v>0</v>
          </cell>
          <cell r="M1047">
            <v>0</v>
          </cell>
          <cell r="N1047">
            <v>596790</v>
          </cell>
          <cell r="O1047">
            <v>489357</v>
          </cell>
          <cell r="P1047">
            <v>430974</v>
          </cell>
          <cell r="Q1047">
            <v>58383</v>
          </cell>
          <cell r="R1047">
            <v>13.546756880925532</v>
          </cell>
          <cell r="S1047">
            <v>38</v>
          </cell>
          <cell r="T1047">
            <v>0</v>
          </cell>
          <cell r="U1047">
            <v>208</v>
          </cell>
          <cell r="V1047">
            <v>878</v>
          </cell>
          <cell r="W1047">
            <v>1038</v>
          </cell>
          <cell r="X1047">
            <v>40</v>
          </cell>
          <cell r="Y1047">
            <v>596790</v>
          </cell>
        </row>
        <row r="1048">
          <cell r="A1048">
            <v>1039</v>
          </cell>
          <cell r="B1048">
            <v>208</v>
          </cell>
          <cell r="C1048" t="str">
            <v xml:space="preserve">NORFOLK                      </v>
          </cell>
          <cell r="D1048">
            <v>915</v>
          </cell>
          <cell r="E1048" t="str">
            <v>NORFOLK COUNTY</v>
          </cell>
          <cell r="F1048">
            <v>71332</v>
          </cell>
          <cell r="G1048">
            <v>4.7854284778362389E-3</v>
          </cell>
          <cell r="H1048">
            <v>74522</v>
          </cell>
          <cell r="I1048">
            <v>4.9796666023962186E-3</v>
          </cell>
          <cell r="K1048">
            <v>61107</v>
          </cell>
          <cell r="L1048">
            <v>0</v>
          </cell>
          <cell r="M1048">
            <v>0</v>
          </cell>
          <cell r="N1048">
            <v>74522</v>
          </cell>
          <cell r="O1048">
            <v>61107</v>
          </cell>
          <cell r="P1048">
            <v>56093</v>
          </cell>
          <cell r="Q1048">
            <v>5014</v>
          </cell>
          <cell r="R1048">
            <v>8.9387267573494018</v>
          </cell>
          <cell r="S1048">
            <v>5</v>
          </cell>
          <cell r="T1048">
            <v>0</v>
          </cell>
          <cell r="U1048">
            <v>208</v>
          </cell>
          <cell r="V1048">
            <v>915</v>
          </cell>
          <cell r="W1048">
            <v>1039</v>
          </cell>
          <cell r="X1048">
            <v>5</v>
          </cell>
          <cell r="Y1048">
            <v>74522</v>
          </cell>
        </row>
        <row r="1049">
          <cell r="A1049">
            <v>1040</v>
          </cell>
          <cell r="B1049">
            <v>208</v>
          </cell>
          <cell r="C1049" t="str">
            <v xml:space="preserve">NORFOLK                      </v>
          </cell>
          <cell r="D1049">
            <v>999</v>
          </cell>
          <cell r="E1049" t="str">
            <v>TOTAL</v>
          </cell>
          <cell r="F1049">
            <v>14906084.23684</v>
          </cell>
          <cell r="G1049">
            <v>1</v>
          </cell>
          <cell r="H1049">
            <v>14965258.911940001</v>
          </cell>
          <cell r="I1049">
            <v>1</v>
          </cell>
          <cell r="J1049">
            <v>12271251</v>
          </cell>
          <cell r="K1049">
            <v>12271251</v>
          </cell>
          <cell r="L1049">
            <v>0</v>
          </cell>
          <cell r="M1049">
            <v>0</v>
          </cell>
          <cell r="N1049">
            <v>14965258.911940001</v>
          </cell>
          <cell r="O1049">
            <v>12271251</v>
          </cell>
          <cell r="P1049">
            <v>11721711</v>
          </cell>
          <cell r="Q1049">
            <v>549540</v>
          </cell>
          <cell r="R1049">
            <v>4.6882234172127264</v>
          </cell>
          <cell r="S1049">
            <v>1727</v>
          </cell>
          <cell r="T1049">
            <v>0</v>
          </cell>
          <cell r="U1049">
            <v>208</v>
          </cell>
          <cell r="V1049">
            <v>999</v>
          </cell>
          <cell r="W1049">
            <v>1040</v>
          </cell>
          <cell r="X1049">
            <v>1669</v>
          </cell>
          <cell r="Y1049">
            <v>14965258.911940001</v>
          </cell>
        </row>
        <row r="1050">
          <cell r="A1050">
            <v>1041</v>
          </cell>
          <cell r="B1050">
            <v>209</v>
          </cell>
          <cell r="C1050" t="str">
            <v xml:space="preserve">NORTH ADAMS                  </v>
          </cell>
          <cell r="D1050">
            <v>209</v>
          </cell>
          <cell r="E1050" t="str">
            <v>NORTH ADAMS</v>
          </cell>
          <cell r="F1050">
            <v>15392110.870000001</v>
          </cell>
          <cell r="G1050">
            <v>0.85568911475561005</v>
          </cell>
          <cell r="H1050">
            <v>15076472.880000003</v>
          </cell>
          <cell r="I1050">
            <v>0.86763841791803642</v>
          </cell>
          <cell r="K1050">
            <v>4662123</v>
          </cell>
          <cell r="L1050">
            <v>0</v>
          </cell>
          <cell r="M1050">
            <v>0</v>
          </cell>
          <cell r="N1050">
            <v>15076472.880000003</v>
          </cell>
          <cell r="O1050">
            <v>4662123</v>
          </cell>
          <cell r="P1050">
            <v>4489714</v>
          </cell>
          <cell r="Q1050">
            <v>172409</v>
          </cell>
          <cell r="R1050">
            <v>3.8400887005274722</v>
          </cell>
          <cell r="S1050">
            <v>1545</v>
          </cell>
          <cell r="T1050">
            <v>0</v>
          </cell>
          <cell r="U1050">
            <v>209</v>
          </cell>
          <cell r="V1050">
            <v>209</v>
          </cell>
          <cell r="W1050">
            <v>1041</v>
          </cell>
          <cell r="X1050">
            <v>1534</v>
          </cell>
          <cell r="Y1050">
            <v>15076472.880000003</v>
          </cell>
        </row>
        <row r="1051">
          <cell r="A1051">
            <v>1042</v>
          </cell>
          <cell r="B1051">
            <v>209</v>
          </cell>
          <cell r="C1051" t="str">
            <v xml:space="preserve">NORTH ADAMS                  </v>
          </cell>
          <cell r="D1051">
            <v>851</v>
          </cell>
          <cell r="E1051" t="str">
            <v>NORTHERN BERKSHIRE</v>
          </cell>
          <cell r="F1051">
            <v>2595860</v>
          </cell>
          <cell r="G1051">
            <v>0.14431088524438998</v>
          </cell>
          <cell r="H1051">
            <v>2299974</v>
          </cell>
          <cell r="I1051">
            <v>0.13236158208196355</v>
          </cell>
          <cell r="K1051">
            <v>711225</v>
          </cell>
          <cell r="L1051">
            <v>0</v>
          </cell>
          <cell r="M1051">
            <v>0</v>
          </cell>
          <cell r="N1051">
            <v>2299974</v>
          </cell>
          <cell r="O1051">
            <v>711225</v>
          </cell>
          <cell r="P1051">
            <v>757184</v>
          </cell>
          <cell r="Q1051">
            <v>-45959</v>
          </cell>
          <cell r="R1051">
            <v>-6.0697267771109793</v>
          </cell>
          <cell r="S1051">
            <v>179</v>
          </cell>
          <cell r="T1051">
            <v>0</v>
          </cell>
          <cell r="U1051">
            <v>209</v>
          </cell>
          <cell r="V1051">
            <v>851</v>
          </cell>
          <cell r="W1051">
            <v>1042</v>
          </cell>
          <cell r="X1051">
            <v>152</v>
          </cell>
          <cell r="Y1051">
            <v>2299974</v>
          </cell>
        </row>
        <row r="1052">
          <cell r="A1052">
            <v>1043</v>
          </cell>
          <cell r="B1052">
            <v>209</v>
          </cell>
          <cell r="D1052">
            <v>998</v>
          </cell>
          <cell r="F1052">
            <v>0</v>
          </cell>
          <cell r="G1052">
            <v>0</v>
          </cell>
          <cell r="H1052">
            <v>0</v>
          </cell>
          <cell r="I1052">
            <v>0</v>
          </cell>
          <cell r="K1052">
            <v>0</v>
          </cell>
          <cell r="L1052">
            <v>0</v>
          </cell>
          <cell r="M1052">
            <v>0</v>
          </cell>
          <cell r="N1052">
            <v>0</v>
          </cell>
          <cell r="O1052">
            <v>0</v>
          </cell>
          <cell r="P1052">
            <v>0</v>
          </cell>
          <cell r="Q1052">
            <v>0</v>
          </cell>
          <cell r="R1052">
            <v>0</v>
          </cell>
          <cell r="S1052">
            <v>0</v>
          </cell>
          <cell r="T1052">
            <v>0</v>
          </cell>
          <cell r="U1052">
            <v>209</v>
          </cell>
          <cell r="V1052">
            <v>998</v>
          </cell>
          <cell r="W1052">
            <v>1043</v>
          </cell>
          <cell r="X1052">
            <v>0</v>
          </cell>
          <cell r="Y1052">
            <v>0</v>
          </cell>
        </row>
        <row r="1053">
          <cell r="A1053">
            <v>1044</v>
          </cell>
          <cell r="B1053">
            <v>209</v>
          </cell>
          <cell r="D1053">
            <v>998</v>
          </cell>
          <cell r="F1053">
            <v>0</v>
          </cell>
          <cell r="G1053">
            <v>0</v>
          </cell>
          <cell r="H1053">
            <v>0</v>
          </cell>
          <cell r="I1053">
            <v>0</v>
          </cell>
          <cell r="K1053">
            <v>0</v>
          </cell>
          <cell r="L1053">
            <v>0</v>
          </cell>
          <cell r="M1053">
            <v>0</v>
          </cell>
          <cell r="N1053">
            <v>0</v>
          </cell>
          <cell r="O1053">
            <v>0</v>
          </cell>
          <cell r="P1053">
            <v>0</v>
          </cell>
          <cell r="Q1053">
            <v>0</v>
          </cell>
          <cell r="R1053">
            <v>0</v>
          </cell>
          <cell r="S1053">
            <v>0</v>
          </cell>
          <cell r="T1053">
            <v>0</v>
          </cell>
          <cell r="U1053">
            <v>209</v>
          </cell>
          <cell r="V1053">
            <v>998</v>
          </cell>
          <cell r="W1053">
            <v>1044</v>
          </cell>
          <cell r="X1053">
            <v>0</v>
          </cell>
          <cell r="Y1053">
            <v>0</v>
          </cell>
        </row>
        <row r="1054">
          <cell r="A1054">
            <v>1045</v>
          </cell>
          <cell r="B1054">
            <v>209</v>
          </cell>
          <cell r="C1054" t="str">
            <v xml:space="preserve">NORTH ADAMS                  </v>
          </cell>
          <cell r="D1054">
            <v>999</v>
          </cell>
          <cell r="E1054" t="str">
            <v>TOTAL</v>
          </cell>
          <cell r="F1054">
            <v>17987970.870000001</v>
          </cell>
          <cell r="G1054">
            <v>1</v>
          </cell>
          <cell r="H1054">
            <v>17376446.880000003</v>
          </cell>
          <cell r="I1054">
            <v>1</v>
          </cell>
          <cell r="J1054">
            <v>5373348</v>
          </cell>
          <cell r="K1054">
            <v>5373348</v>
          </cell>
          <cell r="L1054">
            <v>0</v>
          </cell>
          <cell r="M1054">
            <v>0</v>
          </cell>
          <cell r="N1054">
            <v>17376446.880000003</v>
          </cell>
          <cell r="O1054">
            <v>5373348</v>
          </cell>
          <cell r="P1054">
            <v>5246898</v>
          </cell>
          <cell r="Q1054">
            <v>126450</v>
          </cell>
          <cell r="R1054">
            <v>2.4099953915627861</v>
          </cell>
          <cell r="S1054">
            <v>1724</v>
          </cell>
          <cell r="T1054">
            <v>0</v>
          </cell>
          <cell r="U1054">
            <v>209</v>
          </cell>
          <cell r="V1054">
            <v>999</v>
          </cell>
          <cell r="W1054">
            <v>1045</v>
          </cell>
          <cell r="X1054">
            <v>1686</v>
          </cell>
          <cell r="Y1054">
            <v>17376446.880000003</v>
          </cell>
        </row>
        <row r="1055">
          <cell r="A1055">
            <v>1046</v>
          </cell>
          <cell r="B1055">
            <v>210</v>
          </cell>
          <cell r="C1055" t="str">
            <v xml:space="preserve">NORTHAMPTON                  </v>
          </cell>
          <cell r="D1055">
            <v>210</v>
          </cell>
          <cell r="E1055" t="str">
            <v>NORTHAMPTON</v>
          </cell>
          <cell r="F1055">
            <v>25014294.639999997</v>
          </cell>
          <cell r="G1055">
            <v>0.92354118644493621</v>
          </cell>
          <cell r="H1055">
            <v>26379644.98</v>
          </cell>
          <cell r="I1055">
            <v>0.92207224223693141</v>
          </cell>
          <cell r="K1055">
            <v>20803463</v>
          </cell>
          <cell r="L1055">
            <v>0</v>
          </cell>
          <cell r="M1055">
            <v>0</v>
          </cell>
          <cell r="N1055">
            <v>26379644.98</v>
          </cell>
          <cell r="O1055">
            <v>20803463</v>
          </cell>
          <cell r="P1055">
            <v>20035749</v>
          </cell>
          <cell r="Q1055">
            <v>767714</v>
          </cell>
          <cell r="R1055">
            <v>3.8317209903158598</v>
          </cell>
          <cell r="S1055">
            <v>2741</v>
          </cell>
          <cell r="T1055">
            <v>0</v>
          </cell>
          <cell r="U1055">
            <v>210</v>
          </cell>
          <cell r="V1055">
            <v>210</v>
          </cell>
          <cell r="W1055">
            <v>1046</v>
          </cell>
          <cell r="X1055">
            <v>2775</v>
          </cell>
          <cell r="Y1055">
            <v>26379644.98</v>
          </cell>
        </row>
        <row r="1056">
          <cell r="A1056">
            <v>1047</v>
          </cell>
          <cell r="B1056">
            <v>210</v>
          </cell>
          <cell r="C1056" t="str">
            <v xml:space="preserve">NORTHAMPTON                  </v>
          </cell>
          <cell r="D1056">
            <v>406</v>
          </cell>
          <cell r="E1056" t="str">
            <v>NORTHAMPTON SMITH</v>
          </cell>
          <cell r="F1056">
            <v>2070902</v>
          </cell>
          <cell r="G1056">
            <v>7.6458813555063787E-2</v>
          </cell>
          <cell r="H1056">
            <v>2229442</v>
          </cell>
          <cell r="I1056">
            <v>7.7927757763068609E-2</v>
          </cell>
          <cell r="K1056">
            <v>1758178</v>
          </cell>
          <cell r="L1056">
            <v>0</v>
          </cell>
          <cell r="M1056">
            <v>0</v>
          </cell>
          <cell r="N1056">
            <v>2229442</v>
          </cell>
          <cell r="O1056">
            <v>1758178</v>
          </cell>
          <cell r="P1056">
            <v>1658734</v>
          </cell>
          <cell r="Q1056">
            <v>99444</v>
          </cell>
          <cell r="R1056">
            <v>5.9951746331841029</v>
          </cell>
          <cell r="S1056">
            <v>122</v>
          </cell>
          <cell r="T1056">
            <v>0</v>
          </cell>
          <cell r="U1056">
            <v>210</v>
          </cell>
          <cell r="V1056">
            <v>406</v>
          </cell>
          <cell r="W1056">
            <v>1047</v>
          </cell>
          <cell r="X1056">
            <v>123</v>
          </cell>
          <cell r="Y1056">
            <v>2229442</v>
          </cell>
        </row>
        <row r="1057">
          <cell r="A1057">
            <v>1048</v>
          </cell>
          <cell r="B1057">
            <v>210</v>
          </cell>
          <cell r="D1057">
            <v>998</v>
          </cell>
          <cell r="F1057">
            <v>0</v>
          </cell>
          <cell r="G1057">
            <v>0</v>
          </cell>
          <cell r="H1057">
            <v>0</v>
          </cell>
          <cell r="I1057">
            <v>0</v>
          </cell>
          <cell r="K1057">
            <v>0</v>
          </cell>
          <cell r="L1057">
            <v>0</v>
          </cell>
          <cell r="M1057">
            <v>0</v>
          </cell>
          <cell r="N1057">
            <v>0</v>
          </cell>
          <cell r="O1057">
            <v>0</v>
          </cell>
          <cell r="P1057">
            <v>0</v>
          </cell>
          <cell r="Q1057">
            <v>0</v>
          </cell>
          <cell r="R1057">
            <v>0</v>
          </cell>
          <cell r="S1057">
            <v>0</v>
          </cell>
          <cell r="T1057">
            <v>0</v>
          </cell>
          <cell r="U1057">
            <v>210</v>
          </cell>
          <cell r="V1057">
            <v>998</v>
          </cell>
          <cell r="W1057">
            <v>1048</v>
          </cell>
          <cell r="X1057">
            <v>0</v>
          </cell>
          <cell r="Y1057">
            <v>0</v>
          </cell>
        </row>
        <row r="1058">
          <cell r="A1058">
            <v>1049</v>
          </cell>
          <cell r="B1058">
            <v>210</v>
          </cell>
          <cell r="D1058">
            <v>998</v>
          </cell>
          <cell r="F1058">
            <v>0</v>
          </cell>
          <cell r="G1058">
            <v>0</v>
          </cell>
          <cell r="H1058">
            <v>0</v>
          </cell>
          <cell r="I1058">
            <v>0</v>
          </cell>
          <cell r="K1058">
            <v>0</v>
          </cell>
          <cell r="L1058">
            <v>0</v>
          </cell>
          <cell r="M1058">
            <v>0</v>
          </cell>
          <cell r="N1058">
            <v>0</v>
          </cell>
          <cell r="O1058">
            <v>0</v>
          </cell>
          <cell r="P1058">
            <v>0</v>
          </cell>
          <cell r="Q1058">
            <v>0</v>
          </cell>
          <cell r="R1058">
            <v>0</v>
          </cell>
          <cell r="S1058">
            <v>0</v>
          </cell>
          <cell r="T1058">
            <v>0</v>
          </cell>
          <cell r="U1058">
            <v>210</v>
          </cell>
          <cell r="V1058">
            <v>998</v>
          </cell>
          <cell r="W1058">
            <v>1049</v>
          </cell>
          <cell r="X1058">
            <v>0</v>
          </cell>
          <cell r="Y1058">
            <v>0</v>
          </cell>
        </row>
        <row r="1059">
          <cell r="A1059">
            <v>1050</v>
          </cell>
          <cell r="B1059">
            <v>210</v>
          </cell>
          <cell r="C1059" t="str">
            <v xml:space="preserve">NORTHAMPTON                  </v>
          </cell>
          <cell r="D1059">
            <v>999</v>
          </cell>
          <cell r="E1059" t="str">
            <v>TOTAL</v>
          </cell>
          <cell r="F1059">
            <v>27085196.639999997</v>
          </cell>
          <cell r="G1059">
            <v>1</v>
          </cell>
          <cell r="H1059">
            <v>28609086.98</v>
          </cell>
          <cell r="I1059">
            <v>1</v>
          </cell>
          <cell r="J1059">
            <v>22561641</v>
          </cell>
          <cell r="K1059">
            <v>22561641</v>
          </cell>
          <cell r="L1059">
            <v>0</v>
          </cell>
          <cell r="M1059">
            <v>0</v>
          </cell>
          <cell r="N1059">
            <v>28609086.98</v>
          </cell>
          <cell r="O1059">
            <v>22561641</v>
          </cell>
          <cell r="P1059">
            <v>21694483</v>
          </cell>
          <cell r="Q1059">
            <v>867158</v>
          </cell>
          <cell r="R1059">
            <v>3.9971360460629555</v>
          </cell>
          <cell r="S1059">
            <v>2863</v>
          </cell>
          <cell r="T1059">
            <v>0</v>
          </cell>
          <cell r="U1059">
            <v>210</v>
          </cell>
          <cell r="V1059">
            <v>999</v>
          </cell>
          <cell r="W1059">
            <v>1050</v>
          </cell>
          <cell r="X1059">
            <v>2898</v>
          </cell>
          <cell r="Y1059">
            <v>28609086.98</v>
          </cell>
        </row>
        <row r="1060">
          <cell r="A1060">
            <v>1051</v>
          </cell>
          <cell r="B1060">
            <v>211</v>
          </cell>
          <cell r="C1060" t="str">
            <v xml:space="preserve">NORTH ANDOVER                </v>
          </cell>
          <cell r="D1060">
            <v>211</v>
          </cell>
          <cell r="E1060" t="str">
            <v>NORTH ANDOVER</v>
          </cell>
          <cell r="F1060">
            <v>38936234</v>
          </cell>
          <cell r="G1060">
            <v>0.99168245854269599</v>
          </cell>
          <cell r="H1060">
            <v>40712824.369999997</v>
          </cell>
          <cell r="I1060">
            <v>0.99103869603338368</v>
          </cell>
          <cell r="K1060">
            <v>34012560</v>
          </cell>
          <cell r="L1060">
            <v>0</v>
          </cell>
          <cell r="M1060">
            <v>0</v>
          </cell>
          <cell r="N1060">
            <v>40712824.369999997</v>
          </cell>
          <cell r="O1060">
            <v>34010095</v>
          </cell>
          <cell r="P1060">
            <v>33092191</v>
          </cell>
          <cell r="Q1060">
            <v>917904</v>
          </cell>
          <cell r="R1060">
            <v>2.7737782608591859</v>
          </cell>
          <cell r="S1060">
            <v>4550</v>
          </cell>
          <cell r="T1060">
            <v>0</v>
          </cell>
          <cell r="U1060">
            <v>211</v>
          </cell>
          <cell r="V1060">
            <v>211</v>
          </cell>
          <cell r="W1060">
            <v>1051</v>
          </cell>
          <cell r="X1060">
            <v>4562</v>
          </cell>
          <cell r="Y1060">
            <v>40712824.369999997</v>
          </cell>
        </row>
        <row r="1061">
          <cell r="A1061">
            <v>1052</v>
          </cell>
          <cell r="B1061">
            <v>211</v>
          </cell>
          <cell r="C1061" t="str">
            <v xml:space="preserve">NORTH ANDOVER                </v>
          </cell>
          <cell r="D1061">
            <v>823</v>
          </cell>
          <cell r="E1061" t="str">
            <v>GREATER LAWRENCE</v>
          </cell>
          <cell r="F1061">
            <v>270530</v>
          </cell>
          <cell r="G1061">
            <v>6.8902363672243075E-3</v>
          </cell>
          <cell r="H1061">
            <v>281515</v>
          </cell>
          <cell r="I1061">
            <v>6.8526873984065487E-3</v>
          </cell>
          <cell r="K1061">
            <v>235185</v>
          </cell>
          <cell r="L1061">
            <v>0</v>
          </cell>
          <cell r="M1061">
            <v>0</v>
          </cell>
          <cell r="N1061">
            <v>281515</v>
          </cell>
          <cell r="O1061">
            <v>235168</v>
          </cell>
          <cell r="P1061">
            <v>229925</v>
          </cell>
          <cell r="Q1061">
            <v>5243</v>
          </cell>
          <cell r="R1061">
            <v>2.2803087963466346</v>
          </cell>
          <cell r="S1061">
            <v>17</v>
          </cell>
          <cell r="T1061">
            <v>0</v>
          </cell>
          <cell r="U1061">
            <v>211</v>
          </cell>
          <cell r="V1061">
            <v>823</v>
          </cell>
          <cell r="W1061">
            <v>1052</v>
          </cell>
          <cell r="X1061">
            <v>17</v>
          </cell>
          <cell r="Y1061">
            <v>281515</v>
          </cell>
        </row>
        <row r="1062">
          <cell r="A1062">
            <v>1053</v>
          </cell>
          <cell r="B1062">
            <v>211</v>
          </cell>
          <cell r="C1062" t="str">
            <v xml:space="preserve">NORTH ANDOVER                </v>
          </cell>
          <cell r="D1062">
            <v>913</v>
          </cell>
          <cell r="E1062" t="str">
            <v>ESSEX AGRICULTURAL</v>
          </cell>
          <cell r="F1062">
            <v>56040</v>
          </cell>
          <cell r="G1062">
            <v>1.427305090079659E-3</v>
          </cell>
          <cell r="H1062">
            <v>86624</v>
          </cell>
          <cell r="I1062">
            <v>2.1086165682097538E-3</v>
          </cell>
          <cell r="K1062">
            <v>72368</v>
          </cell>
          <cell r="L1062">
            <v>74850</v>
          </cell>
          <cell r="M1062">
            <v>2482</v>
          </cell>
          <cell r="N1062">
            <v>0</v>
          </cell>
          <cell r="O1062">
            <v>74850</v>
          </cell>
          <cell r="P1062">
            <v>49087</v>
          </cell>
          <cell r="Q1062">
            <v>25763</v>
          </cell>
          <cell r="R1062">
            <v>52.484364495691324</v>
          </cell>
          <cell r="S1062">
            <v>4</v>
          </cell>
          <cell r="T1062">
            <v>0</v>
          </cell>
          <cell r="U1062">
            <v>211</v>
          </cell>
          <cell r="V1062">
            <v>913</v>
          </cell>
          <cell r="W1062">
            <v>1053</v>
          </cell>
          <cell r="X1062">
            <v>6</v>
          </cell>
          <cell r="Y1062">
            <v>86624</v>
          </cell>
        </row>
        <row r="1063">
          <cell r="A1063">
            <v>1054</v>
          </cell>
          <cell r="B1063">
            <v>211</v>
          </cell>
          <cell r="D1063">
            <v>998</v>
          </cell>
          <cell r="F1063">
            <v>0</v>
          </cell>
          <cell r="G1063">
            <v>0</v>
          </cell>
          <cell r="H1063">
            <v>0</v>
          </cell>
          <cell r="I1063">
            <v>0</v>
          </cell>
          <cell r="K1063">
            <v>0</v>
          </cell>
          <cell r="L1063">
            <v>0</v>
          </cell>
          <cell r="M1063">
            <v>0</v>
          </cell>
          <cell r="N1063">
            <v>0</v>
          </cell>
          <cell r="O1063">
            <v>0</v>
          </cell>
          <cell r="P1063">
            <v>0</v>
          </cell>
          <cell r="Q1063">
            <v>0</v>
          </cell>
          <cell r="R1063">
            <v>0</v>
          </cell>
          <cell r="S1063">
            <v>0</v>
          </cell>
          <cell r="T1063">
            <v>0</v>
          </cell>
          <cell r="U1063">
            <v>211</v>
          </cell>
          <cell r="V1063">
            <v>998</v>
          </cell>
          <cell r="W1063">
            <v>1054</v>
          </cell>
          <cell r="X1063">
            <v>0</v>
          </cell>
          <cell r="Y1063">
            <v>0</v>
          </cell>
        </row>
        <row r="1064">
          <cell r="A1064">
            <v>1055</v>
          </cell>
          <cell r="B1064">
            <v>211</v>
          </cell>
          <cell r="C1064" t="str">
            <v xml:space="preserve">NORTH ANDOVER                </v>
          </cell>
          <cell r="D1064">
            <v>999</v>
          </cell>
          <cell r="E1064" t="str">
            <v>TOTAL</v>
          </cell>
          <cell r="F1064">
            <v>39262804</v>
          </cell>
          <cell r="G1064">
            <v>1</v>
          </cell>
          <cell r="H1064">
            <v>41080963.369999997</v>
          </cell>
          <cell r="I1064">
            <v>0.99999999999999989</v>
          </cell>
          <cell r="J1064">
            <v>34320113</v>
          </cell>
          <cell r="K1064">
            <v>34320113</v>
          </cell>
          <cell r="L1064">
            <v>74850</v>
          </cell>
          <cell r="M1064">
            <v>2482</v>
          </cell>
          <cell r="N1064">
            <v>40994339.369999997</v>
          </cell>
          <cell r="O1064">
            <v>34320113</v>
          </cell>
          <cell r="P1064">
            <v>33371203</v>
          </cell>
          <cell r="Q1064">
            <v>948910</v>
          </cell>
          <cell r="R1064">
            <v>2.8434995286205296</v>
          </cell>
          <cell r="S1064">
            <v>4571</v>
          </cell>
          <cell r="T1064">
            <v>0</v>
          </cell>
          <cell r="U1064">
            <v>211</v>
          </cell>
          <cell r="V1064">
            <v>999</v>
          </cell>
          <cell r="W1064">
            <v>1055</v>
          </cell>
          <cell r="X1064">
            <v>4585</v>
          </cell>
          <cell r="Y1064">
            <v>41080963.369999997</v>
          </cell>
        </row>
        <row r="1065">
          <cell r="A1065">
            <v>1056</v>
          </cell>
          <cell r="B1065">
            <v>212</v>
          </cell>
          <cell r="C1065" t="str">
            <v xml:space="preserve">NORTH ATTLEBOROUGH           </v>
          </cell>
          <cell r="D1065">
            <v>212</v>
          </cell>
          <cell r="E1065" t="str">
            <v>NORTH ATTLEBOROUGH</v>
          </cell>
          <cell r="F1065">
            <v>39843826.230000004</v>
          </cell>
          <cell r="G1065">
            <v>0.90860504824895028</v>
          </cell>
          <cell r="H1065">
            <v>41161023.43</v>
          </cell>
          <cell r="I1065">
            <v>0.90818906789680198</v>
          </cell>
          <cell r="K1065">
            <v>22566227</v>
          </cell>
          <cell r="L1065">
            <v>0</v>
          </cell>
          <cell r="M1065">
            <v>0</v>
          </cell>
          <cell r="N1065">
            <v>41161023.43</v>
          </cell>
          <cell r="O1065">
            <v>22566227</v>
          </cell>
          <cell r="P1065">
            <v>21810997</v>
          </cell>
          <cell r="Q1065">
            <v>755230</v>
          </cell>
          <cell r="R1065">
            <v>3.4626110855913645</v>
          </cell>
          <cell r="S1065">
            <v>4620</v>
          </cell>
          <cell r="T1065">
            <v>0</v>
          </cell>
          <cell r="U1065">
            <v>212</v>
          </cell>
          <cell r="V1065">
            <v>212</v>
          </cell>
          <cell r="W1065">
            <v>1056</v>
          </cell>
          <cell r="X1065">
            <v>4597</v>
          </cell>
          <cell r="Y1065">
            <v>41161023.43</v>
          </cell>
        </row>
        <row r="1066">
          <cell r="A1066">
            <v>1057</v>
          </cell>
          <cell r="B1066">
            <v>212</v>
          </cell>
          <cell r="C1066" t="str">
            <v xml:space="preserve">NORTH ATTLEBOROUGH           </v>
          </cell>
          <cell r="D1066">
            <v>878</v>
          </cell>
          <cell r="E1066" t="str">
            <v>TRI COUNTY</v>
          </cell>
          <cell r="F1066">
            <v>3865223</v>
          </cell>
          <cell r="G1066">
            <v>8.8143169537358762E-2</v>
          </cell>
          <cell r="H1066">
            <v>3938817</v>
          </cell>
          <cell r="I1066">
            <v>8.6907230232736665E-2</v>
          </cell>
          <cell r="K1066">
            <v>2159427</v>
          </cell>
          <cell r="L1066">
            <v>0</v>
          </cell>
          <cell r="M1066">
            <v>0</v>
          </cell>
          <cell r="N1066">
            <v>3938817</v>
          </cell>
          <cell r="O1066">
            <v>2159427</v>
          </cell>
          <cell r="P1066">
            <v>2115870</v>
          </cell>
          <cell r="Q1066">
            <v>43557</v>
          </cell>
          <cell r="R1066">
            <v>2.0585858299422934</v>
          </cell>
          <cell r="S1066">
            <v>268</v>
          </cell>
          <cell r="T1066">
            <v>0</v>
          </cell>
          <cell r="U1066">
            <v>212</v>
          </cell>
          <cell r="V1066">
            <v>878</v>
          </cell>
          <cell r="W1066">
            <v>1057</v>
          </cell>
          <cell r="X1066">
            <v>264</v>
          </cell>
          <cell r="Y1066">
            <v>3938817</v>
          </cell>
        </row>
        <row r="1067">
          <cell r="A1067">
            <v>1058</v>
          </cell>
          <cell r="B1067">
            <v>212</v>
          </cell>
          <cell r="C1067" t="str">
            <v xml:space="preserve">NORTH ATTLEBOROUGH           </v>
          </cell>
          <cell r="D1067">
            <v>910</v>
          </cell>
          <cell r="E1067" t="str">
            <v>BRISTOL COUNTY</v>
          </cell>
          <cell r="F1067">
            <v>142596</v>
          </cell>
          <cell r="G1067">
            <v>3.251782213690959E-3</v>
          </cell>
          <cell r="H1067">
            <v>222246</v>
          </cell>
          <cell r="I1067">
            <v>4.9037018704613062E-3</v>
          </cell>
          <cell r="K1067">
            <v>121845</v>
          </cell>
          <cell r="L1067">
            <v>0</v>
          </cell>
          <cell r="M1067">
            <v>0</v>
          </cell>
          <cell r="N1067">
            <v>222246</v>
          </cell>
          <cell r="O1067">
            <v>121845</v>
          </cell>
          <cell r="P1067">
            <v>78059</v>
          </cell>
          <cell r="Q1067">
            <v>43786</v>
          </cell>
          <cell r="R1067">
            <v>56.093467761564973</v>
          </cell>
          <cell r="S1067">
            <v>10</v>
          </cell>
          <cell r="T1067">
            <v>0</v>
          </cell>
          <cell r="U1067">
            <v>212</v>
          </cell>
          <cell r="V1067">
            <v>910</v>
          </cell>
          <cell r="W1067">
            <v>1058</v>
          </cell>
          <cell r="X1067">
            <v>15</v>
          </cell>
          <cell r="Y1067">
            <v>222246</v>
          </cell>
        </row>
        <row r="1068">
          <cell r="A1068">
            <v>1059</v>
          </cell>
          <cell r="B1068">
            <v>212</v>
          </cell>
          <cell r="D1068">
            <v>998</v>
          </cell>
          <cell r="F1068">
            <v>0</v>
          </cell>
          <cell r="G1068">
            <v>0</v>
          </cell>
          <cell r="H1068">
            <v>0</v>
          </cell>
          <cell r="I1068">
            <v>0</v>
          </cell>
          <cell r="K1068">
            <v>0</v>
          </cell>
          <cell r="L1068">
            <v>0</v>
          </cell>
          <cell r="M1068">
            <v>0</v>
          </cell>
          <cell r="N1068">
            <v>0</v>
          </cell>
          <cell r="O1068">
            <v>0</v>
          </cell>
          <cell r="P1068">
            <v>0</v>
          </cell>
          <cell r="Q1068">
            <v>0</v>
          </cell>
          <cell r="R1068">
            <v>0</v>
          </cell>
          <cell r="S1068">
            <v>0</v>
          </cell>
          <cell r="T1068">
            <v>0</v>
          </cell>
          <cell r="U1068">
            <v>212</v>
          </cell>
          <cell r="V1068">
            <v>998</v>
          </cell>
          <cell r="W1068">
            <v>1059</v>
          </cell>
          <cell r="X1068">
            <v>0</v>
          </cell>
          <cell r="Y1068">
            <v>0</v>
          </cell>
        </row>
        <row r="1069">
          <cell r="A1069">
            <v>1060</v>
          </cell>
          <cell r="B1069">
            <v>212</v>
          </cell>
          <cell r="C1069" t="str">
            <v xml:space="preserve">NORTH ATTLEBOROUGH           </v>
          </cell>
          <cell r="D1069">
            <v>999</v>
          </cell>
          <cell r="E1069" t="str">
            <v>TOTAL</v>
          </cell>
          <cell r="F1069">
            <v>43851645.230000004</v>
          </cell>
          <cell r="G1069">
            <v>1</v>
          </cell>
          <cell r="H1069">
            <v>45322086.43</v>
          </cell>
          <cell r="I1069">
            <v>0.99999999999999989</v>
          </cell>
          <cell r="J1069">
            <v>24847499</v>
          </cell>
          <cell r="K1069">
            <v>24847499</v>
          </cell>
          <cell r="L1069">
            <v>0</v>
          </cell>
          <cell r="M1069">
            <v>0</v>
          </cell>
          <cell r="N1069">
            <v>45322086.43</v>
          </cell>
          <cell r="O1069">
            <v>24847499</v>
          </cell>
          <cell r="P1069">
            <v>24004926</v>
          </cell>
          <cell r="Q1069">
            <v>842573</v>
          </cell>
          <cell r="R1069">
            <v>3.5100004057500533</v>
          </cell>
          <cell r="S1069">
            <v>4898</v>
          </cell>
          <cell r="T1069">
            <v>0</v>
          </cell>
          <cell r="U1069">
            <v>212</v>
          </cell>
          <cell r="V1069">
            <v>999</v>
          </cell>
          <cell r="W1069">
            <v>1060</v>
          </cell>
          <cell r="X1069">
            <v>4876</v>
          </cell>
          <cell r="Y1069">
            <v>45322086.43</v>
          </cell>
        </row>
        <row r="1070">
          <cell r="A1070">
            <v>1061</v>
          </cell>
          <cell r="B1070">
            <v>213</v>
          </cell>
          <cell r="C1070" t="str">
            <v xml:space="preserve">NORTHBOROUGH                 </v>
          </cell>
          <cell r="D1070">
            <v>213</v>
          </cell>
          <cell r="E1070" t="str">
            <v>NORTHBOROUGH</v>
          </cell>
          <cell r="F1070">
            <v>14878106.429999998</v>
          </cell>
          <cell r="G1070">
            <v>0.63534485390361328</v>
          </cell>
          <cell r="H1070">
            <v>15714470.859999999</v>
          </cell>
          <cell r="I1070">
            <v>0.63777802058486899</v>
          </cell>
          <cell r="K1070">
            <v>12259650</v>
          </cell>
          <cell r="L1070">
            <v>0</v>
          </cell>
          <cell r="M1070">
            <v>0</v>
          </cell>
          <cell r="N1070">
            <v>15714470.859999999</v>
          </cell>
          <cell r="O1070">
            <v>12259650</v>
          </cell>
          <cell r="P1070">
            <v>11738874</v>
          </cell>
          <cell r="Q1070">
            <v>520776</v>
          </cell>
          <cell r="R1070">
            <v>4.4363369093151528</v>
          </cell>
          <cell r="S1070">
            <v>1838</v>
          </cell>
          <cell r="T1070">
            <v>0</v>
          </cell>
          <cell r="U1070">
            <v>213</v>
          </cell>
          <cell r="V1070">
            <v>213</v>
          </cell>
          <cell r="W1070">
            <v>1061</v>
          </cell>
          <cell r="X1070">
            <v>1859</v>
          </cell>
          <cell r="Y1070">
            <v>15714470.859999999</v>
          </cell>
        </row>
        <row r="1071">
          <cell r="A1071">
            <v>1062</v>
          </cell>
          <cell r="B1071">
            <v>213</v>
          </cell>
          <cell r="C1071" t="str">
            <v xml:space="preserve">NORTHBOROUGH                 </v>
          </cell>
          <cell r="D1071">
            <v>730</v>
          </cell>
          <cell r="E1071" t="str">
            <v>NORTHBORO SOUTHBORO</v>
          </cell>
          <cell r="F1071">
            <v>7903081</v>
          </cell>
          <cell r="G1071">
            <v>0.33748796373769607</v>
          </cell>
          <cell r="H1071">
            <v>8120595</v>
          </cell>
          <cell r="I1071">
            <v>0.32957756269442623</v>
          </cell>
          <cell r="K1071">
            <v>6335285</v>
          </cell>
          <cell r="L1071">
            <v>0</v>
          </cell>
          <cell r="M1071">
            <v>0</v>
          </cell>
          <cell r="N1071">
            <v>8120595</v>
          </cell>
          <cell r="O1071">
            <v>6335285</v>
          </cell>
          <cell r="P1071">
            <v>6235557</v>
          </cell>
          <cell r="Q1071">
            <v>99728</v>
          </cell>
          <cell r="R1071">
            <v>1.5993438918127121</v>
          </cell>
          <cell r="S1071">
            <v>851</v>
          </cell>
          <cell r="T1071">
            <v>0</v>
          </cell>
          <cell r="U1071">
            <v>213</v>
          </cell>
          <cell r="V1071">
            <v>730</v>
          </cell>
          <cell r="W1071">
            <v>1062</v>
          </cell>
          <cell r="X1071">
            <v>841</v>
          </cell>
          <cell r="Y1071">
            <v>8120595</v>
          </cell>
        </row>
        <row r="1072">
          <cell r="A1072">
            <v>1063</v>
          </cell>
          <cell r="B1072">
            <v>213</v>
          </cell>
          <cell r="C1072" t="str">
            <v xml:space="preserve">NORTHBOROUGH                 </v>
          </cell>
          <cell r="D1072">
            <v>801</v>
          </cell>
          <cell r="E1072" t="str">
            <v>ASSABET VALLEY</v>
          </cell>
          <cell r="F1072">
            <v>636184</v>
          </cell>
          <cell r="G1072">
            <v>2.7167182358690548E-2</v>
          </cell>
          <cell r="H1072">
            <v>804339</v>
          </cell>
          <cell r="I1072">
            <v>3.2644416720704839E-2</v>
          </cell>
          <cell r="K1072">
            <v>627505</v>
          </cell>
          <cell r="L1072">
            <v>0</v>
          </cell>
          <cell r="M1072">
            <v>0</v>
          </cell>
          <cell r="N1072">
            <v>804339</v>
          </cell>
          <cell r="O1072">
            <v>627505</v>
          </cell>
          <cell r="P1072">
            <v>501951</v>
          </cell>
          <cell r="Q1072">
            <v>125554</v>
          </cell>
          <cell r="R1072">
            <v>25.013198499455125</v>
          </cell>
          <cell r="S1072">
            <v>41</v>
          </cell>
          <cell r="T1072">
            <v>0</v>
          </cell>
          <cell r="U1072">
            <v>213</v>
          </cell>
          <cell r="V1072">
            <v>801</v>
          </cell>
          <cell r="W1072">
            <v>1063</v>
          </cell>
          <cell r="X1072">
            <v>49</v>
          </cell>
          <cell r="Y1072">
            <v>804339</v>
          </cell>
        </row>
        <row r="1073">
          <cell r="A1073">
            <v>1064</v>
          </cell>
          <cell r="B1073">
            <v>213</v>
          </cell>
          <cell r="D1073">
            <v>998</v>
          </cell>
          <cell r="F1073">
            <v>0</v>
          </cell>
          <cell r="G1073">
            <v>0</v>
          </cell>
          <cell r="H1073">
            <v>0</v>
          </cell>
          <cell r="I1073">
            <v>0</v>
          </cell>
          <cell r="K1073">
            <v>0</v>
          </cell>
          <cell r="L1073">
            <v>0</v>
          </cell>
          <cell r="M1073">
            <v>0</v>
          </cell>
          <cell r="N1073">
            <v>0</v>
          </cell>
          <cell r="O1073">
            <v>0</v>
          </cell>
          <cell r="P1073">
            <v>0</v>
          </cell>
          <cell r="Q1073">
            <v>0</v>
          </cell>
          <cell r="R1073">
            <v>0</v>
          </cell>
          <cell r="S1073">
            <v>0</v>
          </cell>
          <cell r="T1073">
            <v>0</v>
          </cell>
          <cell r="U1073">
            <v>213</v>
          </cell>
          <cell r="V1073">
            <v>998</v>
          </cell>
          <cell r="W1073">
            <v>1064</v>
          </cell>
          <cell r="X1073">
            <v>0</v>
          </cell>
          <cell r="Y1073">
            <v>0</v>
          </cell>
        </row>
        <row r="1074">
          <cell r="A1074">
            <v>1065</v>
          </cell>
          <cell r="B1074">
            <v>213</v>
          </cell>
          <cell r="C1074" t="str">
            <v xml:space="preserve">NORTHBOROUGH                 </v>
          </cell>
          <cell r="D1074">
            <v>999</v>
          </cell>
          <cell r="E1074" t="str">
            <v>TOTAL</v>
          </cell>
          <cell r="F1074">
            <v>23417371.43</v>
          </cell>
          <cell r="G1074">
            <v>1</v>
          </cell>
          <cell r="H1074">
            <v>24639404.859999999</v>
          </cell>
          <cell r="I1074">
            <v>1</v>
          </cell>
          <cell r="J1074">
            <v>19222441</v>
          </cell>
          <cell r="K1074">
            <v>19222440</v>
          </cell>
          <cell r="L1074">
            <v>0</v>
          </cell>
          <cell r="M1074">
            <v>0</v>
          </cell>
          <cell r="N1074">
            <v>24639404.859999999</v>
          </cell>
          <cell r="O1074">
            <v>19222440</v>
          </cell>
          <cell r="P1074">
            <v>18476382</v>
          </cell>
          <cell r="Q1074">
            <v>746058</v>
          </cell>
          <cell r="R1074">
            <v>4.0379009267074037</v>
          </cell>
          <cell r="S1074">
            <v>2730</v>
          </cell>
          <cell r="T1074">
            <v>0</v>
          </cell>
          <cell r="U1074">
            <v>213</v>
          </cell>
          <cell r="V1074">
            <v>999</v>
          </cell>
          <cell r="W1074">
            <v>1065</v>
          </cell>
          <cell r="X1074">
            <v>2749</v>
          </cell>
          <cell r="Y1074">
            <v>24639404.859999999</v>
          </cell>
        </row>
        <row r="1075">
          <cell r="A1075">
            <v>1066</v>
          </cell>
          <cell r="B1075">
            <v>214</v>
          </cell>
          <cell r="C1075" t="str">
            <v xml:space="preserve">NORTHBRIDGE                  </v>
          </cell>
          <cell r="D1075">
            <v>214</v>
          </cell>
          <cell r="E1075" t="str">
            <v>NORTHBRIDGE</v>
          </cell>
          <cell r="F1075">
            <v>22423099.34</v>
          </cell>
          <cell r="G1075">
            <v>0.91221795195529176</v>
          </cell>
          <cell r="H1075">
            <v>23980196.999999996</v>
          </cell>
          <cell r="I1075">
            <v>0.92071895503634116</v>
          </cell>
          <cell r="K1075">
            <v>8893916</v>
          </cell>
          <cell r="L1075">
            <v>0</v>
          </cell>
          <cell r="M1075">
            <v>0</v>
          </cell>
          <cell r="N1075">
            <v>23980196.999999996</v>
          </cell>
          <cell r="O1075">
            <v>8893916</v>
          </cell>
          <cell r="P1075">
            <v>8388993</v>
          </cell>
          <cell r="Q1075">
            <v>504923</v>
          </cell>
          <cell r="R1075">
            <v>6.0188749710483727</v>
          </cell>
          <cell r="S1075">
            <v>2515</v>
          </cell>
          <cell r="T1075">
            <v>0</v>
          </cell>
          <cell r="U1075">
            <v>214</v>
          </cell>
          <cell r="V1075">
            <v>214</v>
          </cell>
          <cell r="W1075">
            <v>1066</v>
          </cell>
          <cell r="X1075">
            <v>2562</v>
          </cell>
          <cell r="Y1075">
            <v>23980196.999999996</v>
          </cell>
        </row>
        <row r="1076">
          <cell r="A1076">
            <v>1067</v>
          </cell>
          <cell r="B1076">
            <v>214</v>
          </cell>
          <cell r="C1076" t="str">
            <v xml:space="preserve">NORTHBRIDGE                  </v>
          </cell>
          <cell r="D1076">
            <v>805</v>
          </cell>
          <cell r="E1076" t="str">
            <v>BLACKSTONE VALLEY</v>
          </cell>
          <cell r="F1076">
            <v>2157758</v>
          </cell>
          <cell r="G1076">
            <v>8.778204804470828E-2</v>
          </cell>
          <cell r="H1076">
            <v>2064881</v>
          </cell>
          <cell r="I1076">
            <v>7.9281044963658787E-2</v>
          </cell>
          <cell r="K1076">
            <v>765835</v>
          </cell>
          <cell r="L1076">
            <v>0</v>
          </cell>
          <cell r="M1076">
            <v>0</v>
          </cell>
          <cell r="N1076">
            <v>2064881</v>
          </cell>
          <cell r="O1076">
            <v>765835</v>
          </cell>
          <cell r="P1076">
            <v>807266</v>
          </cell>
          <cell r="Q1076">
            <v>-41431</v>
          </cell>
          <cell r="R1076">
            <v>-5.1322612373121128</v>
          </cell>
          <cell r="S1076">
            <v>152</v>
          </cell>
          <cell r="T1076">
            <v>0</v>
          </cell>
          <cell r="U1076">
            <v>214</v>
          </cell>
          <cell r="V1076">
            <v>805</v>
          </cell>
          <cell r="W1076">
            <v>1067</v>
          </cell>
          <cell r="X1076">
            <v>140</v>
          </cell>
          <cell r="Y1076">
            <v>2064881</v>
          </cell>
        </row>
        <row r="1077">
          <cell r="A1077">
            <v>1068</v>
          </cell>
          <cell r="B1077">
            <v>214</v>
          </cell>
          <cell r="D1077">
            <v>998</v>
          </cell>
          <cell r="F1077">
            <v>0</v>
          </cell>
          <cell r="G1077">
            <v>0</v>
          </cell>
          <cell r="H1077">
            <v>0</v>
          </cell>
          <cell r="I1077">
            <v>0</v>
          </cell>
          <cell r="K1077">
            <v>0</v>
          </cell>
          <cell r="L1077">
            <v>0</v>
          </cell>
          <cell r="M1077">
            <v>0</v>
          </cell>
          <cell r="N1077">
            <v>0</v>
          </cell>
          <cell r="O1077">
            <v>0</v>
          </cell>
          <cell r="P1077">
            <v>0</v>
          </cell>
          <cell r="Q1077">
            <v>0</v>
          </cell>
          <cell r="R1077">
            <v>0</v>
          </cell>
          <cell r="S1077">
            <v>0</v>
          </cell>
          <cell r="T1077">
            <v>0</v>
          </cell>
          <cell r="U1077">
            <v>214</v>
          </cell>
          <cell r="V1077">
            <v>998</v>
          </cell>
          <cell r="W1077">
            <v>1068</v>
          </cell>
          <cell r="X1077">
            <v>0</v>
          </cell>
          <cell r="Y1077">
            <v>0</v>
          </cell>
        </row>
        <row r="1078">
          <cell r="A1078">
            <v>1069</v>
          </cell>
          <cell r="B1078">
            <v>214</v>
          </cell>
          <cell r="D1078">
            <v>998</v>
          </cell>
          <cell r="F1078">
            <v>0</v>
          </cell>
          <cell r="G1078">
            <v>0</v>
          </cell>
          <cell r="H1078">
            <v>0</v>
          </cell>
          <cell r="I1078">
            <v>0</v>
          </cell>
          <cell r="K1078">
            <v>0</v>
          </cell>
          <cell r="L1078">
            <v>0</v>
          </cell>
          <cell r="M1078">
            <v>0</v>
          </cell>
          <cell r="N1078">
            <v>0</v>
          </cell>
          <cell r="O1078">
            <v>0</v>
          </cell>
          <cell r="P1078">
            <v>0</v>
          </cell>
          <cell r="Q1078">
            <v>0</v>
          </cell>
          <cell r="R1078">
            <v>0</v>
          </cell>
          <cell r="S1078">
            <v>0</v>
          </cell>
          <cell r="T1078">
            <v>0</v>
          </cell>
          <cell r="U1078">
            <v>214</v>
          </cell>
          <cell r="V1078">
            <v>998</v>
          </cell>
          <cell r="W1078">
            <v>1069</v>
          </cell>
          <cell r="X1078">
            <v>0</v>
          </cell>
          <cell r="Y1078">
            <v>0</v>
          </cell>
        </row>
        <row r="1079">
          <cell r="A1079">
            <v>1070</v>
          </cell>
          <cell r="B1079">
            <v>214</v>
          </cell>
          <cell r="C1079" t="str">
            <v xml:space="preserve">NORTHBRIDGE                  </v>
          </cell>
          <cell r="D1079">
            <v>999</v>
          </cell>
          <cell r="E1079" t="str">
            <v>TOTAL</v>
          </cell>
          <cell r="F1079">
            <v>24580857.34</v>
          </cell>
          <cell r="G1079">
            <v>1</v>
          </cell>
          <cell r="H1079">
            <v>26045077.999999996</v>
          </cell>
          <cell r="I1079">
            <v>1</v>
          </cell>
          <cell r="J1079">
            <v>9659751</v>
          </cell>
          <cell r="K1079">
            <v>9659751</v>
          </cell>
          <cell r="L1079">
            <v>0</v>
          </cell>
          <cell r="M1079">
            <v>0</v>
          </cell>
          <cell r="N1079">
            <v>26045077.999999996</v>
          </cell>
          <cell r="O1079">
            <v>9659751</v>
          </cell>
          <cell r="P1079">
            <v>9196259</v>
          </cell>
          <cell r="Q1079">
            <v>463492</v>
          </cell>
          <cell r="R1079">
            <v>5.0400059415464487</v>
          </cell>
          <cell r="S1079">
            <v>2667</v>
          </cell>
          <cell r="T1079">
            <v>0</v>
          </cell>
          <cell r="U1079">
            <v>214</v>
          </cell>
          <cell r="V1079">
            <v>999</v>
          </cell>
          <cell r="W1079">
            <v>1070</v>
          </cell>
          <cell r="X1079">
            <v>2702</v>
          </cell>
          <cell r="Y1079">
            <v>26045077.999999996</v>
          </cell>
        </row>
        <row r="1080">
          <cell r="A1080">
            <v>1071</v>
          </cell>
          <cell r="B1080">
            <v>215</v>
          </cell>
          <cell r="C1080" t="str">
            <v xml:space="preserve">NORTH BROOKFIELD             </v>
          </cell>
          <cell r="D1080">
            <v>215</v>
          </cell>
          <cell r="E1080" t="str">
            <v>NORTH BROOKFIELD</v>
          </cell>
          <cell r="F1080">
            <v>6001484.8899999997</v>
          </cell>
          <cell r="G1080">
            <v>0.86807862115655998</v>
          </cell>
          <cell r="H1080">
            <v>6089693.8600000003</v>
          </cell>
          <cell r="I1080">
            <v>0.88260323115169892</v>
          </cell>
          <cell r="K1080">
            <v>2658631</v>
          </cell>
          <cell r="L1080">
            <v>0</v>
          </cell>
          <cell r="M1080">
            <v>0</v>
          </cell>
          <cell r="N1080">
            <v>6089693.8600000003</v>
          </cell>
          <cell r="O1080">
            <v>2658631</v>
          </cell>
          <cell r="P1080">
            <v>2543410</v>
          </cell>
          <cell r="Q1080">
            <v>115221</v>
          </cell>
          <cell r="R1080">
            <v>4.5301779893921941</v>
          </cell>
          <cell r="S1080">
            <v>653</v>
          </cell>
          <cell r="T1080">
            <v>0</v>
          </cell>
          <cell r="U1080">
            <v>215</v>
          </cell>
          <cell r="V1080">
            <v>215</v>
          </cell>
          <cell r="W1080">
            <v>1071</v>
          </cell>
          <cell r="X1080">
            <v>640</v>
          </cell>
          <cell r="Y1080">
            <v>6089693.8600000003</v>
          </cell>
        </row>
        <row r="1081">
          <cell r="A1081">
            <v>1072</v>
          </cell>
          <cell r="B1081">
            <v>215</v>
          </cell>
          <cell r="C1081" t="str">
            <v xml:space="preserve">NORTH BROOKFIELD             </v>
          </cell>
          <cell r="D1081">
            <v>876</v>
          </cell>
          <cell r="E1081" t="str">
            <v>SOUTHERN WORCESTER</v>
          </cell>
          <cell r="F1081">
            <v>912042</v>
          </cell>
          <cell r="G1081">
            <v>0.13192137884344007</v>
          </cell>
          <cell r="H1081">
            <v>810002</v>
          </cell>
          <cell r="I1081">
            <v>0.11739676884830108</v>
          </cell>
          <cell r="K1081">
            <v>353630</v>
          </cell>
          <cell r="L1081">
            <v>0</v>
          </cell>
          <cell r="M1081">
            <v>0</v>
          </cell>
          <cell r="N1081">
            <v>810002</v>
          </cell>
          <cell r="O1081">
            <v>353630</v>
          </cell>
          <cell r="P1081">
            <v>386520</v>
          </cell>
          <cell r="Q1081">
            <v>-32890</v>
          </cell>
          <cell r="R1081">
            <v>-8.5092621339128627</v>
          </cell>
          <cell r="S1081">
            <v>64</v>
          </cell>
          <cell r="T1081">
            <v>0</v>
          </cell>
          <cell r="U1081">
            <v>215</v>
          </cell>
          <cell r="V1081">
            <v>876</v>
          </cell>
          <cell r="W1081">
            <v>1072</v>
          </cell>
          <cell r="X1081">
            <v>55</v>
          </cell>
          <cell r="Y1081">
            <v>810002</v>
          </cell>
        </row>
        <row r="1082">
          <cell r="A1082">
            <v>1073</v>
          </cell>
          <cell r="B1082">
            <v>215</v>
          </cell>
          <cell r="D1082">
            <v>998</v>
          </cell>
          <cell r="F1082">
            <v>0</v>
          </cell>
          <cell r="G1082">
            <v>0</v>
          </cell>
          <cell r="H1082">
            <v>0</v>
          </cell>
          <cell r="I1082">
            <v>0</v>
          </cell>
          <cell r="K1082">
            <v>0</v>
          </cell>
          <cell r="L1082">
            <v>0</v>
          </cell>
          <cell r="M1082">
            <v>0</v>
          </cell>
          <cell r="N1082">
            <v>0</v>
          </cell>
          <cell r="O1082">
            <v>0</v>
          </cell>
          <cell r="P1082">
            <v>0</v>
          </cell>
          <cell r="Q1082">
            <v>0</v>
          </cell>
          <cell r="R1082">
            <v>0</v>
          </cell>
          <cell r="S1082">
            <v>0</v>
          </cell>
          <cell r="T1082">
            <v>0</v>
          </cell>
          <cell r="U1082">
            <v>215</v>
          </cell>
          <cell r="V1082">
            <v>998</v>
          </cell>
          <cell r="W1082">
            <v>1073</v>
          </cell>
          <cell r="X1082">
            <v>0</v>
          </cell>
          <cell r="Y1082">
            <v>0</v>
          </cell>
        </row>
        <row r="1083">
          <cell r="A1083">
            <v>1074</v>
          </cell>
          <cell r="B1083">
            <v>215</v>
          </cell>
          <cell r="D1083">
            <v>998</v>
          </cell>
          <cell r="F1083">
            <v>0</v>
          </cell>
          <cell r="G1083">
            <v>0</v>
          </cell>
          <cell r="H1083">
            <v>0</v>
          </cell>
          <cell r="I1083">
            <v>0</v>
          </cell>
          <cell r="K1083">
            <v>0</v>
          </cell>
          <cell r="L1083">
            <v>0</v>
          </cell>
          <cell r="M1083">
            <v>0</v>
          </cell>
          <cell r="N1083">
            <v>0</v>
          </cell>
          <cell r="O1083">
            <v>0</v>
          </cell>
          <cell r="P1083">
            <v>0</v>
          </cell>
          <cell r="Q1083">
            <v>0</v>
          </cell>
          <cell r="R1083">
            <v>0</v>
          </cell>
          <cell r="S1083">
            <v>0</v>
          </cell>
          <cell r="T1083">
            <v>0</v>
          </cell>
          <cell r="U1083">
            <v>215</v>
          </cell>
          <cell r="V1083">
            <v>998</v>
          </cell>
          <cell r="W1083">
            <v>1074</v>
          </cell>
          <cell r="X1083">
            <v>0</v>
          </cell>
          <cell r="Y1083">
            <v>0</v>
          </cell>
        </row>
        <row r="1084">
          <cell r="A1084">
            <v>1075</v>
          </cell>
          <cell r="B1084">
            <v>215</v>
          </cell>
          <cell r="C1084" t="str">
            <v xml:space="preserve">NORTH BROOKFIELD             </v>
          </cell>
          <cell r="D1084">
            <v>999</v>
          </cell>
          <cell r="E1084" t="str">
            <v>TOTAL</v>
          </cell>
          <cell r="F1084">
            <v>6913526.8899999997</v>
          </cell>
          <cell r="G1084">
            <v>1</v>
          </cell>
          <cell r="H1084">
            <v>6899695.8600000003</v>
          </cell>
          <cell r="I1084">
            <v>1</v>
          </cell>
          <cell r="J1084">
            <v>3012261</v>
          </cell>
          <cell r="K1084">
            <v>3012261</v>
          </cell>
          <cell r="L1084">
            <v>0</v>
          </cell>
          <cell r="M1084">
            <v>0</v>
          </cell>
          <cell r="N1084">
            <v>6899695.8600000003</v>
          </cell>
          <cell r="O1084">
            <v>3012261</v>
          </cell>
          <cell r="P1084">
            <v>2929930</v>
          </cell>
          <cell r="Q1084">
            <v>82331</v>
          </cell>
          <cell r="R1084">
            <v>2.8099988736932282</v>
          </cell>
          <cell r="S1084">
            <v>717</v>
          </cell>
          <cell r="T1084">
            <v>0</v>
          </cell>
          <cell r="U1084">
            <v>215</v>
          </cell>
          <cell r="V1084">
            <v>999</v>
          </cell>
          <cell r="W1084">
            <v>1075</v>
          </cell>
          <cell r="X1084">
            <v>695</v>
          </cell>
          <cell r="Y1084">
            <v>6899695.8600000003</v>
          </cell>
        </row>
        <row r="1085">
          <cell r="A1085">
            <v>1076</v>
          </cell>
          <cell r="B1085">
            <v>216</v>
          </cell>
          <cell r="C1085" t="str">
            <v xml:space="preserve">NORTHFIELD                   </v>
          </cell>
          <cell r="D1085">
            <v>216</v>
          </cell>
          <cell r="E1085" t="str">
            <v>NORTHFIELD</v>
          </cell>
          <cell r="F1085">
            <v>0</v>
          </cell>
          <cell r="G1085">
            <v>0</v>
          </cell>
          <cell r="H1085">
            <v>0</v>
          </cell>
          <cell r="I1085">
            <v>0</v>
          </cell>
          <cell r="K1085">
            <v>0</v>
          </cell>
          <cell r="L1085">
            <v>0</v>
          </cell>
          <cell r="M1085">
            <v>0</v>
          </cell>
          <cell r="N1085">
            <v>0</v>
          </cell>
          <cell r="O1085">
            <v>0</v>
          </cell>
          <cell r="P1085">
            <v>0</v>
          </cell>
          <cell r="Q1085">
            <v>0</v>
          </cell>
          <cell r="R1085">
            <v>0</v>
          </cell>
          <cell r="S1085">
            <v>0</v>
          </cell>
          <cell r="T1085">
            <v>0</v>
          </cell>
          <cell r="U1085">
            <v>216</v>
          </cell>
          <cell r="V1085">
            <v>216</v>
          </cell>
          <cell r="W1085">
            <v>1076</v>
          </cell>
          <cell r="X1085">
            <v>0</v>
          </cell>
          <cell r="Y1085">
            <v>0</v>
          </cell>
        </row>
        <row r="1086">
          <cell r="A1086">
            <v>1077</v>
          </cell>
          <cell r="B1086">
            <v>216</v>
          </cell>
          <cell r="C1086" t="str">
            <v xml:space="preserve">NORTHFIELD                   </v>
          </cell>
          <cell r="D1086">
            <v>750</v>
          </cell>
          <cell r="E1086" t="str">
            <v>PIONEER</v>
          </cell>
          <cell r="F1086">
            <v>4122690</v>
          </cell>
          <cell r="G1086">
            <v>0.92168075523142901</v>
          </cell>
          <cell r="H1086">
            <v>4297902</v>
          </cell>
          <cell r="I1086">
            <v>0.92157137291320324</v>
          </cell>
          <cell r="K1086">
            <v>2340892</v>
          </cell>
          <cell r="L1086">
            <v>0</v>
          </cell>
          <cell r="M1086">
            <v>0</v>
          </cell>
          <cell r="N1086">
            <v>4297902</v>
          </cell>
          <cell r="O1086">
            <v>2340892</v>
          </cell>
          <cell r="P1086">
            <v>2285648</v>
          </cell>
          <cell r="Q1086">
            <v>55244</v>
          </cell>
          <cell r="R1086">
            <v>2.4169950928576931</v>
          </cell>
          <cell r="S1086">
            <v>455</v>
          </cell>
          <cell r="T1086">
            <v>0</v>
          </cell>
          <cell r="U1086">
            <v>216</v>
          </cell>
          <cell r="V1086">
            <v>750</v>
          </cell>
          <cell r="W1086">
            <v>1077</v>
          </cell>
          <cell r="X1086">
            <v>450</v>
          </cell>
          <cell r="Y1086">
            <v>4297902</v>
          </cell>
        </row>
        <row r="1087">
          <cell r="A1087">
            <v>1078</v>
          </cell>
          <cell r="B1087">
            <v>216</v>
          </cell>
          <cell r="C1087" t="str">
            <v xml:space="preserve">NORTHFIELD                   </v>
          </cell>
          <cell r="D1087">
            <v>818</v>
          </cell>
          <cell r="E1087" t="str">
            <v>FRANKLIN COUNTY</v>
          </cell>
          <cell r="F1087">
            <v>350323</v>
          </cell>
          <cell r="G1087">
            <v>7.8319244768570981E-2</v>
          </cell>
          <cell r="H1087">
            <v>365765</v>
          </cell>
          <cell r="I1087">
            <v>7.8428627086796723E-2</v>
          </cell>
          <cell r="K1087">
            <v>199217</v>
          </cell>
          <cell r="L1087">
            <v>0</v>
          </cell>
          <cell r="M1087">
            <v>0</v>
          </cell>
          <cell r="N1087">
            <v>365765</v>
          </cell>
          <cell r="O1087">
            <v>199217</v>
          </cell>
          <cell r="P1087">
            <v>194222</v>
          </cell>
          <cell r="Q1087">
            <v>4995</v>
          </cell>
          <cell r="R1087">
            <v>2.5717992812348753</v>
          </cell>
          <cell r="S1087">
            <v>24</v>
          </cell>
          <cell r="T1087">
            <v>0</v>
          </cell>
          <cell r="U1087">
            <v>216</v>
          </cell>
          <cell r="V1087">
            <v>818</v>
          </cell>
          <cell r="W1087">
            <v>1078</v>
          </cell>
          <cell r="X1087">
            <v>24</v>
          </cell>
          <cell r="Y1087">
            <v>365765</v>
          </cell>
        </row>
        <row r="1088">
          <cell r="A1088">
            <v>1079</v>
          </cell>
          <cell r="B1088">
            <v>216</v>
          </cell>
          <cell r="D1088">
            <v>998</v>
          </cell>
          <cell r="F1088">
            <v>0</v>
          </cell>
          <cell r="G1088">
            <v>0</v>
          </cell>
          <cell r="H1088">
            <v>0</v>
          </cell>
          <cell r="I1088">
            <v>0</v>
          </cell>
          <cell r="K1088">
            <v>0</v>
          </cell>
          <cell r="L1088">
            <v>0</v>
          </cell>
          <cell r="M1088">
            <v>0</v>
          </cell>
          <cell r="N1088">
            <v>0</v>
          </cell>
          <cell r="O1088">
            <v>0</v>
          </cell>
          <cell r="P1088">
            <v>0</v>
          </cell>
          <cell r="Q1088">
            <v>0</v>
          </cell>
          <cell r="R1088">
            <v>0</v>
          </cell>
          <cell r="S1088">
            <v>0</v>
          </cell>
          <cell r="T1088">
            <v>0</v>
          </cell>
          <cell r="U1088">
            <v>216</v>
          </cell>
          <cell r="V1088">
            <v>998</v>
          </cell>
          <cell r="W1088">
            <v>1079</v>
          </cell>
          <cell r="X1088">
            <v>0</v>
          </cell>
          <cell r="Y1088">
            <v>0</v>
          </cell>
        </row>
        <row r="1089">
          <cell r="A1089">
            <v>1080</v>
          </cell>
          <cell r="B1089">
            <v>216</v>
          </cell>
          <cell r="C1089" t="str">
            <v xml:space="preserve">NORTHFIELD                   </v>
          </cell>
          <cell r="D1089">
            <v>999</v>
          </cell>
          <cell r="E1089" t="str">
            <v>TOTAL</v>
          </cell>
          <cell r="F1089">
            <v>4473013</v>
          </cell>
          <cell r="G1089">
            <v>1</v>
          </cell>
          <cell r="H1089">
            <v>4663667</v>
          </cell>
          <cell r="I1089">
            <v>1</v>
          </cell>
          <cell r="J1089">
            <v>2540109</v>
          </cell>
          <cell r="K1089">
            <v>2540109</v>
          </cell>
          <cell r="L1089">
            <v>0</v>
          </cell>
          <cell r="M1089">
            <v>0</v>
          </cell>
          <cell r="N1089">
            <v>4663667</v>
          </cell>
          <cell r="O1089">
            <v>2540109</v>
          </cell>
          <cell r="P1089">
            <v>2479870</v>
          </cell>
          <cell r="Q1089">
            <v>60239</v>
          </cell>
          <cell r="R1089">
            <v>2.4291192683487441</v>
          </cell>
          <cell r="S1089">
            <v>479</v>
          </cell>
          <cell r="T1089">
            <v>0</v>
          </cell>
          <cell r="U1089">
            <v>216</v>
          </cell>
          <cell r="V1089">
            <v>999</v>
          </cell>
          <cell r="W1089">
            <v>1080</v>
          </cell>
          <cell r="X1089">
            <v>474</v>
          </cell>
          <cell r="Y1089">
            <v>4663667</v>
          </cell>
        </row>
        <row r="1090">
          <cell r="A1090">
            <v>1081</v>
          </cell>
          <cell r="B1090">
            <v>217</v>
          </cell>
          <cell r="C1090" t="str">
            <v xml:space="preserve">NORTH READING                </v>
          </cell>
          <cell r="D1090">
            <v>217</v>
          </cell>
          <cell r="E1090" t="str">
            <v>NORTH READING</v>
          </cell>
          <cell r="F1090">
            <v>22670246.940660004</v>
          </cell>
          <cell r="G1090">
            <v>0.9722337441609723</v>
          </cell>
          <cell r="H1090">
            <v>23098274.900569998</v>
          </cell>
          <cell r="I1090">
            <v>0.97361229327376586</v>
          </cell>
          <cell r="K1090">
            <v>18580682</v>
          </cell>
          <cell r="L1090">
            <v>0</v>
          </cell>
          <cell r="M1090">
            <v>0</v>
          </cell>
          <cell r="N1090">
            <v>23098274.900569998</v>
          </cell>
          <cell r="O1090">
            <v>18576477</v>
          </cell>
          <cell r="P1090">
            <v>17894010</v>
          </cell>
          <cell r="Q1090">
            <v>682467</v>
          </cell>
          <cell r="R1090">
            <v>3.8139410897836763</v>
          </cell>
          <cell r="S1090">
            <v>2609</v>
          </cell>
          <cell r="T1090">
            <v>0</v>
          </cell>
          <cell r="U1090">
            <v>217</v>
          </cell>
          <cell r="V1090">
            <v>217</v>
          </cell>
          <cell r="W1090">
            <v>1081</v>
          </cell>
          <cell r="X1090">
            <v>2571</v>
          </cell>
          <cell r="Y1090">
            <v>23098274.900569998</v>
          </cell>
        </row>
        <row r="1091">
          <cell r="A1091">
            <v>1082</v>
          </cell>
          <cell r="B1091">
            <v>217</v>
          </cell>
          <cell r="C1091" t="str">
            <v xml:space="preserve">NORTH READING                </v>
          </cell>
          <cell r="D1091">
            <v>853</v>
          </cell>
          <cell r="E1091" t="str">
            <v>NORTHEAST METROPOLITAN</v>
          </cell>
          <cell r="F1091">
            <v>549375</v>
          </cell>
          <cell r="G1091">
            <v>2.3560436487370887E-2</v>
          </cell>
          <cell r="H1091">
            <v>553843</v>
          </cell>
          <cell r="I1091">
            <v>2.3344962152576847E-2</v>
          </cell>
          <cell r="K1091">
            <v>445522</v>
          </cell>
          <cell r="L1091">
            <v>0</v>
          </cell>
          <cell r="M1091">
            <v>0</v>
          </cell>
          <cell r="N1091">
            <v>553843</v>
          </cell>
          <cell r="O1091">
            <v>445421</v>
          </cell>
          <cell r="P1091">
            <v>433631</v>
          </cell>
          <cell r="Q1091">
            <v>11790</v>
          </cell>
          <cell r="R1091">
            <v>2.7189015545475299</v>
          </cell>
          <cell r="S1091">
            <v>36</v>
          </cell>
          <cell r="T1091">
            <v>0</v>
          </cell>
          <cell r="U1091">
            <v>217</v>
          </cell>
          <cell r="V1091">
            <v>853</v>
          </cell>
          <cell r="W1091">
            <v>1082</v>
          </cell>
          <cell r="X1091">
            <v>35</v>
          </cell>
          <cell r="Y1091">
            <v>553843</v>
          </cell>
        </row>
        <row r="1092">
          <cell r="A1092">
            <v>1083</v>
          </cell>
          <cell r="B1092">
            <v>217</v>
          </cell>
          <cell r="C1092" t="str">
            <v xml:space="preserve">NORTH READING                </v>
          </cell>
          <cell r="D1092">
            <v>913</v>
          </cell>
          <cell r="E1092" t="str">
            <v>ESSEX AGRICULTURAL</v>
          </cell>
          <cell r="F1092">
            <v>98070</v>
          </cell>
          <cell r="G1092">
            <v>4.2058193516568152E-3</v>
          </cell>
          <cell r="H1092">
            <v>72187</v>
          </cell>
          <cell r="I1092">
            <v>3.0427445736572727E-3</v>
          </cell>
          <cell r="K1092">
            <v>58069</v>
          </cell>
          <cell r="L1092">
            <v>62375</v>
          </cell>
          <cell r="M1092">
            <v>4306</v>
          </cell>
          <cell r="N1092">
            <v>0</v>
          </cell>
          <cell r="O1092">
            <v>62375</v>
          </cell>
          <cell r="P1092">
            <v>85903</v>
          </cell>
          <cell r="Q1092">
            <v>-23528</v>
          </cell>
          <cell r="R1092">
            <v>-27.389031814954077</v>
          </cell>
          <cell r="S1092">
            <v>7</v>
          </cell>
          <cell r="T1092">
            <v>0</v>
          </cell>
          <cell r="U1092">
            <v>217</v>
          </cell>
          <cell r="V1092">
            <v>913</v>
          </cell>
          <cell r="W1092">
            <v>1083</v>
          </cell>
          <cell r="X1092">
            <v>5</v>
          </cell>
          <cell r="Y1092">
            <v>72187</v>
          </cell>
        </row>
        <row r="1093">
          <cell r="A1093">
            <v>1084</v>
          </cell>
          <cell r="B1093">
            <v>217</v>
          </cell>
          <cell r="D1093">
            <v>998</v>
          </cell>
          <cell r="F1093">
            <v>0</v>
          </cell>
          <cell r="G1093">
            <v>0</v>
          </cell>
          <cell r="H1093">
            <v>0</v>
          </cell>
          <cell r="I1093">
            <v>0</v>
          </cell>
          <cell r="K1093">
            <v>0</v>
          </cell>
          <cell r="L1093">
            <v>0</v>
          </cell>
          <cell r="M1093">
            <v>0</v>
          </cell>
          <cell r="N1093">
            <v>0</v>
          </cell>
          <cell r="O1093">
            <v>0</v>
          </cell>
          <cell r="P1093">
            <v>0</v>
          </cell>
          <cell r="Q1093">
            <v>0</v>
          </cell>
          <cell r="R1093">
            <v>0</v>
          </cell>
          <cell r="S1093">
            <v>0</v>
          </cell>
          <cell r="T1093">
            <v>0</v>
          </cell>
          <cell r="U1093">
            <v>217</v>
          </cell>
          <cell r="V1093">
            <v>998</v>
          </cell>
          <cell r="W1093">
            <v>1084</v>
          </cell>
          <cell r="X1093">
            <v>0</v>
          </cell>
          <cell r="Y1093">
            <v>0</v>
          </cell>
        </row>
        <row r="1094">
          <cell r="A1094">
            <v>1085</v>
          </cell>
          <cell r="B1094">
            <v>217</v>
          </cell>
          <cell r="C1094" t="str">
            <v xml:space="preserve">NORTH READING                </v>
          </cell>
          <cell r="D1094">
            <v>999</v>
          </cell>
          <cell r="E1094" t="str">
            <v>TOTAL</v>
          </cell>
          <cell r="F1094">
            <v>23317691.940660004</v>
          </cell>
          <cell r="G1094">
            <v>1</v>
          </cell>
          <cell r="H1094">
            <v>23724304.900569998</v>
          </cell>
          <cell r="I1094">
            <v>1</v>
          </cell>
          <cell r="J1094">
            <v>19084272</v>
          </cell>
          <cell r="K1094">
            <v>19084273</v>
          </cell>
          <cell r="L1094">
            <v>62375</v>
          </cell>
          <cell r="M1094">
            <v>4306</v>
          </cell>
          <cell r="N1094">
            <v>23652117.900569998</v>
          </cell>
          <cell r="O1094">
            <v>19084273</v>
          </cell>
          <cell r="P1094">
            <v>18413544</v>
          </cell>
          <cell r="Q1094">
            <v>670729</v>
          </cell>
          <cell r="R1094">
            <v>3.6425850450081745</v>
          </cell>
          <cell r="S1094">
            <v>2652</v>
          </cell>
          <cell r="T1094">
            <v>0</v>
          </cell>
          <cell r="U1094">
            <v>217</v>
          </cell>
          <cell r="V1094">
            <v>999</v>
          </cell>
          <cell r="W1094">
            <v>1085</v>
          </cell>
          <cell r="X1094">
            <v>2611</v>
          </cell>
          <cell r="Y1094">
            <v>23724304.900569998</v>
          </cell>
        </row>
        <row r="1095">
          <cell r="A1095">
            <v>1086</v>
          </cell>
          <cell r="B1095">
            <v>218</v>
          </cell>
          <cell r="C1095" t="str">
            <v xml:space="preserve">NORTON                       </v>
          </cell>
          <cell r="D1095">
            <v>218</v>
          </cell>
          <cell r="E1095" t="str">
            <v>NORTON</v>
          </cell>
          <cell r="F1095">
            <v>25121296.479999997</v>
          </cell>
          <cell r="G1095">
            <v>0.92731663489902405</v>
          </cell>
          <cell r="H1095">
            <v>25245341.509999998</v>
          </cell>
          <cell r="I1095">
            <v>0.92888542746801406</v>
          </cell>
          <cell r="K1095">
            <v>15231907</v>
          </cell>
          <cell r="L1095">
            <v>0</v>
          </cell>
          <cell r="M1095">
            <v>0</v>
          </cell>
          <cell r="N1095">
            <v>25245341.509999998</v>
          </cell>
          <cell r="O1095">
            <v>15231907</v>
          </cell>
          <cell r="P1095">
            <v>14682739</v>
          </cell>
          <cell r="Q1095">
            <v>549168</v>
          </cell>
          <cell r="R1095">
            <v>3.7402285772429789</v>
          </cell>
          <cell r="S1095">
            <v>2912</v>
          </cell>
          <cell r="T1095">
            <v>0</v>
          </cell>
          <cell r="U1095">
            <v>218</v>
          </cell>
          <cell r="V1095">
            <v>218</v>
          </cell>
          <cell r="W1095">
            <v>1086</v>
          </cell>
          <cell r="X1095">
            <v>2803</v>
          </cell>
          <cell r="Y1095">
            <v>25245341.509999998</v>
          </cell>
        </row>
        <row r="1096">
          <cell r="A1096">
            <v>1087</v>
          </cell>
          <cell r="B1096">
            <v>218</v>
          </cell>
          <cell r="C1096" t="str">
            <v xml:space="preserve">NORTON                       </v>
          </cell>
          <cell r="D1096">
            <v>872</v>
          </cell>
          <cell r="E1096" t="str">
            <v>SOUTHEASTERN</v>
          </cell>
          <cell r="F1096">
            <v>1797900</v>
          </cell>
          <cell r="G1096">
            <v>6.6366900259797246E-2</v>
          </cell>
          <cell r="H1096">
            <v>1725330</v>
          </cell>
          <cell r="I1096">
            <v>6.3482361446311392E-2</v>
          </cell>
          <cell r="K1096">
            <v>1040987</v>
          </cell>
          <cell r="L1096">
            <v>0</v>
          </cell>
          <cell r="M1096">
            <v>0</v>
          </cell>
          <cell r="N1096">
            <v>1725330</v>
          </cell>
          <cell r="O1096">
            <v>1040987</v>
          </cell>
          <cell r="P1096">
            <v>1050825</v>
          </cell>
          <cell r="Q1096">
            <v>-9838</v>
          </cell>
          <cell r="R1096">
            <v>-0.93621678205219705</v>
          </cell>
          <cell r="S1096">
            <v>122</v>
          </cell>
          <cell r="T1096">
            <v>0</v>
          </cell>
          <cell r="U1096">
            <v>218</v>
          </cell>
          <cell r="V1096">
            <v>872</v>
          </cell>
          <cell r="W1096">
            <v>1087</v>
          </cell>
          <cell r="X1096">
            <v>113</v>
          </cell>
          <cell r="Y1096">
            <v>1725330</v>
          </cell>
        </row>
        <row r="1097">
          <cell r="A1097">
            <v>1088</v>
          </cell>
          <cell r="B1097">
            <v>218</v>
          </cell>
          <cell r="C1097" t="str">
            <v xml:space="preserve">NORTON                       </v>
          </cell>
          <cell r="D1097">
            <v>910</v>
          </cell>
          <cell r="E1097" t="str">
            <v>BRISTOL COUNTY</v>
          </cell>
          <cell r="F1097">
            <v>171115</v>
          </cell>
          <cell r="G1097">
            <v>6.3164648411787117E-3</v>
          </cell>
          <cell r="H1097">
            <v>207429</v>
          </cell>
          <cell r="I1097">
            <v>7.6322110856745819E-3</v>
          </cell>
          <cell r="K1097">
            <v>125153</v>
          </cell>
          <cell r="L1097">
            <v>0</v>
          </cell>
          <cell r="M1097">
            <v>0</v>
          </cell>
          <cell r="N1097">
            <v>207429</v>
          </cell>
          <cell r="O1097">
            <v>125153</v>
          </cell>
          <cell r="P1097">
            <v>100012</v>
          </cell>
          <cell r="Q1097">
            <v>25141</v>
          </cell>
          <cell r="R1097">
            <v>25.137983441986961</v>
          </cell>
          <cell r="S1097">
            <v>12</v>
          </cell>
          <cell r="T1097">
            <v>0</v>
          </cell>
          <cell r="U1097">
            <v>218</v>
          </cell>
          <cell r="V1097">
            <v>910</v>
          </cell>
          <cell r="W1097">
            <v>1088</v>
          </cell>
          <cell r="X1097">
            <v>14</v>
          </cell>
          <cell r="Y1097">
            <v>207429</v>
          </cell>
        </row>
        <row r="1098">
          <cell r="A1098">
            <v>1089</v>
          </cell>
          <cell r="B1098">
            <v>218</v>
          </cell>
          <cell r="D1098">
            <v>998</v>
          </cell>
          <cell r="F1098">
            <v>0</v>
          </cell>
          <cell r="G1098">
            <v>0</v>
          </cell>
          <cell r="H1098">
            <v>0</v>
          </cell>
          <cell r="I1098">
            <v>0</v>
          </cell>
          <cell r="K1098">
            <v>0</v>
          </cell>
          <cell r="L1098">
            <v>0</v>
          </cell>
          <cell r="M1098">
            <v>0</v>
          </cell>
          <cell r="N1098">
            <v>0</v>
          </cell>
          <cell r="O1098">
            <v>0</v>
          </cell>
          <cell r="P1098">
            <v>0</v>
          </cell>
          <cell r="Q1098">
            <v>0</v>
          </cell>
          <cell r="R1098">
            <v>0</v>
          </cell>
          <cell r="S1098">
            <v>0</v>
          </cell>
          <cell r="T1098">
            <v>0</v>
          </cell>
          <cell r="U1098">
            <v>218</v>
          </cell>
          <cell r="V1098">
            <v>998</v>
          </cell>
          <cell r="W1098">
            <v>1089</v>
          </cell>
          <cell r="X1098">
            <v>0</v>
          </cell>
          <cell r="Y1098">
            <v>0</v>
          </cell>
        </row>
        <row r="1099">
          <cell r="A1099">
            <v>1090</v>
          </cell>
          <cell r="B1099">
            <v>218</v>
          </cell>
          <cell r="C1099" t="str">
            <v xml:space="preserve">NORTON                       </v>
          </cell>
          <cell r="D1099">
            <v>999</v>
          </cell>
          <cell r="E1099" t="str">
            <v>TOTAL</v>
          </cell>
          <cell r="F1099">
            <v>27090311.479999997</v>
          </cell>
          <cell r="G1099">
            <v>1</v>
          </cell>
          <cell r="H1099">
            <v>27178100.509999998</v>
          </cell>
          <cell r="I1099">
            <v>1</v>
          </cell>
          <cell r="J1099">
            <v>16398047</v>
          </cell>
          <cell r="K1099">
            <v>16398047</v>
          </cell>
          <cell r="L1099">
            <v>0</v>
          </cell>
          <cell r="M1099">
            <v>0</v>
          </cell>
          <cell r="N1099">
            <v>27178100.509999998</v>
          </cell>
          <cell r="O1099">
            <v>16398047</v>
          </cell>
          <cell r="P1099">
            <v>15833576</v>
          </cell>
          <cell r="Q1099">
            <v>564471</v>
          </cell>
          <cell r="R1099">
            <v>3.5650253612955152</v>
          </cell>
          <cell r="S1099">
            <v>3046</v>
          </cell>
          <cell r="T1099">
            <v>0</v>
          </cell>
          <cell r="U1099">
            <v>218</v>
          </cell>
          <cell r="V1099">
            <v>999</v>
          </cell>
          <cell r="W1099">
            <v>1090</v>
          </cell>
          <cell r="X1099">
            <v>2930</v>
          </cell>
          <cell r="Y1099">
            <v>27178100.509999998</v>
          </cell>
        </row>
        <row r="1100">
          <cell r="A1100">
            <v>1091</v>
          </cell>
          <cell r="B1100">
            <v>219</v>
          </cell>
          <cell r="C1100" t="str">
            <v xml:space="preserve">NORWELL                      </v>
          </cell>
          <cell r="D1100">
            <v>219</v>
          </cell>
          <cell r="E1100" t="str">
            <v>NORWELL</v>
          </cell>
          <cell r="F1100">
            <v>19420562.385559998</v>
          </cell>
          <cell r="G1100">
            <v>0.99486598446616903</v>
          </cell>
          <cell r="H1100">
            <v>20138619.813699998</v>
          </cell>
          <cell r="I1100">
            <v>0.99412336074559726</v>
          </cell>
          <cell r="K1100">
            <v>17114763</v>
          </cell>
          <cell r="L1100">
            <v>0</v>
          </cell>
          <cell r="M1100">
            <v>0</v>
          </cell>
          <cell r="N1100">
            <v>20138619.813699998</v>
          </cell>
          <cell r="O1100">
            <v>17114763</v>
          </cell>
          <cell r="P1100">
            <v>16745375</v>
          </cell>
          <cell r="Q1100">
            <v>369388</v>
          </cell>
          <cell r="R1100">
            <v>2.205910587251704</v>
          </cell>
          <cell r="S1100">
            <v>2266</v>
          </cell>
          <cell r="T1100">
            <v>0</v>
          </cell>
          <cell r="U1100">
            <v>219</v>
          </cell>
          <cell r="V1100">
            <v>219</v>
          </cell>
          <cell r="W1100">
            <v>1091</v>
          </cell>
          <cell r="X1100">
            <v>2268</v>
          </cell>
          <cell r="Y1100">
            <v>20138619.813699998</v>
          </cell>
        </row>
        <row r="1101">
          <cell r="A1101">
            <v>1092</v>
          </cell>
          <cell r="B1101">
            <v>219</v>
          </cell>
          <cell r="C1101" t="str">
            <v xml:space="preserve">NORWELL                      </v>
          </cell>
          <cell r="D1101">
            <v>873</v>
          </cell>
          <cell r="E1101" t="str">
            <v>SOUTH SHORE</v>
          </cell>
          <cell r="F1101">
            <v>100220</v>
          </cell>
          <cell r="G1101">
            <v>5.1340155338310206E-3</v>
          </cell>
          <cell r="H1101">
            <v>119047</v>
          </cell>
          <cell r="I1101">
            <v>5.8766392544026868E-3</v>
          </cell>
          <cell r="K1101">
            <v>101172</v>
          </cell>
          <cell r="L1101">
            <v>0</v>
          </cell>
          <cell r="M1101">
            <v>0</v>
          </cell>
          <cell r="N1101">
            <v>119047</v>
          </cell>
          <cell r="O1101">
            <v>101172</v>
          </cell>
          <cell r="P1101">
            <v>86415</v>
          </cell>
          <cell r="Q1101">
            <v>14757</v>
          </cell>
          <cell r="R1101">
            <v>17.076896372157613</v>
          </cell>
          <cell r="S1101">
            <v>7</v>
          </cell>
          <cell r="T1101">
            <v>0</v>
          </cell>
          <cell r="U1101">
            <v>219</v>
          </cell>
          <cell r="V1101">
            <v>873</v>
          </cell>
          <cell r="W1101">
            <v>1092</v>
          </cell>
          <cell r="X1101">
            <v>8</v>
          </cell>
          <cell r="Y1101">
            <v>119047</v>
          </cell>
        </row>
        <row r="1102">
          <cell r="A1102">
            <v>1093</v>
          </cell>
          <cell r="B1102">
            <v>219</v>
          </cell>
          <cell r="D1102">
            <v>998</v>
          </cell>
          <cell r="F1102">
            <v>0</v>
          </cell>
          <cell r="G1102">
            <v>0</v>
          </cell>
          <cell r="H1102">
            <v>0</v>
          </cell>
          <cell r="I1102">
            <v>0</v>
          </cell>
          <cell r="K1102">
            <v>0</v>
          </cell>
          <cell r="L1102">
            <v>0</v>
          </cell>
          <cell r="M1102">
            <v>0</v>
          </cell>
          <cell r="N1102">
            <v>0</v>
          </cell>
          <cell r="O1102">
            <v>0</v>
          </cell>
          <cell r="P1102">
            <v>0</v>
          </cell>
          <cell r="Q1102">
            <v>0</v>
          </cell>
          <cell r="R1102">
            <v>0</v>
          </cell>
          <cell r="S1102">
            <v>0</v>
          </cell>
          <cell r="T1102">
            <v>0</v>
          </cell>
          <cell r="U1102">
            <v>219</v>
          </cell>
          <cell r="V1102">
            <v>998</v>
          </cell>
          <cell r="W1102">
            <v>1093</v>
          </cell>
          <cell r="X1102">
            <v>0</v>
          </cell>
          <cell r="Y1102">
            <v>0</v>
          </cell>
        </row>
        <row r="1103">
          <cell r="A1103">
            <v>1094</v>
          </cell>
          <cell r="B1103">
            <v>219</v>
          </cell>
          <cell r="D1103">
            <v>998</v>
          </cell>
          <cell r="F1103">
            <v>0</v>
          </cell>
          <cell r="G1103">
            <v>0</v>
          </cell>
          <cell r="H1103">
            <v>0</v>
          </cell>
          <cell r="I1103">
            <v>0</v>
          </cell>
          <cell r="K1103">
            <v>0</v>
          </cell>
          <cell r="L1103">
            <v>0</v>
          </cell>
          <cell r="M1103">
            <v>0</v>
          </cell>
          <cell r="N1103">
            <v>0</v>
          </cell>
          <cell r="O1103">
            <v>0</v>
          </cell>
          <cell r="P1103">
            <v>0</v>
          </cell>
          <cell r="Q1103">
            <v>0</v>
          </cell>
          <cell r="R1103">
            <v>0</v>
          </cell>
          <cell r="S1103">
            <v>0</v>
          </cell>
          <cell r="T1103">
            <v>0</v>
          </cell>
          <cell r="U1103">
            <v>219</v>
          </cell>
          <cell r="V1103">
            <v>998</v>
          </cell>
          <cell r="W1103">
            <v>1094</v>
          </cell>
          <cell r="X1103">
            <v>0</v>
          </cell>
          <cell r="Y1103">
            <v>0</v>
          </cell>
        </row>
        <row r="1104">
          <cell r="A1104">
            <v>1095</v>
          </cell>
          <cell r="B1104">
            <v>219</v>
          </cell>
          <cell r="C1104" t="str">
            <v xml:space="preserve">NORWELL                      </v>
          </cell>
          <cell r="D1104">
            <v>999</v>
          </cell>
          <cell r="E1104" t="str">
            <v>TOTAL</v>
          </cell>
          <cell r="F1104">
            <v>19520782.385559998</v>
          </cell>
          <cell r="G1104">
            <v>1</v>
          </cell>
          <cell r="H1104">
            <v>20257666.813699998</v>
          </cell>
          <cell r="I1104">
            <v>1</v>
          </cell>
          <cell r="J1104">
            <v>17215935</v>
          </cell>
          <cell r="K1104">
            <v>17215935</v>
          </cell>
          <cell r="L1104">
            <v>0</v>
          </cell>
          <cell r="M1104">
            <v>0</v>
          </cell>
          <cell r="N1104">
            <v>20257666.813699998</v>
          </cell>
          <cell r="O1104">
            <v>17215935</v>
          </cell>
          <cell r="P1104">
            <v>16831790</v>
          </cell>
          <cell r="Q1104">
            <v>384145</v>
          </cell>
          <cell r="R1104">
            <v>2.2822587496635829</v>
          </cell>
          <cell r="S1104">
            <v>2273</v>
          </cell>
          <cell r="T1104">
            <v>0</v>
          </cell>
          <cell r="U1104">
            <v>219</v>
          </cell>
          <cell r="V1104">
            <v>999</v>
          </cell>
          <cell r="W1104">
            <v>1095</v>
          </cell>
          <cell r="X1104">
            <v>2276</v>
          </cell>
          <cell r="Y1104">
            <v>20257666.813699998</v>
          </cell>
        </row>
        <row r="1105">
          <cell r="A1105">
            <v>1096</v>
          </cell>
          <cell r="B1105">
            <v>220</v>
          </cell>
          <cell r="C1105" t="str">
            <v xml:space="preserve">NORWOOD                      </v>
          </cell>
          <cell r="D1105">
            <v>220</v>
          </cell>
          <cell r="E1105" t="str">
            <v>NORWOOD</v>
          </cell>
          <cell r="F1105">
            <v>32665738.414279997</v>
          </cell>
          <cell r="G1105">
            <v>0.96587040355614451</v>
          </cell>
          <cell r="H1105">
            <v>34403459.751600005</v>
          </cell>
          <cell r="I1105">
            <v>0.96418459293539716</v>
          </cell>
          <cell r="K1105">
            <v>30967635</v>
          </cell>
          <cell r="L1105">
            <v>0</v>
          </cell>
          <cell r="M1105">
            <v>0</v>
          </cell>
          <cell r="N1105">
            <v>34403459.751600005</v>
          </cell>
          <cell r="O1105">
            <v>30967635</v>
          </cell>
          <cell r="P1105">
            <v>29934115</v>
          </cell>
          <cell r="Q1105">
            <v>1033520</v>
          </cell>
          <cell r="R1105">
            <v>3.452649259882913</v>
          </cell>
          <cell r="S1105">
            <v>3481</v>
          </cell>
          <cell r="T1105">
            <v>0</v>
          </cell>
          <cell r="U1105">
            <v>220</v>
          </cell>
          <cell r="V1105">
            <v>220</v>
          </cell>
          <cell r="W1105">
            <v>1096</v>
          </cell>
          <cell r="X1105">
            <v>3504</v>
          </cell>
          <cell r="Y1105">
            <v>34403459.751600005</v>
          </cell>
        </row>
        <row r="1106">
          <cell r="A1106">
            <v>1097</v>
          </cell>
          <cell r="B1106">
            <v>220</v>
          </cell>
          <cell r="C1106" t="str">
            <v xml:space="preserve">NORWOOD                      </v>
          </cell>
          <cell r="D1106">
            <v>806</v>
          </cell>
          <cell r="E1106" t="str">
            <v>BLUE HILLS</v>
          </cell>
          <cell r="F1106">
            <v>940267</v>
          </cell>
          <cell r="G1106">
            <v>2.7802098186873112E-2</v>
          </cell>
          <cell r="H1106">
            <v>1054378</v>
          </cell>
          <cell r="I1106">
            <v>2.9549790342895919E-2</v>
          </cell>
          <cell r="K1106">
            <v>949079</v>
          </cell>
          <cell r="L1106">
            <v>0</v>
          </cell>
          <cell r="M1106">
            <v>0</v>
          </cell>
          <cell r="N1106">
            <v>1054378</v>
          </cell>
          <cell r="O1106">
            <v>949079</v>
          </cell>
          <cell r="P1106">
            <v>861639</v>
          </cell>
          <cell r="Q1106">
            <v>87440</v>
          </cell>
          <cell r="R1106">
            <v>10.148101467087725</v>
          </cell>
          <cell r="S1106">
            <v>64</v>
          </cell>
          <cell r="T1106">
            <v>0</v>
          </cell>
          <cell r="U1106">
            <v>220</v>
          </cell>
          <cell r="V1106">
            <v>806</v>
          </cell>
          <cell r="W1106">
            <v>1097</v>
          </cell>
          <cell r="X1106">
            <v>69</v>
          </cell>
          <cell r="Y1106">
            <v>1054378</v>
          </cell>
        </row>
        <row r="1107">
          <cell r="A1107">
            <v>1098</v>
          </cell>
          <cell r="B1107">
            <v>220</v>
          </cell>
          <cell r="C1107" t="str">
            <v xml:space="preserve">NORWOOD                      </v>
          </cell>
          <cell r="D1107">
            <v>915</v>
          </cell>
          <cell r="E1107" t="str">
            <v>NORFOLK COUNTY</v>
          </cell>
          <cell r="F1107">
            <v>213996</v>
          </cell>
          <cell r="G1107">
            <v>6.3274982569824301E-3</v>
          </cell>
          <cell r="H1107">
            <v>223566</v>
          </cell>
          <cell r="I1107">
            <v>6.2656167217068912E-3</v>
          </cell>
          <cell r="K1107">
            <v>201239</v>
          </cell>
          <cell r="L1107">
            <v>0</v>
          </cell>
          <cell r="M1107">
            <v>0</v>
          </cell>
          <cell r="N1107">
            <v>223566</v>
          </cell>
          <cell r="O1107">
            <v>201239</v>
          </cell>
          <cell r="P1107">
            <v>196101</v>
          </cell>
          <cell r="Q1107">
            <v>5138</v>
          </cell>
          <cell r="R1107">
            <v>2.6200784289728252</v>
          </cell>
          <cell r="S1107">
            <v>15</v>
          </cell>
          <cell r="T1107">
            <v>0</v>
          </cell>
          <cell r="U1107">
            <v>220</v>
          </cell>
          <cell r="V1107">
            <v>915</v>
          </cell>
          <cell r="W1107">
            <v>1098</v>
          </cell>
          <cell r="X1107">
            <v>15</v>
          </cell>
          <cell r="Y1107">
            <v>223566</v>
          </cell>
        </row>
        <row r="1108">
          <cell r="A1108">
            <v>1099</v>
          </cell>
          <cell r="B1108">
            <v>220</v>
          </cell>
          <cell r="D1108">
            <v>998</v>
          </cell>
          <cell r="F1108">
            <v>0</v>
          </cell>
          <cell r="G1108">
            <v>0</v>
          </cell>
          <cell r="H1108">
            <v>0</v>
          </cell>
          <cell r="I1108">
            <v>0</v>
          </cell>
          <cell r="K1108">
            <v>0</v>
          </cell>
          <cell r="L1108">
            <v>0</v>
          </cell>
          <cell r="M1108">
            <v>0</v>
          </cell>
          <cell r="N1108">
            <v>0</v>
          </cell>
          <cell r="O1108">
            <v>0</v>
          </cell>
          <cell r="P1108">
            <v>0</v>
          </cell>
          <cell r="Q1108">
            <v>0</v>
          </cell>
          <cell r="R1108">
            <v>0</v>
          </cell>
          <cell r="S1108">
            <v>0</v>
          </cell>
          <cell r="T1108">
            <v>0</v>
          </cell>
          <cell r="U1108">
            <v>220</v>
          </cell>
          <cell r="V1108">
            <v>998</v>
          </cell>
          <cell r="W1108">
            <v>1099</v>
          </cell>
          <cell r="X1108">
            <v>0</v>
          </cell>
          <cell r="Y1108">
            <v>0</v>
          </cell>
        </row>
        <row r="1109">
          <cell r="A1109">
            <v>1100</v>
          </cell>
          <cell r="B1109">
            <v>220</v>
          </cell>
          <cell r="C1109" t="str">
            <v xml:space="preserve">NORWOOD                      </v>
          </cell>
          <cell r="D1109">
            <v>999</v>
          </cell>
          <cell r="E1109" t="str">
            <v>TOTAL</v>
          </cell>
          <cell r="F1109">
            <v>33820001.414279997</v>
          </cell>
          <cell r="G1109">
            <v>1</v>
          </cell>
          <cell r="H1109">
            <v>35681403.751600005</v>
          </cell>
          <cell r="I1109">
            <v>1</v>
          </cell>
          <cell r="J1109">
            <v>32117953</v>
          </cell>
          <cell r="K1109">
            <v>32117953</v>
          </cell>
          <cell r="L1109">
            <v>0</v>
          </cell>
          <cell r="M1109">
            <v>0</v>
          </cell>
          <cell r="N1109">
            <v>35681403.751600005</v>
          </cell>
          <cell r="O1109">
            <v>32117953</v>
          </cell>
          <cell r="P1109">
            <v>30991855</v>
          </cell>
          <cell r="Q1109">
            <v>1126098</v>
          </cell>
          <cell r="R1109">
            <v>3.633528873957367</v>
          </cell>
          <cell r="S1109">
            <v>3560</v>
          </cell>
          <cell r="T1109">
            <v>0</v>
          </cell>
          <cell r="U1109">
            <v>220</v>
          </cell>
          <cell r="V1109">
            <v>999</v>
          </cell>
          <cell r="W1109">
            <v>1100</v>
          </cell>
          <cell r="X1109">
            <v>3588</v>
          </cell>
          <cell r="Y1109">
            <v>35681403.751600005</v>
          </cell>
        </row>
        <row r="1110">
          <cell r="A1110">
            <v>1101</v>
          </cell>
          <cell r="B1110">
            <v>221</v>
          </cell>
          <cell r="C1110" t="str">
            <v xml:space="preserve">OAK BLUFFS                   </v>
          </cell>
          <cell r="D1110">
            <v>221</v>
          </cell>
          <cell r="E1110" t="str">
            <v>OAK BLUFFS</v>
          </cell>
          <cell r="F1110">
            <v>3397147.27</v>
          </cell>
          <cell r="G1110">
            <v>0.61236062362950483</v>
          </cell>
          <cell r="H1110">
            <v>3454522.33</v>
          </cell>
          <cell r="I1110">
            <v>0.62343447560042031</v>
          </cell>
          <cell r="K1110">
            <v>3045879</v>
          </cell>
          <cell r="L1110">
            <v>0</v>
          </cell>
          <cell r="M1110">
            <v>0</v>
          </cell>
          <cell r="N1110">
            <v>3454522.33</v>
          </cell>
          <cell r="O1110">
            <v>3045879</v>
          </cell>
          <cell r="P1110">
            <v>2962918</v>
          </cell>
          <cell r="Q1110">
            <v>82961</v>
          </cell>
          <cell r="R1110">
            <v>2.7999762396394363</v>
          </cell>
          <cell r="S1110">
            <v>400</v>
          </cell>
          <cell r="T1110">
            <v>0</v>
          </cell>
          <cell r="U1110">
            <v>221</v>
          </cell>
          <cell r="V1110">
            <v>221</v>
          </cell>
          <cell r="W1110">
            <v>1101</v>
          </cell>
          <cell r="X1110">
            <v>384</v>
          </cell>
          <cell r="Y1110">
            <v>3454522.33</v>
          </cell>
        </row>
        <row r="1111">
          <cell r="A1111">
            <v>1102</v>
          </cell>
          <cell r="B1111">
            <v>221</v>
          </cell>
          <cell r="C1111" t="str">
            <v xml:space="preserve">OAK BLUFFS                   </v>
          </cell>
          <cell r="D1111">
            <v>700</v>
          </cell>
          <cell r="E1111" t="str">
            <v>MARTHAS VINEYARD</v>
          </cell>
          <cell r="F1111">
            <v>2150478</v>
          </cell>
          <cell r="G1111">
            <v>0.38763937637049523</v>
          </cell>
          <cell r="H1111">
            <v>2086593</v>
          </cell>
          <cell r="I1111">
            <v>0.37656552439957969</v>
          </cell>
          <cell r="K1111">
            <v>1839765</v>
          </cell>
          <cell r="L1111">
            <v>0</v>
          </cell>
          <cell r="M1111">
            <v>0</v>
          </cell>
          <cell r="N1111">
            <v>2086593</v>
          </cell>
          <cell r="O1111">
            <v>1839765</v>
          </cell>
          <cell r="P1111">
            <v>1875600</v>
          </cell>
          <cell r="Q1111">
            <v>-35835</v>
          </cell>
          <cell r="R1111">
            <v>-1.9105886116442738</v>
          </cell>
          <cell r="S1111">
            <v>209</v>
          </cell>
          <cell r="T1111">
            <v>0</v>
          </cell>
          <cell r="U1111">
            <v>221</v>
          </cell>
          <cell r="V1111">
            <v>700</v>
          </cell>
          <cell r="W1111">
            <v>1102</v>
          </cell>
          <cell r="X1111">
            <v>191</v>
          </cell>
          <cell r="Y1111">
            <v>2086593</v>
          </cell>
        </row>
        <row r="1112">
          <cell r="A1112">
            <v>1103</v>
          </cell>
          <cell r="B1112">
            <v>221</v>
          </cell>
          <cell r="D1112">
            <v>998</v>
          </cell>
          <cell r="F1112">
            <v>0</v>
          </cell>
          <cell r="G1112">
            <v>0</v>
          </cell>
          <cell r="H1112">
            <v>0</v>
          </cell>
          <cell r="I1112">
            <v>0</v>
          </cell>
          <cell r="K1112">
            <v>0</v>
          </cell>
          <cell r="L1112">
            <v>0</v>
          </cell>
          <cell r="M1112">
            <v>0</v>
          </cell>
          <cell r="N1112">
            <v>0</v>
          </cell>
          <cell r="O1112">
            <v>0</v>
          </cell>
          <cell r="P1112">
            <v>0</v>
          </cell>
          <cell r="Q1112">
            <v>0</v>
          </cell>
          <cell r="R1112">
            <v>0</v>
          </cell>
          <cell r="S1112">
            <v>0</v>
          </cell>
          <cell r="T1112">
            <v>0</v>
          </cell>
          <cell r="U1112">
            <v>221</v>
          </cell>
          <cell r="V1112">
            <v>998</v>
          </cell>
          <cell r="W1112">
            <v>1103</v>
          </cell>
          <cell r="X1112">
            <v>0</v>
          </cell>
          <cell r="Y1112">
            <v>0</v>
          </cell>
        </row>
        <row r="1113">
          <cell r="A1113">
            <v>1104</v>
          </cell>
          <cell r="B1113">
            <v>221</v>
          </cell>
          <cell r="D1113">
            <v>998</v>
          </cell>
          <cell r="F1113">
            <v>0</v>
          </cell>
          <cell r="G1113">
            <v>0</v>
          </cell>
          <cell r="H1113">
            <v>0</v>
          </cell>
          <cell r="I1113">
            <v>0</v>
          </cell>
          <cell r="K1113">
            <v>0</v>
          </cell>
          <cell r="L1113">
            <v>0</v>
          </cell>
          <cell r="M1113">
            <v>0</v>
          </cell>
          <cell r="N1113">
            <v>0</v>
          </cell>
          <cell r="O1113">
            <v>0</v>
          </cell>
          <cell r="P1113">
            <v>0</v>
          </cell>
          <cell r="Q1113">
            <v>0</v>
          </cell>
          <cell r="R1113">
            <v>0</v>
          </cell>
          <cell r="S1113">
            <v>0</v>
          </cell>
          <cell r="T1113">
            <v>0</v>
          </cell>
          <cell r="U1113">
            <v>221</v>
          </cell>
          <cell r="V1113">
            <v>998</v>
          </cell>
          <cell r="W1113">
            <v>1104</v>
          </cell>
          <cell r="X1113">
            <v>0</v>
          </cell>
          <cell r="Y1113">
            <v>0</v>
          </cell>
        </row>
        <row r="1114">
          <cell r="A1114">
            <v>1105</v>
          </cell>
          <cell r="B1114">
            <v>221</v>
          </cell>
          <cell r="C1114" t="str">
            <v xml:space="preserve">OAK BLUFFS                   </v>
          </cell>
          <cell r="D1114">
            <v>999</v>
          </cell>
          <cell r="E1114" t="str">
            <v>TOTAL</v>
          </cell>
          <cell r="F1114">
            <v>5547625.2699999996</v>
          </cell>
          <cell r="G1114">
            <v>1</v>
          </cell>
          <cell r="H1114">
            <v>5541115.3300000001</v>
          </cell>
          <cell r="I1114">
            <v>1</v>
          </cell>
          <cell r="J1114">
            <v>4885644</v>
          </cell>
          <cell r="K1114">
            <v>4885644</v>
          </cell>
          <cell r="L1114">
            <v>0</v>
          </cell>
          <cell r="M1114">
            <v>0</v>
          </cell>
          <cell r="N1114">
            <v>5541115.3300000001</v>
          </cell>
          <cell r="O1114">
            <v>4885644</v>
          </cell>
          <cell r="P1114">
            <v>4838518</v>
          </cell>
          <cell r="Q1114">
            <v>47126</v>
          </cell>
          <cell r="R1114">
            <v>0.97397591576594322</v>
          </cell>
          <cell r="S1114">
            <v>609</v>
          </cell>
          <cell r="T1114">
            <v>0</v>
          </cell>
          <cell r="U1114">
            <v>221</v>
          </cell>
          <cell r="V1114">
            <v>999</v>
          </cell>
          <cell r="W1114">
            <v>1105</v>
          </cell>
          <cell r="X1114">
            <v>575</v>
          </cell>
          <cell r="Y1114">
            <v>5541115.3300000001</v>
          </cell>
        </row>
        <row r="1115">
          <cell r="A1115">
            <v>1106</v>
          </cell>
          <cell r="B1115">
            <v>222</v>
          </cell>
          <cell r="C1115" t="str">
            <v xml:space="preserve">OAKHAM                       </v>
          </cell>
          <cell r="D1115">
            <v>222</v>
          </cell>
          <cell r="E1115" t="str">
            <v>OAKHAM</v>
          </cell>
          <cell r="F1115">
            <v>0</v>
          </cell>
          <cell r="G1115">
            <v>0</v>
          </cell>
          <cell r="H1115">
            <v>0</v>
          </cell>
          <cell r="I1115">
            <v>0</v>
          </cell>
          <cell r="K1115">
            <v>0</v>
          </cell>
          <cell r="L1115">
            <v>0</v>
          </cell>
          <cell r="M1115">
            <v>0</v>
          </cell>
          <cell r="N1115">
            <v>0</v>
          </cell>
          <cell r="O1115">
            <v>0</v>
          </cell>
          <cell r="P1115">
            <v>0</v>
          </cell>
          <cell r="Q1115">
            <v>0</v>
          </cell>
          <cell r="R1115">
            <v>0</v>
          </cell>
          <cell r="S1115">
            <v>0</v>
          </cell>
          <cell r="T1115">
            <v>0</v>
          </cell>
          <cell r="U1115">
            <v>222</v>
          </cell>
          <cell r="V1115">
            <v>222</v>
          </cell>
          <cell r="W1115">
            <v>1106</v>
          </cell>
          <cell r="X1115">
            <v>0</v>
          </cell>
          <cell r="Y1115">
            <v>0</v>
          </cell>
        </row>
        <row r="1116">
          <cell r="A1116">
            <v>1107</v>
          </cell>
          <cell r="B1116">
            <v>222</v>
          </cell>
          <cell r="C1116" t="str">
            <v xml:space="preserve">OAKHAM                       </v>
          </cell>
          <cell r="D1116">
            <v>753</v>
          </cell>
          <cell r="E1116" t="str">
            <v>QUABBIN</v>
          </cell>
          <cell r="F1116">
            <v>2734665</v>
          </cell>
          <cell r="G1116">
            <v>0.9314412711388137</v>
          </cell>
          <cell r="H1116">
            <v>2743304</v>
          </cell>
          <cell r="I1116">
            <v>0.91977457123573758</v>
          </cell>
          <cell r="K1116">
            <v>1247859</v>
          </cell>
          <cell r="L1116">
            <v>0</v>
          </cell>
          <cell r="M1116">
            <v>0</v>
          </cell>
          <cell r="N1116">
            <v>2743304</v>
          </cell>
          <cell r="O1116">
            <v>1247859</v>
          </cell>
          <cell r="P1116">
            <v>1205463</v>
          </cell>
          <cell r="Q1116">
            <v>42396</v>
          </cell>
          <cell r="R1116">
            <v>3.5169889079963466</v>
          </cell>
          <cell r="S1116">
            <v>307</v>
          </cell>
          <cell r="T1116">
            <v>0</v>
          </cell>
          <cell r="U1116">
            <v>222</v>
          </cell>
          <cell r="V1116">
            <v>753</v>
          </cell>
          <cell r="W1116">
            <v>1107</v>
          </cell>
          <cell r="X1116">
            <v>297</v>
          </cell>
          <cell r="Y1116">
            <v>2743304</v>
          </cell>
        </row>
        <row r="1117">
          <cell r="A1117">
            <v>1108</v>
          </cell>
          <cell r="B1117">
            <v>222</v>
          </cell>
          <cell r="C1117" t="str">
            <v xml:space="preserve">OAKHAM                       </v>
          </cell>
          <cell r="D1117">
            <v>860</v>
          </cell>
          <cell r="E1117" t="str">
            <v>PATHFINDER</v>
          </cell>
          <cell r="F1117">
            <v>201285</v>
          </cell>
          <cell r="G1117">
            <v>6.855872886118633E-2</v>
          </cell>
          <cell r="H1117">
            <v>239279</v>
          </cell>
          <cell r="I1117">
            <v>8.0225428764262391E-2</v>
          </cell>
          <cell r="K1117">
            <v>108842</v>
          </cell>
          <cell r="L1117">
            <v>0</v>
          </cell>
          <cell r="M1117">
            <v>0</v>
          </cell>
          <cell r="N1117">
            <v>239279</v>
          </cell>
          <cell r="O1117">
            <v>108842</v>
          </cell>
          <cell r="P1117">
            <v>88728</v>
          </cell>
          <cell r="Q1117">
            <v>20114</v>
          </cell>
          <cell r="R1117">
            <v>22.669281399332792</v>
          </cell>
          <cell r="S1117">
            <v>14</v>
          </cell>
          <cell r="T1117">
            <v>0</v>
          </cell>
          <cell r="U1117">
            <v>222</v>
          </cell>
          <cell r="V1117">
            <v>860</v>
          </cell>
          <cell r="W1117">
            <v>1108</v>
          </cell>
          <cell r="X1117">
            <v>16</v>
          </cell>
          <cell r="Y1117">
            <v>239279</v>
          </cell>
        </row>
        <row r="1118">
          <cell r="A1118">
            <v>1109</v>
          </cell>
          <cell r="B1118">
            <v>222</v>
          </cell>
          <cell r="D1118">
            <v>998</v>
          </cell>
          <cell r="F1118">
            <v>0</v>
          </cell>
          <cell r="G1118">
            <v>0</v>
          </cell>
          <cell r="H1118">
            <v>0</v>
          </cell>
          <cell r="I1118">
            <v>0</v>
          </cell>
          <cell r="K1118">
            <v>0</v>
          </cell>
          <cell r="L1118">
            <v>0</v>
          </cell>
          <cell r="M1118">
            <v>0</v>
          </cell>
          <cell r="N1118">
            <v>0</v>
          </cell>
          <cell r="O1118">
            <v>0</v>
          </cell>
          <cell r="P1118">
            <v>0</v>
          </cell>
          <cell r="Q1118">
            <v>0</v>
          </cell>
          <cell r="R1118">
            <v>0</v>
          </cell>
          <cell r="S1118">
            <v>0</v>
          </cell>
          <cell r="T1118">
            <v>0</v>
          </cell>
          <cell r="U1118">
            <v>222</v>
          </cell>
          <cell r="V1118">
            <v>998</v>
          </cell>
          <cell r="W1118">
            <v>1109</v>
          </cell>
          <cell r="X1118">
            <v>0</v>
          </cell>
          <cell r="Y1118">
            <v>0</v>
          </cell>
        </row>
        <row r="1119">
          <cell r="A1119">
            <v>1110</v>
          </cell>
          <cell r="B1119">
            <v>222</v>
          </cell>
          <cell r="C1119" t="str">
            <v xml:space="preserve">OAKHAM                       </v>
          </cell>
          <cell r="D1119">
            <v>999</v>
          </cell>
          <cell r="E1119" t="str">
            <v>TOTAL</v>
          </cell>
          <cell r="F1119">
            <v>2935950</v>
          </cell>
          <cell r="G1119">
            <v>1</v>
          </cell>
          <cell r="H1119">
            <v>2982583</v>
          </cell>
          <cell r="I1119">
            <v>1</v>
          </cell>
          <cell r="J1119">
            <v>1356701</v>
          </cell>
          <cell r="K1119">
            <v>1356701</v>
          </cell>
          <cell r="L1119">
            <v>0</v>
          </cell>
          <cell r="M1119">
            <v>0</v>
          </cell>
          <cell r="N1119">
            <v>2982583</v>
          </cell>
          <cell r="O1119">
            <v>1356701</v>
          </cell>
          <cell r="P1119">
            <v>1294191</v>
          </cell>
          <cell r="Q1119">
            <v>62510</v>
          </cell>
          <cell r="R1119">
            <v>4.8300444061193444</v>
          </cell>
          <cell r="S1119">
            <v>321</v>
          </cell>
          <cell r="T1119">
            <v>0</v>
          </cell>
          <cell r="U1119">
            <v>222</v>
          </cell>
          <cell r="V1119">
            <v>999</v>
          </cell>
          <cell r="W1119">
            <v>1110</v>
          </cell>
          <cell r="X1119">
            <v>313</v>
          </cell>
          <cell r="Y1119">
            <v>2982583</v>
          </cell>
        </row>
        <row r="1120">
          <cell r="A1120">
            <v>1111</v>
          </cell>
          <cell r="B1120">
            <v>223</v>
          </cell>
          <cell r="C1120" t="str">
            <v xml:space="preserve">ORANGE                       </v>
          </cell>
          <cell r="D1120">
            <v>223</v>
          </cell>
          <cell r="E1120" t="str">
            <v>ORANGE</v>
          </cell>
          <cell r="F1120">
            <v>6427741.0799999991</v>
          </cell>
          <cell r="G1120">
            <v>0.48758356812019515</v>
          </cell>
          <cell r="H1120">
            <v>6143522.4500000002</v>
          </cell>
          <cell r="I1120">
            <v>0.46627686614622943</v>
          </cell>
          <cell r="K1120">
            <v>1791132</v>
          </cell>
          <cell r="L1120">
            <v>0</v>
          </cell>
          <cell r="M1120">
            <v>0</v>
          </cell>
          <cell r="N1120">
            <v>6143522.4500000002</v>
          </cell>
          <cell r="O1120">
            <v>1791132</v>
          </cell>
          <cell r="P1120">
            <v>1820190</v>
          </cell>
          <cell r="Q1120">
            <v>-29058</v>
          </cell>
          <cell r="R1120">
            <v>-1.596426746658316</v>
          </cell>
          <cell r="S1120">
            <v>658</v>
          </cell>
          <cell r="T1120">
            <v>0</v>
          </cell>
          <cell r="U1120">
            <v>223</v>
          </cell>
          <cell r="V1120">
            <v>223</v>
          </cell>
          <cell r="W1120">
            <v>1111</v>
          </cell>
          <cell r="X1120">
            <v>622</v>
          </cell>
          <cell r="Y1120">
            <v>6143522.4500000002</v>
          </cell>
        </row>
        <row r="1121">
          <cell r="A1121">
            <v>1112</v>
          </cell>
          <cell r="B1121">
            <v>223</v>
          </cell>
          <cell r="C1121" t="str">
            <v xml:space="preserve">ORANGE                       </v>
          </cell>
          <cell r="D1121">
            <v>755</v>
          </cell>
          <cell r="E1121" t="str">
            <v>RALPH C MAHAR</v>
          </cell>
          <cell r="F1121">
            <v>5864705</v>
          </cell>
          <cell r="G1121">
            <v>0.44487382958996685</v>
          </cell>
          <cell r="H1121">
            <v>6056801</v>
          </cell>
          <cell r="I1121">
            <v>0.45969494083176154</v>
          </cell>
          <cell r="K1121">
            <v>1765848</v>
          </cell>
          <cell r="L1121">
            <v>0</v>
          </cell>
          <cell r="M1121">
            <v>0</v>
          </cell>
          <cell r="N1121">
            <v>6056801</v>
          </cell>
          <cell r="O1121">
            <v>1765848</v>
          </cell>
          <cell r="P1121">
            <v>1660751</v>
          </cell>
          <cell r="Q1121">
            <v>105097</v>
          </cell>
          <cell r="R1121">
            <v>6.328281602720697</v>
          </cell>
          <cell r="S1121">
            <v>597</v>
          </cell>
          <cell r="T1121">
            <v>0</v>
          </cell>
          <cell r="U1121">
            <v>223</v>
          </cell>
          <cell r="V1121">
            <v>755</v>
          </cell>
          <cell r="W1121">
            <v>1112</v>
          </cell>
          <cell r="X1121">
            <v>587</v>
          </cell>
          <cell r="Y1121">
            <v>6056801</v>
          </cell>
        </row>
        <row r="1122">
          <cell r="A1122">
            <v>1113</v>
          </cell>
          <cell r="B1122">
            <v>223</v>
          </cell>
          <cell r="C1122" t="str">
            <v xml:space="preserve">ORANGE                       </v>
          </cell>
          <cell r="D1122">
            <v>818</v>
          </cell>
          <cell r="E1122" t="str">
            <v>FRANKLIN COUNTY</v>
          </cell>
          <cell r="F1122">
            <v>890404</v>
          </cell>
          <cell r="G1122">
            <v>6.7542602289838077E-2</v>
          </cell>
          <cell r="H1122">
            <v>975373</v>
          </cell>
          <cell r="I1122">
            <v>7.4028193022009095E-2</v>
          </cell>
          <cell r="K1122">
            <v>284368</v>
          </cell>
          <cell r="L1122">
            <v>0</v>
          </cell>
          <cell r="M1122">
            <v>0</v>
          </cell>
          <cell r="N1122">
            <v>975373</v>
          </cell>
          <cell r="O1122">
            <v>284368</v>
          </cell>
          <cell r="P1122">
            <v>252142</v>
          </cell>
          <cell r="Q1122">
            <v>32226</v>
          </cell>
          <cell r="R1122">
            <v>12.780893306152882</v>
          </cell>
          <cell r="S1122">
            <v>61</v>
          </cell>
          <cell r="T1122">
            <v>0</v>
          </cell>
          <cell r="U1122">
            <v>223</v>
          </cell>
          <cell r="V1122">
            <v>818</v>
          </cell>
          <cell r="W1122">
            <v>1113</v>
          </cell>
          <cell r="X1122">
            <v>64</v>
          </cell>
          <cell r="Y1122">
            <v>975373</v>
          </cell>
        </row>
        <row r="1123">
          <cell r="A1123">
            <v>1114</v>
          </cell>
          <cell r="B1123">
            <v>223</v>
          </cell>
          <cell r="D1123">
            <v>998</v>
          </cell>
          <cell r="F1123">
            <v>0</v>
          </cell>
          <cell r="G1123">
            <v>0</v>
          </cell>
          <cell r="H1123">
            <v>0</v>
          </cell>
          <cell r="I1123">
            <v>0</v>
          </cell>
          <cell r="K1123">
            <v>0</v>
          </cell>
          <cell r="L1123">
            <v>0</v>
          </cell>
          <cell r="M1123">
            <v>0</v>
          </cell>
          <cell r="N1123">
            <v>0</v>
          </cell>
          <cell r="O1123">
            <v>0</v>
          </cell>
          <cell r="P1123">
            <v>0</v>
          </cell>
          <cell r="Q1123">
            <v>0</v>
          </cell>
          <cell r="R1123">
            <v>0</v>
          </cell>
          <cell r="S1123">
            <v>0</v>
          </cell>
          <cell r="T1123">
            <v>0</v>
          </cell>
          <cell r="U1123">
            <v>223</v>
          </cell>
          <cell r="V1123">
            <v>998</v>
          </cell>
          <cell r="W1123">
            <v>1114</v>
          </cell>
          <cell r="X1123">
            <v>0</v>
          </cell>
          <cell r="Y1123">
            <v>0</v>
          </cell>
        </row>
        <row r="1124">
          <cell r="A1124">
            <v>1115</v>
          </cell>
          <cell r="B1124">
            <v>223</v>
          </cell>
          <cell r="C1124" t="str">
            <v xml:space="preserve">ORANGE                       </v>
          </cell>
          <cell r="D1124">
            <v>999</v>
          </cell>
          <cell r="E1124" t="str">
            <v>TOTAL</v>
          </cell>
          <cell r="F1124">
            <v>13182850.079999998</v>
          </cell>
          <cell r="G1124">
            <v>1</v>
          </cell>
          <cell r="H1124">
            <v>13175696.449999999</v>
          </cell>
          <cell r="I1124">
            <v>1</v>
          </cell>
          <cell r="J1124">
            <v>3841348</v>
          </cell>
          <cell r="K1124">
            <v>3841348</v>
          </cell>
          <cell r="L1124">
            <v>0</v>
          </cell>
          <cell r="M1124">
            <v>0</v>
          </cell>
          <cell r="N1124">
            <v>13175696.449999999</v>
          </cell>
          <cell r="O1124">
            <v>3841348</v>
          </cell>
          <cell r="P1124">
            <v>3733083</v>
          </cell>
          <cell r="Q1124">
            <v>108265</v>
          </cell>
          <cell r="R1124">
            <v>2.9001498225461368</v>
          </cell>
          <cell r="S1124">
            <v>1316</v>
          </cell>
          <cell r="T1124">
            <v>0</v>
          </cell>
          <cell r="U1124">
            <v>223</v>
          </cell>
          <cell r="V1124">
            <v>999</v>
          </cell>
          <cell r="W1124">
            <v>1115</v>
          </cell>
          <cell r="X1124">
            <v>1273</v>
          </cell>
          <cell r="Y1124">
            <v>13175696.449999999</v>
          </cell>
        </row>
        <row r="1125">
          <cell r="A1125">
            <v>1116</v>
          </cell>
          <cell r="B1125">
            <v>224</v>
          </cell>
          <cell r="C1125" t="str">
            <v xml:space="preserve">ORLEANS                      </v>
          </cell>
          <cell r="D1125">
            <v>224</v>
          </cell>
          <cell r="E1125" t="str">
            <v>ORLEANS</v>
          </cell>
          <cell r="F1125">
            <v>1548813.24</v>
          </cell>
          <cell r="G1125">
            <v>0.37012736908765653</v>
          </cell>
          <cell r="H1125">
            <v>1684181.32</v>
          </cell>
          <cell r="I1125">
            <v>0.38718589270782894</v>
          </cell>
          <cell r="K1125">
            <v>1657933</v>
          </cell>
          <cell r="L1125">
            <v>0</v>
          </cell>
          <cell r="M1125">
            <v>0</v>
          </cell>
          <cell r="N1125">
            <v>1684181.32</v>
          </cell>
          <cell r="O1125">
            <v>1657933</v>
          </cell>
          <cell r="P1125">
            <v>1556406</v>
          </cell>
          <cell r="Q1125">
            <v>101527</v>
          </cell>
          <cell r="R1125">
            <v>6.5231694043842028</v>
          </cell>
          <cell r="S1125">
            <v>181</v>
          </cell>
          <cell r="T1125">
            <v>0</v>
          </cell>
          <cell r="U1125">
            <v>224</v>
          </cell>
          <cell r="V1125">
            <v>224</v>
          </cell>
          <cell r="W1125">
            <v>1116</v>
          </cell>
          <cell r="X1125">
            <v>192</v>
          </cell>
          <cell r="Y1125">
            <v>1684181.32</v>
          </cell>
        </row>
        <row r="1126">
          <cell r="A1126">
            <v>1117</v>
          </cell>
          <cell r="B1126">
            <v>224</v>
          </cell>
          <cell r="C1126" t="str">
            <v xml:space="preserve">ORLEANS                      </v>
          </cell>
          <cell r="D1126">
            <v>660</v>
          </cell>
          <cell r="E1126" t="str">
            <v>NAUSET</v>
          </cell>
          <cell r="F1126">
            <v>2363580</v>
          </cell>
          <cell r="G1126">
            <v>0.5648361109233565</v>
          </cell>
          <cell r="H1126">
            <v>2380905</v>
          </cell>
          <cell r="I1126">
            <v>0.54735960845209553</v>
          </cell>
          <cell r="K1126">
            <v>2343798</v>
          </cell>
          <cell r="L1126">
            <v>0</v>
          </cell>
          <cell r="M1126">
            <v>0</v>
          </cell>
          <cell r="N1126">
            <v>2380905</v>
          </cell>
          <cell r="O1126">
            <v>2343798</v>
          </cell>
          <cell r="P1126">
            <v>2375167</v>
          </cell>
          <cell r="Q1126">
            <v>-31369</v>
          </cell>
          <cell r="R1126">
            <v>-1.3207071334352489</v>
          </cell>
          <cell r="S1126">
            <v>265</v>
          </cell>
          <cell r="T1126">
            <v>0</v>
          </cell>
          <cell r="U1126">
            <v>224</v>
          </cell>
          <cell r="V1126">
            <v>660</v>
          </cell>
          <cell r="W1126">
            <v>1117</v>
          </cell>
          <cell r="X1126">
            <v>253</v>
          </cell>
          <cell r="Y1126">
            <v>2380905</v>
          </cell>
        </row>
        <row r="1127">
          <cell r="A1127">
            <v>1118</v>
          </cell>
          <cell r="B1127">
            <v>224</v>
          </cell>
          <cell r="C1127" t="str">
            <v xml:space="preserve">ORLEANS                      </v>
          </cell>
          <cell r="D1127">
            <v>815</v>
          </cell>
          <cell r="E1127" t="str">
            <v>CAPE COD</v>
          </cell>
          <cell r="F1127">
            <v>272148</v>
          </cell>
          <cell r="G1127">
            <v>6.5036519988986893E-2</v>
          </cell>
          <cell r="H1127">
            <v>284714</v>
          </cell>
          <cell r="I1127">
            <v>6.5454498840075481E-2</v>
          </cell>
          <cell r="K1127">
            <v>280277</v>
          </cell>
          <cell r="L1127">
            <v>0</v>
          </cell>
          <cell r="M1127">
            <v>0</v>
          </cell>
          <cell r="N1127">
            <v>284714</v>
          </cell>
          <cell r="O1127">
            <v>280277</v>
          </cell>
          <cell r="P1127">
            <v>273482</v>
          </cell>
          <cell r="Q1127">
            <v>6795</v>
          </cell>
          <cell r="R1127">
            <v>2.4846242165846379</v>
          </cell>
          <cell r="S1127">
            <v>19</v>
          </cell>
          <cell r="T1127">
            <v>0</v>
          </cell>
          <cell r="U1127">
            <v>224</v>
          </cell>
          <cell r="V1127">
            <v>815</v>
          </cell>
          <cell r="W1127">
            <v>1118</v>
          </cell>
          <cell r="X1127">
            <v>19</v>
          </cell>
          <cell r="Y1127">
            <v>284714</v>
          </cell>
        </row>
        <row r="1128">
          <cell r="A1128">
            <v>1119</v>
          </cell>
          <cell r="B1128">
            <v>224</v>
          </cell>
          <cell r="D1128">
            <v>998</v>
          </cell>
          <cell r="F1128">
            <v>0</v>
          </cell>
          <cell r="G1128">
            <v>0</v>
          </cell>
          <cell r="H1128">
            <v>0</v>
          </cell>
          <cell r="I1128">
            <v>0</v>
          </cell>
          <cell r="K1128">
            <v>0</v>
          </cell>
          <cell r="L1128">
            <v>0</v>
          </cell>
          <cell r="M1128">
            <v>0</v>
          </cell>
          <cell r="N1128">
            <v>0</v>
          </cell>
          <cell r="O1128">
            <v>0</v>
          </cell>
          <cell r="P1128">
            <v>0</v>
          </cell>
          <cell r="Q1128">
            <v>0</v>
          </cell>
          <cell r="R1128">
            <v>0</v>
          </cell>
          <cell r="S1128">
            <v>0</v>
          </cell>
          <cell r="T1128">
            <v>0</v>
          </cell>
          <cell r="U1128">
            <v>224</v>
          </cell>
          <cell r="V1128">
            <v>998</v>
          </cell>
          <cell r="W1128">
            <v>1119</v>
          </cell>
          <cell r="X1128">
            <v>0</v>
          </cell>
          <cell r="Y1128">
            <v>0</v>
          </cell>
        </row>
        <row r="1129">
          <cell r="A1129">
            <v>1120</v>
          </cell>
          <cell r="B1129">
            <v>224</v>
          </cell>
          <cell r="C1129" t="str">
            <v xml:space="preserve">ORLEANS                      </v>
          </cell>
          <cell r="D1129">
            <v>999</v>
          </cell>
          <cell r="E1129" t="str">
            <v>TOTAL</v>
          </cell>
          <cell r="F1129">
            <v>4184541.24</v>
          </cell>
          <cell r="G1129">
            <v>1</v>
          </cell>
          <cell r="H1129">
            <v>4349800.32</v>
          </cell>
          <cell r="I1129">
            <v>0.99999999999999989</v>
          </cell>
          <cell r="J1129">
            <v>4282007</v>
          </cell>
          <cell r="K1129">
            <v>4282008</v>
          </cell>
          <cell r="L1129">
            <v>0</v>
          </cell>
          <cell r="M1129">
            <v>0</v>
          </cell>
          <cell r="N1129">
            <v>4349800.32</v>
          </cell>
          <cell r="O1129">
            <v>4282008</v>
          </cell>
          <cell r="P1129">
            <v>4205055</v>
          </cell>
          <cell r="Q1129">
            <v>76953</v>
          </cell>
          <cell r="R1129">
            <v>1.8300117358750361</v>
          </cell>
          <cell r="S1129">
            <v>465</v>
          </cell>
          <cell r="T1129">
            <v>0</v>
          </cell>
          <cell r="U1129">
            <v>224</v>
          </cell>
          <cell r="V1129">
            <v>999</v>
          </cell>
          <cell r="W1129">
            <v>1120</v>
          </cell>
          <cell r="X1129">
            <v>464</v>
          </cell>
          <cell r="Y1129">
            <v>4349800.32</v>
          </cell>
        </row>
        <row r="1130">
          <cell r="A1130">
            <v>1121</v>
          </cell>
          <cell r="B1130">
            <v>225</v>
          </cell>
          <cell r="C1130" t="str">
            <v xml:space="preserve">OTIS                         </v>
          </cell>
          <cell r="D1130">
            <v>225</v>
          </cell>
          <cell r="E1130" t="str">
            <v>OTIS</v>
          </cell>
          <cell r="F1130">
            <v>0</v>
          </cell>
          <cell r="G1130">
            <v>0</v>
          </cell>
          <cell r="H1130">
            <v>0</v>
          </cell>
          <cell r="I1130">
            <v>0</v>
          </cell>
          <cell r="K1130">
            <v>0</v>
          </cell>
          <cell r="L1130">
            <v>0</v>
          </cell>
          <cell r="M1130">
            <v>0</v>
          </cell>
          <cell r="N1130">
            <v>0</v>
          </cell>
          <cell r="O1130">
            <v>0</v>
          </cell>
          <cell r="P1130">
            <v>0</v>
          </cell>
          <cell r="Q1130">
            <v>0</v>
          </cell>
          <cell r="R1130">
            <v>0</v>
          </cell>
          <cell r="S1130">
            <v>0</v>
          </cell>
          <cell r="T1130">
            <v>0</v>
          </cell>
          <cell r="U1130">
            <v>225</v>
          </cell>
          <cell r="V1130">
            <v>225</v>
          </cell>
          <cell r="W1130">
            <v>1121</v>
          </cell>
          <cell r="X1130">
            <v>0</v>
          </cell>
          <cell r="Y1130">
            <v>0</v>
          </cell>
        </row>
        <row r="1131">
          <cell r="A1131">
            <v>1122</v>
          </cell>
          <cell r="B1131">
            <v>225</v>
          </cell>
          <cell r="C1131" t="str">
            <v xml:space="preserve">OTIS                         </v>
          </cell>
          <cell r="D1131">
            <v>662</v>
          </cell>
          <cell r="E1131" t="str">
            <v>FARMINGTON RIVER</v>
          </cell>
          <cell r="F1131">
            <v>1562007</v>
          </cell>
          <cell r="G1131">
            <v>1</v>
          </cell>
          <cell r="H1131">
            <v>1539706</v>
          </cell>
          <cell r="I1131">
            <v>1</v>
          </cell>
          <cell r="K1131">
            <v>1403449</v>
          </cell>
          <cell r="L1131">
            <v>0</v>
          </cell>
          <cell r="M1131">
            <v>0</v>
          </cell>
          <cell r="N1131">
            <v>1539706</v>
          </cell>
          <cell r="O1131">
            <v>1403449</v>
          </cell>
          <cell r="P1131">
            <v>1373921</v>
          </cell>
          <cell r="Q1131">
            <v>29528</v>
          </cell>
          <cell r="R1131">
            <v>2.1491774272319879</v>
          </cell>
          <cell r="S1131">
            <v>174</v>
          </cell>
          <cell r="T1131">
            <v>0</v>
          </cell>
          <cell r="U1131">
            <v>225</v>
          </cell>
          <cell r="V1131">
            <v>662</v>
          </cell>
          <cell r="W1131">
            <v>1122</v>
          </cell>
          <cell r="X1131">
            <v>162</v>
          </cell>
          <cell r="Y1131">
            <v>1539706</v>
          </cell>
        </row>
        <row r="1132">
          <cell r="A1132">
            <v>1123</v>
          </cell>
          <cell r="B1132">
            <v>225</v>
          </cell>
          <cell r="D1132">
            <v>998</v>
          </cell>
          <cell r="F1132">
            <v>0</v>
          </cell>
          <cell r="G1132">
            <v>0</v>
          </cell>
          <cell r="H1132">
            <v>0</v>
          </cell>
          <cell r="I1132">
            <v>0</v>
          </cell>
          <cell r="K1132">
            <v>0</v>
          </cell>
          <cell r="L1132">
            <v>0</v>
          </cell>
          <cell r="M1132">
            <v>0</v>
          </cell>
          <cell r="N1132">
            <v>0</v>
          </cell>
          <cell r="O1132">
            <v>0</v>
          </cell>
          <cell r="P1132">
            <v>0</v>
          </cell>
          <cell r="Q1132">
            <v>0</v>
          </cell>
          <cell r="R1132">
            <v>0</v>
          </cell>
          <cell r="S1132">
            <v>0</v>
          </cell>
          <cell r="T1132">
            <v>0</v>
          </cell>
          <cell r="U1132">
            <v>225</v>
          </cell>
          <cell r="V1132">
            <v>998</v>
          </cell>
          <cell r="W1132">
            <v>1123</v>
          </cell>
          <cell r="X1132">
            <v>0</v>
          </cell>
          <cell r="Y1132">
            <v>0</v>
          </cell>
        </row>
        <row r="1133">
          <cell r="A1133">
            <v>1124</v>
          </cell>
          <cell r="B1133">
            <v>225</v>
          </cell>
          <cell r="D1133">
            <v>998</v>
          </cell>
          <cell r="F1133">
            <v>0</v>
          </cell>
          <cell r="G1133">
            <v>0</v>
          </cell>
          <cell r="H1133">
            <v>0</v>
          </cell>
          <cell r="I1133">
            <v>0</v>
          </cell>
          <cell r="K1133">
            <v>0</v>
          </cell>
          <cell r="L1133">
            <v>0</v>
          </cell>
          <cell r="M1133">
            <v>0</v>
          </cell>
          <cell r="N1133">
            <v>0</v>
          </cell>
          <cell r="O1133">
            <v>0</v>
          </cell>
          <cell r="P1133">
            <v>0</v>
          </cell>
          <cell r="Q1133">
            <v>0</v>
          </cell>
          <cell r="R1133">
            <v>0</v>
          </cell>
          <cell r="S1133">
            <v>0</v>
          </cell>
          <cell r="T1133">
            <v>0</v>
          </cell>
          <cell r="U1133">
            <v>225</v>
          </cell>
          <cell r="V1133">
            <v>998</v>
          </cell>
          <cell r="W1133">
            <v>1124</v>
          </cell>
          <cell r="X1133">
            <v>0</v>
          </cell>
          <cell r="Y1133">
            <v>0</v>
          </cell>
        </row>
        <row r="1134">
          <cell r="A1134">
            <v>1125</v>
          </cell>
          <cell r="B1134">
            <v>225</v>
          </cell>
          <cell r="C1134" t="str">
            <v xml:space="preserve">OTIS                         </v>
          </cell>
          <cell r="D1134">
            <v>999</v>
          </cell>
          <cell r="E1134" t="str">
            <v>TOTAL</v>
          </cell>
          <cell r="F1134">
            <v>1562007</v>
          </cell>
          <cell r="G1134">
            <v>1</v>
          </cell>
          <cell r="H1134">
            <v>1539706</v>
          </cell>
          <cell r="I1134">
            <v>1</v>
          </cell>
          <cell r="J1134">
            <v>1403449</v>
          </cell>
          <cell r="K1134">
            <v>1403449</v>
          </cell>
          <cell r="L1134">
            <v>0</v>
          </cell>
          <cell r="M1134">
            <v>0</v>
          </cell>
          <cell r="N1134">
            <v>1539706</v>
          </cell>
          <cell r="O1134">
            <v>1403449</v>
          </cell>
          <cell r="P1134">
            <v>1373921</v>
          </cell>
          <cell r="Q1134">
            <v>29528</v>
          </cell>
          <cell r="R1134">
            <v>2.1491774272319879</v>
          </cell>
          <cell r="S1134">
            <v>174</v>
          </cell>
          <cell r="T1134">
            <v>0</v>
          </cell>
          <cell r="U1134">
            <v>225</v>
          </cell>
          <cell r="V1134">
            <v>999</v>
          </cell>
          <cell r="W1134">
            <v>1125</v>
          </cell>
          <cell r="X1134">
            <v>162</v>
          </cell>
          <cell r="Y1134">
            <v>1539706</v>
          </cell>
        </row>
        <row r="1135">
          <cell r="A1135">
            <v>1126</v>
          </cell>
          <cell r="B1135">
            <v>226</v>
          </cell>
          <cell r="C1135" t="str">
            <v xml:space="preserve">OXFORD                       </v>
          </cell>
          <cell r="D1135">
            <v>226</v>
          </cell>
          <cell r="E1135" t="str">
            <v>OXFORD</v>
          </cell>
          <cell r="F1135">
            <v>18299262.16</v>
          </cell>
          <cell r="G1135">
            <v>0.89291419212764023</v>
          </cell>
          <cell r="H1135">
            <v>19039445.560000002</v>
          </cell>
          <cell r="I1135">
            <v>0.89790245274931813</v>
          </cell>
          <cell r="K1135">
            <v>8878897</v>
          </cell>
          <cell r="L1135">
            <v>0</v>
          </cell>
          <cell r="M1135">
            <v>0</v>
          </cell>
          <cell r="N1135">
            <v>19039445.560000002</v>
          </cell>
          <cell r="O1135">
            <v>8878897</v>
          </cell>
          <cell r="P1135">
            <v>8535109</v>
          </cell>
          <cell r="Q1135">
            <v>343788</v>
          </cell>
          <cell r="R1135">
            <v>4.0279274699362366</v>
          </cell>
          <cell r="S1135">
            <v>2028</v>
          </cell>
          <cell r="T1135">
            <v>0</v>
          </cell>
          <cell r="U1135">
            <v>226</v>
          </cell>
          <cell r="V1135">
            <v>226</v>
          </cell>
          <cell r="W1135">
            <v>1126</v>
          </cell>
          <cell r="X1135">
            <v>2017</v>
          </cell>
          <cell r="Y1135">
            <v>19039445.560000002</v>
          </cell>
        </row>
        <row r="1136">
          <cell r="A1136">
            <v>1127</v>
          </cell>
          <cell r="B1136">
            <v>226</v>
          </cell>
          <cell r="C1136" t="str">
            <v xml:space="preserve">OXFORD                       </v>
          </cell>
          <cell r="D1136">
            <v>876</v>
          </cell>
          <cell r="E1136" t="str">
            <v>SOUTHERN WORCESTER</v>
          </cell>
          <cell r="F1136">
            <v>2194602</v>
          </cell>
          <cell r="G1136">
            <v>0.10708580787235979</v>
          </cell>
          <cell r="H1136">
            <v>2164913</v>
          </cell>
          <cell r="I1136">
            <v>0.10209754725068183</v>
          </cell>
          <cell r="K1136">
            <v>1009590</v>
          </cell>
          <cell r="L1136">
            <v>0</v>
          </cell>
          <cell r="M1136">
            <v>0</v>
          </cell>
          <cell r="N1136">
            <v>2164913</v>
          </cell>
          <cell r="O1136">
            <v>1009590</v>
          </cell>
          <cell r="P1136">
            <v>1023602</v>
          </cell>
          <cell r="Q1136">
            <v>-14012</v>
          </cell>
          <cell r="R1136">
            <v>-1.3688914245966695</v>
          </cell>
          <cell r="S1136">
            <v>154</v>
          </cell>
          <cell r="T1136">
            <v>0</v>
          </cell>
          <cell r="U1136">
            <v>226</v>
          </cell>
          <cell r="V1136">
            <v>876</v>
          </cell>
          <cell r="W1136">
            <v>1127</v>
          </cell>
          <cell r="X1136">
            <v>147</v>
          </cell>
          <cell r="Y1136">
            <v>2164913</v>
          </cell>
        </row>
        <row r="1137">
          <cell r="A1137">
            <v>1128</v>
          </cell>
          <cell r="B1137">
            <v>226</v>
          </cell>
          <cell r="D1137">
            <v>998</v>
          </cell>
          <cell r="F1137">
            <v>0</v>
          </cell>
          <cell r="G1137">
            <v>0</v>
          </cell>
          <cell r="H1137">
            <v>0</v>
          </cell>
          <cell r="I1137">
            <v>0</v>
          </cell>
          <cell r="K1137">
            <v>0</v>
          </cell>
          <cell r="L1137">
            <v>0</v>
          </cell>
          <cell r="M1137">
            <v>0</v>
          </cell>
          <cell r="N1137">
            <v>0</v>
          </cell>
          <cell r="O1137">
            <v>0</v>
          </cell>
          <cell r="P1137">
            <v>0</v>
          </cell>
          <cell r="Q1137">
            <v>0</v>
          </cell>
          <cell r="R1137">
            <v>0</v>
          </cell>
          <cell r="S1137">
            <v>0</v>
          </cell>
          <cell r="T1137">
            <v>0</v>
          </cell>
          <cell r="U1137">
            <v>226</v>
          </cell>
          <cell r="V1137">
            <v>998</v>
          </cell>
          <cell r="W1137">
            <v>1128</v>
          </cell>
          <cell r="X1137">
            <v>0</v>
          </cell>
          <cell r="Y1137">
            <v>0</v>
          </cell>
        </row>
        <row r="1138">
          <cell r="A1138">
            <v>1129</v>
          </cell>
          <cell r="B1138">
            <v>226</v>
          </cell>
          <cell r="D1138">
            <v>998</v>
          </cell>
          <cell r="F1138">
            <v>0</v>
          </cell>
          <cell r="G1138">
            <v>0</v>
          </cell>
          <cell r="H1138">
            <v>0</v>
          </cell>
          <cell r="I1138">
            <v>0</v>
          </cell>
          <cell r="K1138">
            <v>0</v>
          </cell>
          <cell r="L1138">
            <v>0</v>
          </cell>
          <cell r="M1138">
            <v>0</v>
          </cell>
          <cell r="N1138">
            <v>0</v>
          </cell>
          <cell r="O1138">
            <v>0</v>
          </cell>
          <cell r="P1138">
            <v>0</v>
          </cell>
          <cell r="Q1138">
            <v>0</v>
          </cell>
          <cell r="R1138">
            <v>0</v>
          </cell>
          <cell r="S1138">
            <v>0</v>
          </cell>
          <cell r="T1138">
            <v>0</v>
          </cell>
          <cell r="U1138">
            <v>226</v>
          </cell>
          <cell r="V1138">
            <v>998</v>
          </cell>
          <cell r="W1138">
            <v>1129</v>
          </cell>
          <cell r="X1138">
            <v>0</v>
          </cell>
          <cell r="Y1138">
            <v>0</v>
          </cell>
        </row>
        <row r="1139">
          <cell r="A1139">
            <v>1130</v>
          </cell>
          <cell r="B1139">
            <v>226</v>
          </cell>
          <cell r="C1139" t="str">
            <v xml:space="preserve">OXFORD                       </v>
          </cell>
          <cell r="D1139">
            <v>999</v>
          </cell>
          <cell r="E1139" t="str">
            <v>TOTAL</v>
          </cell>
          <cell r="F1139">
            <v>20493864.16</v>
          </cell>
          <cell r="G1139">
            <v>1</v>
          </cell>
          <cell r="H1139">
            <v>21204358.560000002</v>
          </cell>
          <cell r="I1139">
            <v>1</v>
          </cell>
          <cell r="J1139">
            <v>9888487</v>
          </cell>
          <cell r="K1139">
            <v>9888487</v>
          </cell>
          <cell r="L1139">
            <v>0</v>
          </cell>
          <cell r="M1139">
            <v>0</v>
          </cell>
          <cell r="N1139">
            <v>21204358.560000002</v>
          </cell>
          <cell r="O1139">
            <v>9888487</v>
          </cell>
          <cell r="P1139">
            <v>9558711</v>
          </cell>
          <cell r="Q1139">
            <v>329776</v>
          </cell>
          <cell r="R1139">
            <v>3.4500049222117921</v>
          </cell>
          <cell r="S1139">
            <v>2182</v>
          </cell>
          <cell r="T1139">
            <v>0</v>
          </cell>
          <cell r="U1139">
            <v>226</v>
          </cell>
          <cell r="V1139">
            <v>999</v>
          </cell>
          <cell r="W1139">
            <v>1130</v>
          </cell>
          <cell r="X1139">
            <v>2164</v>
          </cell>
          <cell r="Y1139">
            <v>21204358.560000002</v>
          </cell>
        </row>
        <row r="1140">
          <cell r="A1140">
            <v>1131</v>
          </cell>
          <cell r="B1140">
            <v>227</v>
          </cell>
          <cell r="C1140" t="str">
            <v xml:space="preserve">PALMER                       </v>
          </cell>
          <cell r="D1140">
            <v>227</v>
          </cell>
          <cell r="E1140" t="str">
            <v>PALMER</v>
          </cell>
          <cell r="F1140">
            <v>15673257.680000003</v>
          </cell>
          <cell r="G1140">
            <v>0.84958569227938208</v>
          </cell>
          <cell r="H1140">
            <v>16134047.02</v>
          </cell>
          <cell r="I1140">
            <v>0.84492998204418523</v>
          </cell>
          <cell r="K1140">
            <v>6470869</v>
          </cell>
          <cell r="L1140">
            <v>0</v>
          </cell>
          <cell r="M1140">
            <v>0</v>
          </cell>
          <cell r="N1140">
            <v>16134047.02</v>
          </cell>
          <cell r="O1140">
            <v>6470869</v>
          </cell>
          <cell r="P1140">
            <v>6390223</v>
          </cell>
          <cell r="Q1140">
            <v>80646</v>
          </cell>
          <cell r="R1140">
            <v>1.2620216853152073</v>
          </cell>
          <cell r="S1140">
            <v>1692</v>
          </cell>
          <cell r="T1140">
            <v>0</v>
          </cell>
          <cell r="U1140">
            <v>227</v>
          </cell>
          <cell r="V1140">
            <v>227</v>
          </cell>
          <cell r="W1140">
            <v>1131</v>
          </cell>
          <cell r="X1140">
            <v>1656</v>
          </cell>
          <cell r="Y1140">
            <v>16134047.02</v>
          </cell>
        </row>
        <row r="1141">
          <cell r="A1141">
            <v>1132</v>
          </cell>
          <cell r="B1141">
            <v>227</v>
          </cell>
          <cell r="C1141" t="str">
            <v xml:space="preserve">PALMER                       </v>
          </cell>
          <cell r="D1141">
            <v>860</v>
          </cell>
          <cell r="E1141" t="str">
            <v>PATHFINDER</v>
          </cell>
          <cell r="F1141">
            <v>2774861</v>
          </cell>
          <cell r="G1141">
            <v>0.15041430772061792</v>
          </cell>
          <cell r="H1141">
            <v>2961082</v>
          </cell>
          <cell r="I1141">
            <v>0.15507001795581479</v>
          </cell>
          <cell r="K1141">
            <v>1187599</v>
          </cell>
          <cell r="L1141">
            <v>0</v>
          </cell>
          <cell r="M1141">
            <v>0</v>
          </cell>
          <cell r="N1141">
            <v>2961082</v>
          </cell>
          <cell r="O1141">
            <v>1187599</v>
          </cell>
          <cell r="P1141">
            <v>1131352</v>
          </cell>
          <cell r="Q1141">
            <v>56247</v>
          </cell>
          <cell r="R1141">
            <v>4.9716622236050316</v>
          </cell>
          <cell r="S1141">
            <v>193</v>
          </cell>
          <cell r="T1141">
            <v>0</v>
          </cell>
          <cell r="U1141">
            <v>227</v>
          </cell>
          <cell r="V1141">
            <v>860</v>
          </cell>
          <cell r="W1141">
            <v>1132</v>
          </cell>
          <cell r="X1141">
            <v>198</v>
          </cell>
          <cell r="Y1141">
            <v>2961082</v>
          </cell>
        </row>
        <row r="1142">
          <cell r="A1142">
            <v>1133</v>
          </cell>
          <cell r="B1142">
            <v>227</v>
          </cell>
          <cell r="D1142">
            <v>998</v>
          </cell>
          <cell r="F1142">
            <v>0</v>
          </cell>
          <cell r="G1142">
            <v>0</v>
          </cell>
          <cell r="H1142">
            <v>0</v>
          </cell>
          <cell r="I1142">
            <v>0</v>
          </cell>
          <cell r="K1142">
            <v>0</v>
          </cell>
          <cell r="L1142">
            <v>0</v>
          </cell>
          <cell r="M1142">
            <v>0</v>
          </cell>
          <cell r="N1142">
            <v>0</v>
          </cell>
          <cell r="O1142">
            <v>0</v>
          </cell>
          <cell r="P1142">
            <v>0</v>
          </cell>
          <cell r="Q1142">
            <v>0</v>
          </cell>
          <cell r="R1142">
            <v>0</v>
          </cell>
          <cell r="S1142">
            <v>0</v>
          </cell>
          <cell r="T1142">
            <v>0</v>
          </cell>
          <cell r="U1142">
            <v>227</v>
          </cell>
          <cell r="V1142">
            <v>998</v>
          </cell>
          <cell r="W1142">
            <v>1133</v>
          </cell>
          <cell r="X1142">
            <v>0</v>
          </cell>
          <cell r="Y1142">
            <v>0</v>
          </cell>
        </row>
        <row r="1143">
          <cell r="A1143">
            <v>1134</v>
          </cell>
          <cell r="B1143">
            <v>227</v>
          </cell>
          <cell r="D1143">
            <v>998</v>
          </cell>
          <cell r="F1143">
            <v>0</v>
          </cell>
          <cell r="G1143">
            <v>0</v>
          </cell>
          <cell r="H1143">
            <v>0</v>
          </cell>
          <cell r="I1143">
            <v>0</v>
          </cell>
          <cell r="K1143">
            <v>0</v>
          </cell>
          <cell r="L1143">
            <v>0</v>
          </cell>
          <cell r="M1143">
            <v>0</v>
          </cell>
          <cell r="N1143">
            <v>0</v>
          </cell>
          <cell r="O1143">
            <v>0</v>
          </cell>
          <cell r="P1143">
            <v>0</v>
          </cell>
          <cell r="Q1143">
            <v>0</v>
          </cell>
          <cell r="R1143">
            <v>0</v>
          </cell>
          <cell r="S1143">
            <v>0</v>
          </cell>
          <cell r="T1143">
            <v>0</v>
          </cell>
          <cell r="U1143">
            <v>227</v>
          </cell>
          <cell r="V1143">
            <v>998</v>
          </cell>
          <cell r="W1143">
            <v>1134</v>
          </cell>
          <cell r="X1143">
            <v>0</v>
          </cell>
          <cell r="Y1143">
            <v>0</v>
          </cell>
        </row>
        <row r="1144">
          <cell r="A1144">
            <v>1135</v>
          </cell>
          <cell r="B1144">
            <v>227</v>
          </cell>
          <cell r="C1144" t="str">
            <v xml:space="preserve">PALMER                       </v>
          </cell>
          <cell r="D1144">
            <v>999</v>
          </cell>
          <cell r="E1144" t="str">
            <v>TOTAL</v>
          </cell>
          <cell r="F1144">
            <v>18448118.680000003</v>
          </cell>
          <cell r="G1144">
            <v>1</v>
          </cell>
          <cell r="H1144">
            <v>19095129.02</v>
          </cell>
          <cell r="I1144">
            <v>1</v>
          </cell>
          <cell r="J1144">
            <v>7658468</v>
          </cell>
          <cell r="K1144">
            <v>7658468</v>
          </cell>
          <cell r="L1144">
            <v>0</v>
          </cell>
          <cell r="M1144">
            <v>0</v>
          </cell>
          <cell r="N1144">
            <v>19095129.02</v>
          </cell>
          <cell r="O1144">
            <v>7658468</v>
          </cell>
          <cell r="P1144">
            <v>7521575</v>
          </cell>
          <cell r="Q1144">
            <v>136893</v>
          </cell>
          <cell r="R1144">
            <v>1.8200044538544122</v>
          </cell>
          <cell r="S1144">
            <v>1885</v>
          </cell>
          <cell r="T1144">
            <v>0</v>
          </cell>
          <cell r="U1144">
            <v>227</v>
          </cell>
          <cell r="V1144">
            <v>999</v>
          </cell>
          <cell r="W1144">
            <v>1135</v>
          </cell>
          <cell r="X1144">
            <v>1854</v>
          </cell>
          <cell r="Y1144">
            <v>19095129.02</v>
          </cell>
        </row>
        <row r="1145">
          <cell r="A1145">
            <v>1136</v>
          </cell>
          <cell r="B1145">
            <v>228</v>
          </cell>
          <cell r="C1145" t="str">
            <v xml:space="preserve">PAXTON                       </v>
          </cell>
          <cell r="D1145">
            <v>228</v>
          </cell>
          <cell r="E1145" t="str">
            <v>PAXTON</v>
          </cell>
          <cell r="F1145">
            <v>0</v>
          </cell>
          <cell r="G1145">
            <v>0</v>
          </cell>
          <cell r="H1145">
            <v>0</v>
          </cell>
          <cell r="I1145">
            <v>0</v>
          </cell>
          <cell r="K1145">
            <v>0</v>
          </cell>
          <cell r="L1145">
            <v>0</v>
          </cell>
          <cell r="M1145">
            <v>0</v>
          </cell>
          <cell r="N1145">
            <v>0</v>
          </cell>
          <cell r="O1145">
            <v>0</v>
          </cell>
          <cell r="P1145">
            <v>0</v>
          </cell>
          <cell r="Q1145">
            <v>0</v>
          </cell>
          <cell r="R1145">
            <v>0</v>
          </cell>
          <cell r="S1145">
            <v>0</v>
          </cell>
          <cell r="T1145">
            <v>0</v>
          </cell>
          <cell r="U1145">
            <v>228</v>
          </cell>
          <cell r="V1145">
            <v>228</v>
          </cell>
          <cell r="W1145">
            <v>1136</v>
          </cell>
          <cell r="X1145">
            <v>0</v>
          </cell>
          <cell r="Y1145">
            <v>0</v>
          </cell>
        </row>
        <row r="1146">
          <cell r="A1146">
            <v>1137</v>
          </cell>
          <cell r="B1146">
            <v>228</v>
          </cell>
          <cell r="C1146" t="str">
            <v xml:space="preserve">PAXTON                       </v>
          </cell>
          <cell r="D1146">
            <v>775</v>
          </cell>
          <cell r="E1146" t="str">
            <v>WACHUSETT</v>
          </cell>
          <cell r="F1146">
            <v>5649171</v>
          </cell>
          <cell r="G1146">
            <v>0.95197098708095329</v>
          </cell>
          <cell r="H1146">
            <v>6094704</v>
          </cell>
          <cell r="I1146">
            <v>0.95389975349219391</v>
          </cell>
          <cell r="K1146">
            <v>4170010</v>
          </cell>
          <cell r="L1146">
            <v>0</v>
          </cell>
          <cell r="M1146">
            <v>0</v>
          </cell>
          <cell r="N1146">
            <v>6094704</v>
          </cell>
          <cell r="O1146">
            <v>4170010</v>
          </cell>
          <cell r="P1146">
            <v>4107281</v>
          </cell>
          <cell r="Q1146">
            <v>62729</v>
          </cell>
          <cell r="R1146">
            <v>1.5272634134357985</v>
          </cell>
          <cell r="S1146">
            <v>670</v>
          </cell>
          <cell r="T1146">
            <v>0</v>
          </cell>
          <cell r="U1146">
            <v>228</v>
          </cell>
          <cell r="V1146">
            <v>775</v>
          </cell>
          <cell r="W1146">
            <v>1137</v>
          </cell>
          <cell r="X1146">
            <v>693</v>
          </cell>
          <cell r="Y1146">
            <v>6094704</v>
          </cell>
        </row>
        <row r="1147">
          <cell r="A1147">
            <v>1138</v>
          </cell>
          <cell r="B1147">
            <v>228</v>
          </cell>
          <cell r="C1147" t="str">
            <v xml:space="preserve">PAXTON                       </v>
          </cell>
          <cell r="D1147">
            <v>876</v>
          </cell>
          <cell r="E1147" t="str">
            <v>SOUTHERN WORCESTER</v>
          </cell>
          <cell r="F1147">
            <v>285013</v>
          </cell>
          <cell r="G1147">
            <v>4.8029012919046661E-2</v>
          </cell>
          <cell r="H1147">
            <v>294546</v>
          </cell>
          <cell r="I1147">
            <v>4.6100246507806079E-2</v>
          </cell>
          <cell r="K1147">
            <v>201529</v>
          </cell>
          <cell r="L1147">
            <v>0</v>
          </cell>
          <cell r="M1147">
            <v>0</v>
          </cell>
          <cell r="N1147">
            <v>294546</v>
          </cell>
          <cell r="O1147">
            <v>201529</v>
          </cell>
          <cell r="P1147">
            <v>207221</v>
          </cell>
          <cell r="Q1147">
            <v>-5692</v>
          </cell>
          <cell r="R1147">
            <v>-2.7468258525921603</v>
          </cell>
          <cell r="S1147">
            <v>20</v>
          </cell>
          <cell r="T1147">
            <v>0</v>
          </cell>
          <cell r="U1147">
            <v>228</v>
          </cell>
          <cell r="V1147">
            <v>876</v>
          </cell>
          <cell r="W1147">
            <v>1138</v>
          </cell>
          <cell r="X1147">
            <v>20</v>
          </cell>
          <cell r="Y1147">
            <v>294546</v>
          </cell>
        </row>
        <row r="1148">
          <cell r="A1148">
            <v>1139</v>
          </cell>
          <cell r="B1148">
            <v>228</v>
          </cell>
          <cell r="D1148">
            <v>998</v>
          </cell>
          <cell r="F1148">
            <v>0</v>
          </cell>
          <cell r="G1148">
            <v>0</v>
          </cell>
          <cell r="H1148">
            <v>0</v>
          </cell>
          <cell r="I1148">
            <v>0</v>
          </cell>
          <cell r="K1148">
            <v>0</v>
          </cell>
          <cell r="L1148">
            <v>0</v>
          </cell>
          <cell r="M1148">
            <v>0</v>
          </cell>
          <cell r="N1148">
            <v>0</v>
          </cell>
          <cell r="O1148">
            <v>0</v>
          </cell>
          <cell r="P1148">
            <v>0</v>
          </cell>
          <cell r="Q1148">
            <v>0</v>
          </cell>
          <cell r="R1148">
            <v>0</v>
          </cell>
          <cell r="S1148">
            <v>0</v>
          </cell>
          <cell r="T1148">
            <v>0</v>
          </cell>
          <cell r="U1148">
            <v>228</v>
          </cell>
          <cell r="V1148">
            <v>998</v>
          </cell>
          <cell r="W1148">
            <v>1139</v>
          </cell>
          <cell r="X1148">
            <v>0</v>
          </cell>
          <cell r="Y1148">
            <v>0</v>
          </cell>
        </row>
        <row r="1149">
          <cell r="A1149">
            <v>1140</v>
          </cell>
          <cell r="B1149">
            <v>228</v>
          </cell>
          <cell r="C1149" t="str">
            <v xml:space="preserve">PAXTON                       </v>
          </cell>
          <cell r="D1149">
            <v>999</v>
          </cell>
          <cell r="E1149" t="str">
            <v>TOTAL</v>
          </cell>
          <cell r="F1149">
            <v>5934184</v>
          </cell>
          <cell r="G1149">
            <v>1</v>
          </cell>
          <cell r="H1149">
            <v>6389250</v>
          </cell>
          <cell r="I1149">
            <v>1</v>
          </cell>
          <cell r="J1149">
            <v>4371539</v>
          </cell>
          <cell r="K1149">
            <v>4371539</v>
          </cell>
          <cell r="L1149">
            <v>0</v>
          </cell>
          <cell r="M1149">
            <v>0</v>
          </cell>
          <cell r="N1149">
            <v>6389250</v>
          </cell>
          <cell r="O1149">
            <v>4371539</v>
          </cell>
          <cell r="P1149">
            <v>4314502</v>
          </cell>
          <cell r="Q1149">
            <v>57037</v>
          </cell>
          <cell r="R1149">
            <v>1.3219833946073034</v>
          </cell>
          <cell r="S1149">
            <v>690</v>
          </cell>
          <cell r="T1149">
            <v>0</v>
          </cell>
          <cell r="U1149">
            <v>228</v>
          </cell>
          <cell r="V1149">
            <v>999</v>
          </cell>
          <cell r="W1149">
            <v>1140</v>
          </cell>
          <cell r="X1149">
            <v>713</v>
          </cell>
          <cell r="Y1149">
            <v>6389250</v>
          </cell>
        </row>
        <row r="1150">
          <cell r="A1150">
            <v>1141</v>
          </cell>
          <cell r="B1150">
            <v>229</v>
          </cell>
          <cell r="C1150" t="str">
            <v xml:space="preserve">PEABODY                      </v>
          </cell>
          <cell r="D1150">
            <v>229</v>
          </cell>
          <cell r="E1150" t="str">
            <v>PEABODY</v>
          </cell>
          <cell r="F1150">
            <v>59014857.119999997</v>
          </cell>
          <cell r="G1150">
            <v>0.9924605107457295</v>
          </cell>
          <cell r="H1150">
            <v>60682224.989999987</v>
          </cell>
          <cell r="I1150">
            <v>0.99291305656568041</v>
          </cell>
          <cell r="K1150">
            <v>44402871</v>
          </cell>
          <cell r="L1150">
            <v>0</v>
          </cell>
          <cell r="M1150">
            <v>0</v>
          </cell>
          <cell r="N1150">
            <v>60682224.989999987</v>
          </cell>
          <cell r="O1150">
            <v>44345547</v>
          </cell>
          <cell r="P1150">
            <v>42743764</v>
          </cell>
          <cell r="Q1150">
            <v>1601783</v>
          </cell>
          <cell r="R1150">
            <v>3.7474074580797332</v>
          </cell>
          <cell r="S1150">
            <v>6178</v>
          </cell>
          <cell r="T1150">
            <v>0</v>
          </cell>
          <cell r="U1150">
            <v>229</v>
          </cell>
          <cell r="V1150">
            <v>229</v>
          </cell>
          <cell r="W1150">
            <v>1141</v>
          </cell>
          <cell r="X1150">
            <v>6072</v>
          </cell>
          <cell r="Y1150">
            <v>60682224.989999987</v>
          </cell>
        </row>
        <row r="1151">
          <cell r="A1151">
            <v>1142</v>
          </cell>
          <cell r="B1151">
            <v>229</v>
          </cell>
          <cell r="C1151" t="str">
            <v xml:space="preserve">PEABODY                      </v>
          </cell>
          <cell r="D1151">
            <v>913</v>
          </cell>
          <cell r="E1151" t="str">
            <v>ESSEX AGRICULTURAL</v>
          </cell>
          <cell r="F1151">
            <v>448322</v>
          </cell>
          <cell r="G1151">
            <v>7.5394892542704674E-3</v>
          </cell>
          <cell r="H1151">
            <v>433121</v>
          </cell>
          <cell r="I1151">
            <v>7.0869434343195821E-3</v>
          </cell>
          <cell r="K1151">
            <v>316927</v>
          </cell>
          <cell r="L1151">
            <v>374251</v>
          </cell>
          <cell r="M1151">
            <v>57324</v>
          </cell>
          <cell r="N1151">
            <v>0</v>
          </cell>
          <cell r="O1151">
            <v>374251</v>
          </cell>
          <cell r="P1151">
            <v>392700</v>
          </cell>
          <cell r="Q1151">
            <v>-18449</v>
          </cell>
          <cell r="R1151">
            <v>-4.6979882862235804</v>
          </cell>
          <cell r="S1151">
            <v>32</v>
          </cell>
          <cell r="T1151">
            <v>0</v>
          </cell>
          <cell r="U1151">
            <v>229</v>
          </cell>
          <cell r="V1151">
            <v>913</v>
          </cell>
          <cell r="W1151">
            <v>1142</v>
          </cell>
          <cell r="X1151">
            <v>30</v>
          </cell>
          <cell r="Y1151">
            <v>433121</v>
          </cell>
        </row>
        <row r="1152">
          <cell r="A1152">
            <v>1143</v>
          </cell>
          <cell r="B1152">
            <v>229</v>
          </cell>
          <cell r="D1152">
            <v>998</v>
          </cell>
          <cell r="F1152">
            <v>0</v>
          </cell>
          <cell r="G1152">
            <v>0</v>
          </cell>
          <cell r="H1152">
            <v>0</v>
          </cell>
          <cell r="I1152">
            <v>0</v>
          </cell>
          <cell r="K1152">
            <v>0</v>
          </cell>
          <cell r="L1152">
            <v>0</v>
          </cell>
          <cell r="M1152">
            <v>0</v>
          </cell>
          <cell r="N1152">
            <v>0</v>
          </cell>
          <cell r="O1152">
            <v>0</v>
          </cell>
          <cell r="P1152">
            <v>0</v>
          </cell>
          <cell r="Q1152">
            <v>0</v>
          </cell>
          <cell r="R1152">
            <v>0</v>
          </cell>
          <cell r="S1152">
            <v>0</v>
          </cell>
          <cell r="T1152">
            <v>0</v>
          </cell>
          <cell r="U1152">
            <v>229</v>
          </cell>
          <cell r="V1152">
            <v>998</v>
          </cell>
          <cell r="W1152">
            <v>1143</v>
          </cell>
          <cell r="X1152">
            <v>0</v>
          </cell>
          <cell r="Y1152">
            <v>0</v>
          </cell>
        </row>
        <row r="1153">
          <cell r="A1153">
            <v>1144</v>
          </cell>
          <cell r="B1153">
            <v>229</v>
          </cell>
          <cell r="D1153">
            <v>998</v>
          </cell>
          <cell r="F1153">
            <v>0</v>
          </cell>
          <cell r="G1153">
            <v>0</v>
          </cell>
          <cell r="H1153">
            <v>0</v>
          </cell>
          <cell r="I1153">
            <v>0</v>
          </cell>
          <cell r="K1153">
            <v>0</v>
          </cell>
          <cell r="L1153">
            <v>0</v>
          </cell>
          <cell r="M1153">
            <v>0</v>
          </cell>
          <cell r="N1153">
            <v>0</v>
          </cell>
          <cell r="O1153">
            <v>0</v>
          </cell>
          <cell r="P1153">
            <v>0</v>
          </cell>
          <cell r="Q1153">
            <v>0</v>
          </cell>
          <cell r="R1153">
            <v>0</v>
          </cell>
          <cell r="S1153">
            <v>0</v>
          </cell>
          <cell r="T1153">
            <v>0</v>
          </cell>
          <cell r="U1153">
            <v>229</v>
          </cell>
          <cell r="V1153">
            <v>998</v>
          </cell>
          <cell r="W1153">
            <v>1144</v>
          </cell>
          <cell r="X1153">
            <v>0</v>
          </cell>
          <cell r="Y1153">
            <v>0</v>
          </cell>
        </row>
        <row r="1154">
          <cell r="A1154">
            <v>1145</v>
          </cell>
          <cell r="B1154">
            <v>229</v>
          </cell>
          <cell r="C1154" t="str">
            <v xml:space="preserve">PEABODY                      </v>
          </cell>
          <cell r="D1154">
            <v>999</v>
          </cell>
          <cell r="E1154" t="str">
            <v>TOTAL</v>
          </cell>
          <cell r="F1154">
            <v>59463179.119999997</v>
          </cell>
          <cell r="G1154">
            <v>1</v>
          </cell>
          <cell r="H1154">
            <v>61115345.989999987</v>
          </cell>
          <cell r="I1154">
            <v>1</v>
          </cell>
          <cell r="J1154">
            <v>44719798</v>
          </cell>
          <cell r="K1154">
            <v>44719798</v>
          </cell>
          <cell r="L1154">
            <v>374251</v>
          </cell>
          <cell r="M1154">
            <v>57324</v>
          </cell>
          <cell r="N1154">
            <v>60682224.989999987</v>
          </cell>
          <cell r="O1154">
            <v>44719798</v>
          </cell>
          <cell r="P1154">
            <v>43136464</v>
          </cell>
          <cell r="Q1154">
            <v>1583334</v>
          </cell>
          <cell r="R1154">
            <v>3.6705233882869956</v>
          </cell>
          <cell r="S1154">
            <v>6210</v>
          </cell>
          <cell r="T1154">
            <v>0</v>
          </cell>
          <cell r="U1154">
            <v>229</v>
          </cell>
          <cell r="V1154">
            <v>999</v>
          </cell>
          <cell r="W1154">
            <v>1145</v>
          </cell>
          <cell r="X1154">
            <v>6102</v>
          </cell>
          <cell r="Y1154">
            <v>61115345.989999987</v>
          </cell>
        </row>
        <row r="1155">
          <cell r="A1155">
            <v>1146</v>
          </cell>
          <cell r="B1155">
            <v>230</v>
          </cell>
          <cell r="C1155" t="str">
            <v xml:space="preserve">PELHAM                       </v>
          </cell>
          <cell r="D1155">
            <v>230</v>
          </cell>
          <cell r="E1155" t="str">
            <v>PELHAM</v>
          </cell>
          <cell r="F1155">
            <v>580669.32999999996</v>
          </cell>
          <cell r="G1155">
            <v>0.35804724836823537</v>
          </cell>
          <cell r="H1155">
            <v>560019.19999999995</v>
          </cell>
          <cell r="I1155">
            <v>0.35310471175600389</v>
          </cell>
          <cell r="K1155">
            <v>482745</v>
          </cell>
          <cell r="L1155">
            <v>0</v>
          </cell>
          <cell r="M1155">
            <v>0</v>
          </cell>
          <cell r="N1155">
            <v>560019.19999999995</v>
          </cell>
          <cell r="O1155">
            <v>482745</v>
          </cell>
          <cell r="P1155">
            <v>480192</v>
          </cell>
          <cell r="Q1155">
            <v>2553</v>
          </cell>
          <cell r="R1155">
            <v>0.5316623350659736</v>
          </cell>
          <cell r="S1155">
            <v>68</v>
          </cell>
          <cell r="T1155">
            <v>0</v>
          </cell>
          <cell r="U1155">
            <v>230</v>
          </cell>
          <cell r="V1155">
            <v>230</v>
          </cell>
          <cell r="W1155">
            <v>1146</v>
          </cell>
          <cell r="X1155">
            <v>63</v>
          </cell>
          <cell r="Y1155">
            <v>560019.19999999995</v>
          </cell>
        </row>
        <row r="1156">
          <cell r="A1156">
            <v>1147</v>
          </cell>
          <cell r="B1156">
            <v>230</v>
          </cell>
          <cell r="C1156" t="str">
            <v xml:space="preserve">PELHAM                       </v>
          </cell>
          <cell r="D1156">
            <v>605</v>
          </cell>
          <cell r="E1156" t="str">
            <v>AMHERST PELHAM</v>
          </cell>
          <cell r="F1156">
            <v>1041098</v>
          </cell>
          <cell r="G1156">
            <v>0.64195275163176457</v>
          </cell>
          <cell r="H1156">
            <v>1025967</v>
          </cell>
          <cell r="I1156">
            <v>0.64689528824399611</v>
          </cell>
          <cell r="K1156">
            <v>884399</v>
          </cell>
          <cell r="L1156">
            <v>0</v>
          </cell>
          <cell r="M1156">
            <v>0</v>
          </cell>
          <cell r="N1156">
            <v>1025967</v>
          </cell>
          <cell r="O1156">
            <v>884399</v>
          </cell>
          <cell r="P1156">
            <v>860950</v>
          </cell>
          <cell r="Q1156">
            <v>23449</v>
          </cell>
          <cell r="R1156">
            <v>2.7236192577966198</v>
          </cell>
          <cell r="S1156">
            <v>110</v>
          </cell>
          <cell r="T1156">
            <v>0</v>
          </cell>
          <cell r="U1156">
            <v>230</v>
          </cell>
          <cell r="V1156">
            <v>605</v>
          </cell>
          <cell r="W1156">
            <v>1147</v>
          </cell>
          <cell r="X1156">
            <v>104</v>
          </cell>
          <cell r="Y1156">
            <v>1025967</v>
          </cell>
        </row>
        <row r="1157">
          <cell r="A1157">
            <v>1148</v>
          </cell>
          <cell r="B1157">
            <v>230</v>
          </cell>
          <cell r="D1157">
            <v>998</v>
          </cell>
          <cell r="F1157">
            <v>0</v>
          </cell>
          <cell r="G1157">
            <v>0</v>
          </cell>
          <cell r="H1157">
            <v>0</v>
          </cell>
          <cell r="I1157">
            <v>0</v>
          </cell>
          <cell r="K1157">
            <v>0</v>
          </cell>
          <cell r="L1157">
            <v>0</v>
          </cell>
          <cell r="M1157">
            <v>0</v>
          </cell>
          <cell r="N1157">
            <v>0</v>
          </cell>
          <cell r="O1157">
            <v>0</v>
          </cell>
          <cell r="P1157">
            <v>0</v>
          </cell>
          <cell r="Q1157">
            <v>0</v>
          </cell>
          <cell r="R1157">
            <v>0</v>
          </cell>
          <cell r="S1157">
            <v>0</v>
          </cell>
          <cell r="T1157">
            <v>0</v>
          </cell>
          <cell r="U1157">
            <v>230</v>
          </cell>
          <cell r="V1157">
            <v>998</v>
          </cell>
          <cell r="W1157">
            <v>1148</v>
          </cell>
          <cell r="X1157">
            <v>0</v>
          </cell>
          <cell r="Y1157">
            <v>0</v>
          </cell>
        </row>
        <row r="1158">
          <cell r="A1158">
            <v>1149</v>
          </cell>
          <cell r="B1158">
            <v>230</v>
          </cell>
          <cell r="D1158">
            <v>998</v>
          </cell>
          <cell r="F1158">
            <v>0</v>
          </cell>
          <cell r="G1158">
            <v>0</v>
          </cell>
          <cell r="H1158">
            <v>0</v>
          </cell>
          <cell r="I1158">
            <v>0</v>
          </cell>
          <cell r="K1158">
            <v>0</v>
          </cell>
          <cell r="L1158">
            <v>0</v>
          </cell>
          <cell r="M1158">
            <v>0</v>
          </cell>
          <cell r="N1158">
            <v>0</v>
          </cell>
          <cell r="O1158">
            <v>0</v>
          </cell>
          <cell r="P1158">
            <v>0</v>
          </cell>
          <cell r="Q1158">
            <v>0</v>
          </cell>
          <cell r="R1158">
            <v>0</v>
          </cell>
          <cell r="S1158">
            <v>0</v>
          </cell>
          <cell r="T1158">
            <v>0</v>
          </cell>
          <cell r="U1158">
            <v>230</v>
          </cell>
          <cell r="V1158">
            <v>998</v>
          </cell>
          <cell r="W1158">
            <v>1149</v>
          </cell>
          <cell r="X1158">
            <v>0</v>
          </cell>
          <cell r="Y1158">
            <v>0</v>
          </cell>
        </row>
        <row r="1159">
          <cell r="A1159">
            <v>1150</v>
          </cell>
          <cell r="B1159">
            <v>230</v>
          </cell>
          <cell r="C1159" t="str">
            <v xml:space="preserve">PELHAM                       </v>
          </cell>
          <cell r="D1159">
            <v>999</v>
          </cell>
          <cell r="E1159" t="str">
            <v>TOTAL</v>
          </cell>
          <cell r="F1159">
            <v>1621767.33</v>
          </cell>
          <cell r="G1159">
            <v>1</v>
          </cell>
          <cell r="H1159">
            <v>1585986.2</v>
          </cell>
          <cell r="I1159">
            <v>1</v>
          </cell>
          <cell r="J1159">
            <v>1367144</v>
          </cell>
          <cell r="K1159">
            <v>1367144</v>
          </cell>
          <cell r="L1159">
            <v>0</v>
          </cell>
          <cell r="M1159">
            <v>0</v>
          </cell>
          <cell r="N1159">
            <v>1585986.2</v>
          </cell>
          <cell r="O1159">
            <v>1367144</v>
          </cell>
          <cell r="P1159">
            <v>1341142</v>
          </cell>
          <cell r="Q1159">
            <v>26002</v>
          </cell>
          <cell r="R1159">
            <v>1.9387954444794064</v>
          </cell>
          <cell r="S1159">
            <v>178</v>
          </cell>
          <cell r="T1159">
            <v>0</v>
          </cell>
          <cell r="U1159">
            <v>230</v>
          </cell>
          <cell r="V1159">
            <v>999</v>
          </cell>
          <cell r="W1159">
            <v>1150</v>
          </cell>
          <cell r="X1159">
            <v>167</v>
          </cell>
          <cell r="Y1159">
            <v>1585986.2</v>
          </cell>
        </row>
        <row r="1160">
          <cell r="A1160">
            <v>1151</v>
          </cell>
          <cell r="B1160">
            <v>231</v>
          </cell>
          <cell r="C1160" t="str">
            <v xml:space="preserve">PEMBROKE                     </v>
          </cell>
          <cell r="D1160">
            <v>231</v>
          </cell>
          <cell r="E1160" t="str">
            <v>PEMBROKE</v>
          </cell>
          <cell r="F1160">
            <v>29344771.673250001</v>
          </cell>
          <cell r="G1160">
            <v>1</v>
          </cell>
          <cell r="H1160">
            <v>30140603.210499994</v>
          </cell>
          <cell r="I1160">
            <v>1</v>
          </cell>
          <cell r="K1160">
            <v>17494279</v>
          </cell>
          <cell r="L1160">
            <v>0</v>
          </cell>
          <cell r="M1160">
            <v>0</v>
          </cell>
          <cell r="N1160">
            <v>30140603.210499994</v>
          </cell>
          <cell r="O1160">
            <v>17494279</v>
          </cell>
          <cell r="P1160">
            <v>17053741</v>
          </cell>
          <cell r="Q1160">
            <v>440538</v>
          </cell>
          <cell r="R1160">
            <v>2.5832337901695586</v>
          </cell>
          <cell r="S1160">
            <v>3312</v>
          </cell>
          <cell r="T1160">
            <v>0</v>
          </cell>
          <cell r="U1160">
            <v>231</v>
          </cell>
          <cell r="V1160">
            <v>231</v>
          </cell>
          <cell r="W1160">
            <v>1151</v>
          </cell>
          <cell r="X1160">
            <v>3269</v>
          </cell>
          <cell r="Y1160">
            <v>30140603.210499994</v>
          </cell>
        </row>
        <row r="1161">
          <cell r="A1161">
            <v>1152</v>
          </cell>
          <cell r="B1161">
            <v>231</v>
          </cell>
          <cell r="D1161">
            <v>998</v>
          </cell>
          <cell r="F1161">
            <v>0</v>
          </cell>
          <cell r="G1161">
            <v>0</v>
          </cell>
          <cell r="H1161">
            <v>0</v>
          </cell>
          <cell r="I1161">
            <v>0</v>
          </cell>
          <cell r="K1161">
            <v>0</v>
          </cell>
          <cell r="L1161">
            <v>0</v>
          </cell>
          <cell r="M1161">
            <v>0</v>
          </cell>
          <cell r="N1161">
            <v>0</v>
          </cell>
          <cell r="O1161">
            <v>0</v>
          </cell>
          <cell r="P1161">
            <v>0</v>
          </cell>
          <cell r="Q1161">
            <v>0</v>
          </cell>
          <cell r="R1161">
            <v>0</v>
          </cell>
          <cell r="S1161">
            <v>0</v>
          </cell>
          <cell r="T1161">
            <v>0</v>
          </cell>
          <cell r="U1161">
            <v>231</v>
          </cell>
          <cell r="V1161">
            <v>998</v>
          </cell>
          <cell r="W1161">
            <v>1152</v>
          </cell>
          <cell r="X1161">
            <v>0</v>
          </cell>
          <cell r="Y1161">
            <v>0</v>
          </cell>
        </row>
        <row r="1162">
          <cell r="A1162">
            <v>1153</v>
          </cell>
          <cell r="B1162">
            <v>231</v>
          </cell>
          <cell r="D1162">
            <v>998</v>
          </cell>
          <cell r="F1162">
            <v>0</v>
          </cell>
          <cell r="G1162">
            <v>0</v>
          </cell>
          <cell r="H1162">
            <v>0</v>
          </cell>
          <cell r="I1162">
            <v>0</v>
          </cell>
          <cell r="K1162">
            <v>0</v>
          </cell>
          <cell r="L1162">
            <v>0</v>
          </cell>
          <cell r="M1162">
            <v>0</v>
          </cell>
          <cell r="N1162">
            <v>0</v>
          </cell>
          <cell r="O1162">
            <v>0</v>
          </cell>
          <cell r="P1162">
            <v>0</v>
          </cell>
          <cell r="Q1162">
            <v>0</v>
          </cell>
          <cell r="R1162">
            <v>0</v>
          </cell>
          <cell r="S1162">
            <v>0</v>
          </cell>
          <cell r="T1162">
            <v>0</v>
          </cell>
          <cell r="U1162">
            <v>231</v>
          </cell>
          <cell r="V1162">
            <v>998</v>
          </cell>
          <cell r="W1162">
            <v>1153</v>
          </cell>
          <cell r="X1162">
            <v>0</v>
          </cell>
          <cell r="Y1162">
            <v>0</v>
          </cell>
        </row>
        <row r="1163">
          <cell r="A1163">
            <v>1154</v>
          </cell>
          <cell r="B1163">
            <v>231</v>
          </cell>
          <cell r="D1163">
            <v>998</v>
          </cell>
          <cell r="F1163">
            <v>0</v>
          </cell>
          <cell r="G1163">
            <v>0</v>
          </cell>
          <cell r="H1163">
            <v>0</v>
          </cell>
          <cell r="I1163">
            <v>0</v>
          </cell>
          <cell r="K1163">
            <v>0</v>
          </cell>
          <cell r="L1163">
            <v>0</v>
          </cell>
          <cell r="M1163">
            <v>0</v>
          </cell>
          <cell r="N1163">
            <v>0</v>
          </cell>
          <cell r="O1163">
            <v>0</v>
          </cell>
          <cell r="P1163">
            <v>0</v>
          </cell>
          <cell r="Q1163">
            <v>0</v>
          </cell>
          <cell r="R1163">
            <v>0</v>
          </cell>
          <cell r="S1163">
            <v>0</v>
          </cell>
          <cell r="T1163">
            <v>0</v>
          </cell>
          <cell r="U1163">
            <v>231</v>
          </cell>
          <cell r="V1163">
            <v>998</v>
          </cell>
          <cell r="W1163">
            <v>1154</v>
          </cell>
          <cell r="X1163">
            <v>0</v>
          </cell>
          <cell r="Y1163">
            <v>0</v>
          </cell>
        </row>
        <row r="1164">
          <cell r="A1164">
            <v>1155</v>
          </cell>
          <cell r="B1164">
            <v>231</v>
          </cell>
          <cell r="C1164" t="str">
            <v xml:space="preserve">PEMBROKE                     </v>
          </cell>
          <cell r="D1164">
            <v>999</v>
          </cell>
          <cell r="E1164" t="str">
            <v>TOTAL</v>
          </cell>
          <cell r="F1164">
            <v>29344771.673250001</v>
          </cell>
          <cell r="G1164">
            <v>1</v>
          </cell>
          <cell r="H1164">
            <v>30140603.210499994</v>
          </cell>
          <cell r="I1164">
            <v>1</v>
          </cell>
          <cell r="J1164">
            <v>17494279</v>
          </cell>
          <cell r="K1164">
            <v>17494279</v>
          </cell>
          <cell r="L1164">
            <v>0</v>
          </cell>
          <cell r="M1164">
            <v>0</v>
          </cell>
          <cell r="N1164">
            <v>30140603.210499994</v>
          </cell>
          <cell r="O1164">
            <v>17494279</v>
          </cell>
          <cell r="P1164">
            <v>17053741</v>
          </cell>
          <cell r="Q1164">
            <v>440538</v>
          </cell>
          <cell r="R1164">
            <v>2.5832337901695586</v>
          </cell>
          <cell r="S1164">
            <v>3312</v>
          </cell>
          <cell r="T1164">
            <v>0</v>
          </cell>
          <cell r="U1164">
            <v>231</v>
          </cell>
          <cell r="V1164">
            <v>999</v>
          </cell>
          <cell r="W1164">
            <v>1155</v>
          </cell>
          <cell r="X1164">
            <v>3269</v>
          </cell>
          <cell r="Y1164">
            <v>30140603.210499994</v>
          </cell>
        </row>
        <row r="1165">
          <cell r="A1165">
            <v>1156</v>
          </cell>
          <cell r="B1165">
            <v>232</v>
          </cell>
          <cell r="C1165" t="str">
            <v xml:space="preserve">PEPPERELL                    </v>
          </cell>
          <cell r="D1165">
            <v>232</v>
          </cell>
          <cell r="E1165" t="str">
            <v>PEPPERELL</v>
          </cell>
          <cell r="F1165">
            <v>0</v>
          </cell>
          <cell r="G1165">
            <v>0</v>
          </cell>
          <cell r="H1165">
            <v>0</v>
          </cell>
          <cell r="I1165">
            <v>0</v>
          </cell>
          <cell r="K1165">
            <v>0</v>
          </cell>
          <cell r="L1165">
            <v>0</v>
          </cell>
          <cell r="M1165">
            <v>0</v>
          </cell>
          <cell r="N1165">
            <v>0</v>
          </cell>
          <cell r="O1165">
            <v>0</v>
          </cell>
          <cell r="P1165">
            <v>0</v>
          </cell>
          <cell r="Q1165">
            <v>0</v>
          </cell>
          <cell r="R1165">
            <v>0</v>
          </cell>
          <cell r="S1165">
            <v>0</v>
          </cell>
          <cell r="T1165">
            <v>0</v>
          </cell>
          <cell r="U1165">
            <v>232</v>
          </cell>
          <cell r="V1165">
            <v>232</v>
          </cell>
          <cell r="W1165">
            <v>1156</v>
          </cell>
          <cell r="X1165">
            <v>0</v>
          </cell>
          <cell r="Y1165">
            <v>0</v>
          </cell>
        </row>
        <row r="1166">
          <cell r="A1166">
            <v>1157</v>
          </cell>
          <cell r="B1166">
            <v>232</v>
          </cell>
          <cell r="C1166" t="str">
            <v xml:space="preserve">PEPPERELL                    </v>
          </cell>
          <cell r="D1166">
            <v>735</v>
          </cell>
          <cell r="E1166" t="str">
            <v>NORTH MIDDLESEX</v>
          </cell>
          <cell r="F1166">
            <v>16780880</v>
          </cell>
          <cell r="G1166">
            <v>0.91045815237253602</v>
          </cell>
          <cell r="H1166">
            <v>16928889</v>
          </cell>
          <cell r="I1166">
            <v>0.90147388671984308</v>
          </cell>
          <cell r="K1166">
            <v>8240006</v>
          </cell>
          <cell r="L1166">
            <v>0</v>
          </cell>
          <cell r="M1166">
            <v>0</v>
          </cell>
          <cell r="N1166">
            <v>16928889</v>
          </cell>
          <cell r="O1166">
            <v>8240006</v>
          </cell>
          <cell r="P1166">
            <v>8019782</v>
          </cell>
          <cell r="Q1166">
            <v>220224</v>
          </cell>
          <cell r="R1166">
            <v>2.7460098042565249</v>
          </cell>
          <cell r="S1166">
            <v>1955</v>
          </cell>
          <cell r="T1166">
            <v>0</v>
          </cell>
          <cell r="U1166">
            <v>232</v>
          </cell>
          <cell r="V1166">
            <v>735</v>
          </cell>
          <cell r="W1166">
            <v>1157</v>
          </cell>
          <cell r="X1166">
            <v>1885</v>
          </cell>
          <cell r="Y1166">
            <v>16928889</v>
          </cell>
        </row>
        <row r="1167">
          <cell r="A1167">
            <v>1158</v>
          </cell>
          <cell r="B1167">
            <v>232</v>
          </cell>
          <cell r="C1167" t="str">
            <v xml:space="preserve">PEPPERELL                    </v>
          </cell>
          <cell r="D1167">
            <v>852</v>
          </cell>
          <cell r="E1167" t="str">
            <v>NASHOBA VALLEY</v>
          </cell>
          <cell r="F1167">
            <v>1650368</v>
          </cell>
          <cell r="G1167">
            <v>8.9541847627463964E-2</v>
          </cell>
          <cell r="H1167">
            <v>1850234</v>
          </cell>
          <cell r="I1167">
            <v>9.852611328015691E-2</v>
          </cell>
          <cell r="K1167">
            <v>900587</v>
          </cell>
          <cell r="L1167">
            <v>0</v>
          </cell>
          <cell r="M1167">
            <v>0</v>
          </cell>
          <cell r="N1167">
            <v>1850234</v>
          </cell>
          <cell r="O1167">
            <v>900587</v>
          </cell>
          <cell r="P1167">
            <v>788730</v>
          </cell>
          <cell r="Q1167">
            <v>111857</v>
          </cell>
          <cell r="R1167">
            <v>14.181912695092111</v>
          </cell>
          <cell r="S1167">
            <v>114</v>
          </cell>
          <cell r="T1167">
            <v>0</v>
          </cell>
          <cell r="U1167">
            <v>232</v>
          </cell>
          <cell r="V1167">
            <v>852</v>
          </cell>
          <cell r="W1167">
            <v>1158</v>
          </cell>
          <cell r="X1167">
            <v>122</v>
          </cell>
          <cell r="Y1167">
            <v>1850234</v>
          </cell>
        </row>
        <row r="1168">
          <cell r="A1168">
            <v>1159</v>
          </cell>
          <cell r="B1168">
            <v>232</v>
          </cell>
          <cell r="D1168">
            <v>998</v>
          </cell>
          <cell r="F1168">
            <v>0</v>
          </cell>
          <cell r="G1168">
            <v>0</v>
          </cell>
          <cell r="H1168">
            <v>0</v>
          </cell>
          <cell r="I1168">
            <v>0</v>
          </cell>
          <cell r="K1168">
            <v>0</v>
          </cell>
          <cell r="L1168">
            <v>0</v>
          </cell>
          <cell r="M1168">
            <v>0</v>
          </cell>
          <cell r="N1168">
            <v>0</v>
          </cell>
          <cell r="O1168">
            <v>0</v>
          </cell>
          <cell r="P1168">
            <v>0</v>
          </cell>
          <cell r="Q1168">
            <v>0</v>
          </cell>
          <cell r="R1168">
            <v>0</v>
          </cell>
          <cell r="S1168">
            <v>0</v>
          </cell>
          <cell r="T1168">
            <v>0</v>
          </cell>
          <cell r="U1168">
            <v>232</v>
          </cell>
          <cell r="V1168">
            <v>998</v>
          </cell>
          <cell r="W1168">
            <v>1159</v>
          </cell>
          <cell r="X1168">
            <v>0</v>
          </cell>
          <cell r="Y1168">
            <v>0</v>
          </cell>
        </row>
        <row r="1169">
          <cell r="A1169">
            <v>1160</v>
          </cell>
          <cell r="B1169">
            <v>232</v>
          </cell>
          <cell r="C1169" t="str">
            <v xml:space="preserve">PEPPERELL                    </v>
          </cell>
          <cell r="D1169">
            <v>999</v>
          </cell>
          <cell r="E1169" t="str">
            <v>TOTAL</v>
          </cell>
          <cell r="F1169">
            <v>18431248</v>
          </cell>
          <cell r="G1169">
            <v>1</v>
          </cell>
          <cell r="H1169">
            <v>18779123</v>
          </cell>
          <cell r="I1169">
            <v>1</v>
          </cell>
          <cell r="J1169">
            <v>9140593</v>
          </cell>
          <cell r="K1169">
            <v>9140593</v>
          </cell>
          <cell r="L1169">
            <v>0</v>
          </cell>
          <cell r="M1169">
            <v>0</v>
          </cell>
          <cell r="N1169">
            <v>18779123</v>
          </cell>
          <cell r="O1169">
            <v>9140593</v>
          </cell>
          <cell r="P1169">
            <v>8808512</v>
          </cell>
          <cell r="Q1169">
            <v>332081</v>
          </cell>
          <cell r="R1169">
            <v>3.7700011080191524</v>
          </cell>
          <cell r="S1169">
            <v>2069</v>
          </cell>
          <cell r="T1169">
            <v>0</v>
          </cell>
          <cell r="U1169">
            <v>232</v>
          </cell>
          <cell r="V1169">
            <v>999</v>
          </cell>
          <cell r="W1169">
            <v>1160</v>
          </cell>
          <cell r="X1169">
            <v>2007</v>
          </cell>
          <cell r="Y1169">
            <v>18779123</v>
          </cell>
        </row>
        <row r="1170">
          <cell r="A1170">
            <v>1161</v>
          </cell>
          <cell r="B1170">
            <v>233</v>
          </cell>
          <cell r="C1170" t="str">
            <v xml:space="preserve">PERU                         </v>
          </cell>
          <cell r="D1170">
            <v>233</v>
          </cell>
          <cell r="E1170" t="str">
            <v>PERU</v>
          </cell>
          <cell r="F1170">
            <v>73500.42</v>
          </cell>
          <cell r="G1170">
            <v>6.540850958245209E-2</v>
          </cell>
          <cell r="H1170">
            <v>76183.259999999995</v>
          </cell>
          <cell r="I1170">
            <v>6.6712589958971141E-2</v>
          </cell>
          <cell r="K1170">
            <v>35598</v>
          </cell>
          <cell r="L1170">
            <v>0</v>
          </cell>
          <cell r="M1170">
            <v>0</v>
          </cell>
          <cell r="N1170">
            <v>76183.259999999995</v>
          </cell>
          <cell r="O1170">
            <v>35598</v>
          </cell>
          <cell r="P1170">
            <v>33517</v>
          </cell>
          <cell r="Q1170">
            <v>2081</v>
          </cell>
          <cell r="R1170">
            <v>6.2087895694722084</v>
          </cell>
          <cell r="S1170">
            <v>6</v>
          </cell>
          <cell r="T1170">
            <v>0</v>
          </cell>
          <cell r="U1170">
            <v>233</v>
          </cell>
          <cell r="V1170">
            <v>233</v>
          </cell>
          <cell r="W1170">
            <v>1161</v>
          </cell>
          <cell r="X1170">
            <v>6</v>
          </cell>
          <cell r="Y1170">
            <v>76183.259999999995</v>
          </cell>
        </row>
        <row r="1171">
          <cell r="A1171">
            <v>1162</v>
          </cell>
          <cell r="B1171">
            <v>233</v>
          </cell>
          <cell r="C1171" t="str">
            <v xml:space="preserve">PERU                         </v>
          </cell>
          <cell r="D1171">
            <v>635</v>
          </cell>
          <cell r="E1171" t="str">
            <v>CENTRAL BERKSHIRE</v>
          </cell>
          <cell r="F1171">
            <v>1050213</v>
          </cell>
          <cell r="G1171">
            <v>0.93459149041754797</v>
          </cell>
          <cell r="H1171">
            <v>1065779</v>
          </cell>
          <cell r="I1171">
            <v>0.93328741004102889</v>
          </cell>
          <cell r="K1171">
            <v>497998</v>
          </cell>
          <cell r="L1171">
            <v>0</v>
          </cell>
          <cell r="M1171">
            <v>0</v>
          </cell>
          <cell r="N1171">
            <v>1065779</v>
          </cell>
          <cell r="O1171">
            <v>497998</v>
          </cell>
          <cell r="P1171">
            <v>478916</v>
          </cell>
          <cell r="Q1171">
            <v>19082</v>
          </cell>
          <cell r="R1171">
            <v>3.9844148034310818</v>
          </cell>
          <cell r="S1171">
            <v>114</v>
          </cell>
          <cell r="T1171">
            <v>0</v>
          </cell>
          <cell r="U1171">
            <v>233</v>
          </cell>
          <cell r="V1171">
            <v>635</v>
          </cell>
          <cell r="W1171">
            <v>1162</v>
          </cell>
          <cell r="X1171">
            <v>113</v>
          </cell>
          <cell r="Y1171">
            <v>1065779</v>
          </cell>
        </row>
        <row r="1172">
          <cell r="A1172">
            <v>1163</v>
          </cell>
          <cell r="B1172">
            <v>233</v>
          </cell>
          <cell r="D1172">
            <v>998</v>
          </cell>
          <cell r="F1172">
            <v>0</v>
          </cell>
          <cell r="G1172">
            <v>0</v>
          </cell>
          <cell r="H1172">
            <v>0</v>
          </cell>
          <cell r="I1172">
            <v>0</v>
          </cell>
          <cell r="K1172">
            <v>0</v>
          </cell>
          <cell r="L1172">
            <v>0</v>
          </cell>
          <cell r="M1172">
            <v>0</v>
          </cell>
          <cell r="N1172">
            <v>0</v>
          </cell>
          <cell r="O1172">
            <v>0</v>
          </cell>
          <cell r="P1172">
            <v>0</v>
          </cell>
          <cell r="Q1172">
            <v>0</v>
          </cell>
          <cell r="R1172">
            <v>0</v>
          </cell>
          <cell r="S1172">
            <v>0</v>
          </cell>
          <cell r="T1172">
            <v>0</v>
          </cell>
          <cell r="U1172">
            <v>233</v>
          </cell>
          <cell r="V1172">
            <v>998</v>
          </cell>
          <cell r="W1172">
            <v>1163</v>
          </cell>
          <cell r="X1172">
            <v>0</v>
          </cell>
          <cell r="Y1172">
            <v>0</v>
          </cell>
        </row>
        <row r="1173">
          <cell r="A1173">
            <v>1164</v>
          </cell>
          <cell r="B1173">
            <v>233</v>
          </cell>
          <cell r="D1173">
            <v>998</v>
          </cell>
          <cell r="F1173">
            <v>0</v>
          </cell>
          <cell r="G1173">
            <v>0</v>
          </cell>
          <cell r="H1173">
            <v>0</v>
          </cell>
          <cell r="I1173">
            <v>0</v>
          </cell>
          <cell r="K1173">
            <v>0</v>
          </cell>
          <cell r="L1173">
            <v>0</v>
          </cell>
          <cell r="M1173">
            <v>0</v>
          </cell>
          <cell r="N1173">
            <v>0</v>
          </cell>
          <cell r="O1173">
            <v>0</v>
          </cell>
          <cell r="P1173">
            <v>0</v>
          </cell>
          <cell r="Q1173">
            <v>0</v>
          </cell>
          <cell r="R1173">
            <v>0</v>
          </cell>
          <cell r="S1173">
            <v>0</v>
          </cell>
          <cell r="T1173">
            <v>0</v>
          </cell>
          <cell r="U1173">
            <v>233</v>
          </cell>
          <cell r="V1173">
            <v>998</v>
          </cell>
          <cell r="W1173">
            <v>1164</v>
          </cell>
          <cell r="X1173">
            <v>0</v>
          </cell>
          <cell r="Y1173">
            <v>0</v>
          </cell>
        </row>
        <row r="1174">
          <cell r="A1174">
            <v>1165</v>
          </cell>
          <cell r="B1174">
            <v>233</v>
          </cell>
          <cell r="C1174" t="str">
            <v xml:space="preserve">PERU                         </v>
          </cell>
          <cell r="D1174">
            <v>999</v>
          </cell>
          <cell r="E1174" t="str">
            <v>TOTAL</v>
          </cell>
          <cell r="F1174">
            <v>1123713.42</v>
          </cell>
          <cell r="G1174">
            <v>1</v>
          </cell>
          <cell r="H1174">
            <v>1141962.26</v>
          </cell>
          <cell r="I1174">
            <v>1</v>
          </cell>
          <cell r="J1174">
            <v>533596</v>
          </cell>
          <cell r="K1174">
            <v>533596</v>
          </cell>
          <cell r="L1174">
            <v>0</v>
          </cell>
          <cell r="M1174">
            <v>0</v>
          </cell>
          <cell r="N1174">
            <v>1141962.26</v>
          </cell>
          <cell r="O1174">
            <v>533596</v>
          </cell>
          <cell r="P1174">
            <v>512433</v>
          </cell>
          <cell r="Q1174">
            <v>21163</v>
          </cell>
          <cell r="R1174">
            <v>4.1299057632900302</v>
          </cell>
          <cell r="S1174">
            <v>120</v>
          </cell>
          <cell r="T1174">
            <v>0</v>
          </cell>
          <cell r="U1174">
            <v>233</v>
          </cell>
          <cell r="V1174">
            <v>999</v>
          </cell>
          <cell r="W1174">
            <v>1165</v>
          </cell>
          <cell r="X1174">
            <v>119</v>
          </cell>
          <cell r="Y1174">
            <v>1141962.26</v>
          </cell>
        </row>
        <row r="1175">
          <cell r="A1175">
            <v>1166</v>
          </cell>
          <cell r="B1175">
            <v>234</v>
          </cell>
          <cell r="C1175" t="str">
            <v xml:space="preserve">PETERSHAM                    </v>
          </cell>
          <cell r="D1175">
            <v>234</v>
          </cell>
          <cell r="E1175" t="str">
            <v>PETERSHAM</v>
          </cell>
          <cell r="F1175">
            <v>656167.6</v>
          </cell>
          <cell r="G1175">
            <v>0.37431644798706837</v>
          </cell>
          <cell r="H1175">
            <v>637666.18999999994</v>
          </cell>
          <cell r="I1175">
            <v>0.3716663622516771</v>
          </cell>
          <cell r="K1175">
            <v>396428</v>
          </cell>
          <cell r="L1175">
            <v>0</v>
          </cell>
          <cell r="M1175">
            <v>0</v>
          </cell>
          <cell r="N1175">
            <v>637666.18999999994</v>
          </cell>
          <cell r="O1175">
            <v>396428</v>
          </cell>
          <cell r="P1175">
            <v>383839</v>
          </cell>
          <cell r="Q1175">
            <v>12589</v>
          </cell>
          <cell r="R1175">
            <v>3.2797605245949475</v>
          </cell>
          <cell r="S1175">
            <v>66</v>
          </cell>
          <cell r="T1175">
            <v>0</v>
          </cell>
          <cell r="U1175">
            <v>234</v>
          </cell>
          <cell r="V1175">
            <v>234</v>
          </cell>
          <cell r="W1175">
            <v>1166</v>
          </cell>
          <cell r="X1175">
            <v>66</v>
          </cell>
          <cell r="Y1175">
            <v>637666.18999999994</v>
          </cell>
        </row>
        <row r="1176">
          <cell r="A1176">
            <v>1167</v>
          </cell>
          <cell r="B1176">
            <v>234</v>
          </cell>
          <cell r="C1176" t="str">
            <v xml:space="preserve">PETERSHAM                    </v>
          </cell>
          <cell r="D1176">
            <v>755</v>
          </cell>
          <cell r="E1176" t="str">
            <v>RALPH C MAHAR</v>
          </cell>
          <cell r="F1176">
            <v>1011833</v>
          </cell>
          <cell r="G1176">
            <v>0.57720883279835722</v>
          </cell>
          <cell r="H1176">
            <v>959595</v>
          </cell>
          <cell r="I1176">
            <v>0.55930389360128707</v>
          </cell>
          <cell r="K1176">
            <v>596567</v>
          </cell>
          <cell r="L1176">
            <v>0</v>
          </cell>
          <cell r="M1176">
            <v>0</v>
          </cell>
          <cell r="N1176">
            <v>959595</v>
          </cell>
          <cell r="O1176">
            <v>596567</v>
          </cell>
          <cell r="P1176">
            <v>591893</v>
          </cell>
          <cell r="Q1176">
            <v>4674</v>
          </cell>
          <cell r="R1176">
            <v>0.78966975449954635</v>
          </cell>
          <cell r="S1176">
            <v>103</v>
          </cell>
          <cell r="T1176">
            <v>0</v>
          </cell>
          <cell r="U1176">
            <v>234</v>
          </cell>
          <cell r="V1176">
            <v>755</v>
          </cell>
          <cell r="W1176">
            <v>1167</v>
          </cell>
          <cell r="X1176">
            <v>93</v>
          </cell>
          <cell r="Y1176">
            <v>959595</v>
          </cell>
        </row>
        <row r="1177">
          <cell r="A1177">
            <v>1168</v>
          </cell>
          <cell r="B1177">
            <v>234</v>
          </cell>
          <cell r="C1177" t="str">
            <v xml:space="preserve">PETERSHAM                    </v>
          </cell>
          <cell r="D1177">
            <v>832</v>
          </cell>
          <cell r="E1177" t="str">
            <v>MONTACHUSETT</v>
          </cell>
          <cell r="F1177">
            <v>84975</v>
          </cell>
          <cell r="G1177">
            <v>4.8474719214574351E-2</v>
          </cell>
          <cell r="H1177">
            <v>118434</v>
          </cell>
          <cell r="I1177">
            <v>6.9029744147035818E-2</v>
          </cell>
          <cell r="K1177">
            <v>73629</v>
          </cell>
          <cell r="L1177">
            <v>0</v>
          </cell>
          <cell r="M1177">
            <v>0</v>
          </cell>
          <cell r="N1177">
            <v>118434</v>
          </cell>
          <cell r="O1177">
            <v>73629</v>
          </cell>
          <cell r="P1177">
            <v>49708</v>
          </cell>
          <cell r="Q1177">
            <v>23921</v>
          </cell>
          <cell r="R1177">
            <v>48.123038545103405</v>
          </cell>
          <cell r="S1177">
            <v>6</v>
          </cell>
          <cell r="T1177">
            <v>0</v>
          </cell>
          <cell r="U1177">
            <v>234</v>
          </cell>
          <cell r="V1177">
            <v>832</v>
          </cell>
          <cell r="W1177">
            <v>1168</v>
          </cell>
          <cell r="X1177">
            <v>8</v>
          </cell>
          <cell r="Y1177">
            <v>118434</v>
          </cell>
        </row>
        <row r="1178">
          <cell r="A1178">
            <v>1169</v>
          </cell>
          <cell r="B1178">
            <v>234</v>
          </cell>
          <cell r="D1178">
            <v>998</v>
          </cell>
          <cell r="F1178">
            <v>0</v>
          </cell>
          <cell r="G1178">
            <v>0</v>
          </cell>
          <cell r="H1178">
            <v>0</v>
          </cell>
          <cell r="I1178">
            <v>0</v>
          </cell>
          <cell r="K1178">
            <v>0</v>
          </cell>
          <cell r="L1178">
            <v>0</v>
          </cell>
          <cell r="M1178">
            <v>0</v>
          </cell>
          <cell r="N1178">
            <v>0</v>
          </cell>
          <cell r="O1178">
            <v>0</v>
          </cell>
          <cell r="P1178">
            <v>0</v>
          </cell>
          <cell r="Q1178">
            <v>0</v>
          </cell>
          <cell r="R1178">
            <v>0</v>
          </cell>
          <cell r="S1178">
            <v>0</v>
          </cell>
          <cell r="T1178">
            <v>0</v>
          </cell>
          <cell r="U1178">
            <v>234</v>
          </cell>
          <cell r="V1178">
            <v>998</v>
          </cell>
          <cell r="W1178">
            <v>1169</v>
          </cell>
          <cell r="X1178">
            <v>0</v>
          </cell>
          <cell r="Y1178">
            <v>0</v>
          </cell>
        </row>
        <row r="1179">
          <cell r="A1179">
            <v>1170</v>
          </cell>
          <cell r="B1179">
            <v>234</v>
          </cell>
          <cell r="C1179" t="str">
            <v xml:space="preserve">PETERSHAM                    </v>
          </cell>
          <cell r="D1179">
            <v>999</v>
          </cell>
          <cell r="E1179" t="str">
            <v>TOTAL</v>
          </cell>
          <cell r="F1179">
            <v>1752975.6</v>
          </cell>
          <cell r="G1179">
            <v>1</v>
          </cell>
          <cell r="H1179">
            <v>1715695.19</v>
          </cell>
          <cell r="I1179">
            <v>1</v>
          </cell>
          <cell r="J1179">
            <v>1066624</v>
          </cell>
          <cell r="K1179">
            <v>1066624</v>
          </cell>
          <cell r="L1179">
            <v>0</v>
          </cell>
          <cell r="M1179">
            <v>0</v>
          </cell>
          <cell r="N1179">
            <v>1715695.19</v>
          </cell>
          <cell r="O1179">
            <v>1066624</v>
          </cell>
          <cell r="P1179">
            <v>1025440</v>
          </cell>
          <cell r="Q1179">
            <v>41184</v>
          </cell>
          <cell r="R1179">
            <v>4.016227180527383</v>
          </cell>
          <cell r="S1179">
            <v>175</v>
          </cell>
          <cell r="T1179">
            <v>0</v>
          </cell>
          <cell r="U1179">
            <v>234</v>
          </cell>
          <cell r="V1179">
            <v>999</v>
          </cell>
          <cell r="W1179">
            <v>1170</v>
          </cell>
          <cell r="X1179">
            <v>167</v>
          </cell>
          <cell r="Y1179">
            <v>1715695.19</v>
          </cell>
        </row>
        <row r="1180">
          <cell r="A1180">
            <v>1171</v>
          </cell>
          <cell r="B1180">
            <v>235</v>
          </cell>
          <cell r="C1180" t="str">
            <v xml:space="preserve">PHILLIPSTON                  </v>
          </cell>
          <cell r="D1180">
            <v>235</v>
          </cell>
          <cell r="E1180" t="str">
            <v>PHILLIPSTON</v>
          </cell>
          <cell r="F1180">
            <v>0</v>
          </cell>
          <cell r="G1180">
            <v>0</v>
          </cell>
          <cell r="H1180">
            <v>0</v>
          </cell>
          <cell r="I1180">
            <v>0</v>
          </cell>
          <cell r="K1180">
            <v>0</v>
          </cell>
          <cell r="L1180">
            <v>0</v>
          </cell>
          <cell r="M1180">
            <v>0</v>
          </cell>
          <cell r="N1180">
            <v>0</v>
          </cell>
          <cell r="O1180">
            <v>0</v>
          </cell>
          <cell r="P1180">
            <v>0</v>
          </cell>
          <cell r="Q1180">
            <v>0</v>
          </cell>
          <cell r="R1180">
            <v>0</v>
          </cell>
          <cell r="S1180">
            <v>0</v>
          </cell>
          <cell r="T1180">
            <v>0</v>
          </cell>
          <cell r="U1180">
            <v>235</v>
          </cell>
          <cell r="V1180">
            <v>235</v>
          </cell>
          <cell r="W1180">
            <v>1171</v>
          </cell>
          <cell r="X1180">
            <v>0</v>
          </cell>
          <cell r="Y1180">
            <v>0</v>
          </cell>
        </row>
        <row r="1181">
          <cell r="A1181">
            <v>1172</v>
          </cell>
          <cell r="B1181">
            <v>235</v>
          </cell>
          <cell r="C1181" t="str">
            <v xml:space="preserve">PHILLIPSTON                  </v>
          </cell>
          <cell r="D1181">
            <v>720</v>
          </cell>
          <cell r="E1181" t="str">
            <v>NARRAGANSETT</v>
          </cell>
          <cell r="F1181">
            <v>2252385</v>
          </cell>
          <cell r="G1181">
            <v>0.88829193149174412</v>
          </cell>
          <cell r="H1181">
            <v>2438473</v>
          </cell>
          <cell r="I1181">
            <v>0.90148575814183562</v>
          </cell>
          <cell r="K1181">
            <v>1211795</v>
          </cell>
          <cell r="L1181">
            <v>0</v>
          </cell>
          <cell r="M1181">
            <v>0</v>
          </cell>
          <cell r="N1181">
            <v>2438473</v>
          </cell>
          <cell r="O1181">
            <v>1211795</v>
          </cell>
          <cell r="P1181">
            <v>1155803</v>
          </cell>
          <cell r="Q1181">
            <v>55992</v>
          </cell>
          <cell r="R1181">
            <v>4.8444241795530898</v>
          </cell>
          <cell r="S1181">
            <v>249</v>
          </cell>
          <cell r="T1181">
            <v>0</v>
          </cell>
          <cell r="U1181">
            <v>235</v>
          </cell>
          <cell r="V1181">
            <v>720</v>
          </cell>
          <cell r="W1181">
            <v>1172</v>
          </cell>
          <cell r="X1181">
            <v>256</v>
          </cell>
          <cell r="Y1181">
            <v>2438473</v>
          </cell>
        </row>
        <row r="1182">
          <cell r="A1182">
            <v>1173</v>
          </cell>
          <cell r="B1182">
            <v>235</v>
          </cell>
          <cell r="C1182" t="str">
            <v xml:space="preserve">PHILLIPSTON                  </v>
          </cell>
          <cell r="D1182">
            <v>832</v>
          </cell>
          <cell r="E1182" t="str">
            <v>MONTACHUSETT</v>
          </cell>
          <cell r="F1182">
            <v>283251</v>
          </cell>
          <cell r="G1182">
            <v>0.11170806850825592</v>
          </cell>
          <cell r="H1182">
            <v>266476</v>
          </cell>
          <cell r="I1182">
            <v>9.8514241858164417E-2</v>
          </cell>
          <cell r="K1182">
            <v>132425</v>
          </cell>
          <cell r="L1182">
            <v>0</v>
          </cell>
          <cell r="M1182">
            <v>0</v>
          </cell>
          <cell r="N1182">
            <v>266476</v>
          </cell>
          <cell r="O1182">
            <v>132425</v>
          </cell>
          <cell r="P1182">
            <v>145349</v>
          </cell>
          <cell r="Q1182">
            <v>-12924</v>
          </cell>
          <cell r="R1182">
            <v>-8.8917020412937138</v>
          </cell>
          <cell r="S1182">
            <v>20</v>
          </cell>
          <cell r="T1182">
            <v>0</v>
          </cell>
          <cell r="U1182">
            <v>235</v>
          </cell>
          <cell r="V1182">
            <v>832</v>
          </cell>
          <cell r="W1182">
            <v>1173</v>
          </cell>
          <cell r="X1182">
            <v>18</v>
          </cell>
          <cell r="Y1182">
            <v>266476</v>
          </cell>
        </row>
        <row r="1183">
          <cell r="A1183">
            <v>1174</v>
          </cell>
          <cell r="B1183">
            <v>235</v>
          </cell>
          <cell r="D1183">
            <v>998</v>
          </cell>
          <cell r="F1183">
            <v>0</v>
          </cell>
          <cell r="G1183">
            <v>0</v>
          </cell>
          <cell r="H1183">
            <v>0</v>
          </cell>
          <cell r="I1183">
            <v>0</v>
          </cell>
          <cell r="K1183">
            <v>0</v>
          </cell>
          <cell r="L1183">
            <v>0</v>
          </cell>
          <cell r="M1183">
            <v>0</v>
          </cell>
          <cell r="N1183">
            <v>0</v>
          </cell>
          <cell r="O1183">
            <v>0</v>
          </cell>
          <cell r="P1183">
            <v>0</v>
          </cell>
          <cell r="Q1183">
            <v>0</v>
          </cell>
          <cell r="R1183">
            <v>0</v>
          </cell>
          <cell r="S1183">
            <v>0</v>
          </cell>
          <cell r="T1183">
            <v>0</v>
          </cell>
          <cell r="U1183">
            <v>235</v>
          </cell>
          <cell r="V1183">
            <v>998</v>
          </cell>
          <cell r="W1183">
            <v>1174</v>
          </cell>
          <cell r="X1183">
            <v>0</v>
          </cell>
          <cell r="Y1183">
            <v>0</v>
          </cell>
        </row>
        <row r="1184">
          <cell r="A1184">
            <v>1175</v>
          </cell>
          <cell r="B1184">
            <v>235</v>
          </cell>
          <cell r="C1184" t="str">
            <v xml:space="preserve">PHILLIPSTON                  </v>
          </cell>
          <cell r="D1184">
            <v>999</v>
          </cell>
          <cell r="E1184" t="str">
            <v>TOTAL</v>
          </cell>
          <cell r="F1184">
            <v>2535636</v>
          </cell>
          <cell r="G1184">
            <v>1</v>
          </cell>
          <cell r="H1184">
            <v>2704949</v>
          </cell>
          <cell r="I1184">
            <v>1</v>
          </cell>
          <cell r="J1184">
            <v>1344220</v>
          </cell>
          <cell r="K1184">
            <v>1344220</v>
          </cell>
          <cell r="L1184">
            <v>0</v>
          </cell>
          <cell r="M1184">
            <v>0</v>
          </cell>
          <cell r="N1184">
            <v>2704949</v>
          </cell>
          <cell r="O1184">
            <v>1344220</v>
          </cell>
          <cell r="P1184">
            <v>1301152</v>
          </cell>
          <cell r="Q1184">
            <v>43068</v>
          </cell>
          <cell r="R1184">
            <v>3.3099899166277269</v>
          </cell>
          <cell r="S1184">
            <v>269</v>
          </cell>
          <cell r="T1184">
            <v>0</v>
          </cell>
          <cell r="U1184">
            <v>235</v>
          </cell>
          <cell r="V1184">
            <v>999</v>
          </cell>
          <cell r="W1184">
            <v>1175</v>
          </cell>
          <cell r="X1184">
            <v>274</v>
          </cell>
          <cell r="Y1184">
            <v>2704949</v>
          </cell>
        </row>
        <row r="1185">
          <cell r="A1185">
            <v>1176</v>
          </cell>
          <cell r="B1185">
            <v>236</v>
          </cell>
          <cell r="C1185" t="str">
            <v xml:space="preserve">PITTSFIELD                   </v>
          </cell>
          <cell r="D1185">
            <v>236</v>
          </cell>
          <cell r="E1185" t="str">
            <v>PITTSFIELD</v>
          </cell>
          <cell r="F1185">
            <v>63704268.780000001</v>
          </cell>
          <cell r="G1185">
            <v>1</v>
          </cell>
          <cell r="H1185">
            <v>65754169.920000002</v>
          </cell>
          <cell r="I1185">
            <v>1</v>
          </cell>
          <cell r="K1185">
            <v>27822547</v>
          </cell>
          <cell r="L1185">
            <v>0</v>
          </cell>
          <cell r="M1185">
            <v>0</v>
          </cell>
          <cell r="N1185">
            <v>65754169.920000002</v>
          </cell>
          <cell r="O1185">
            <v>27822547</v>
          </cell>
          <cell r="P1185">
            <v>26794850</v>
          </cell>
          <cell r="Q1185">
            <v>1027697</v>
          </cell>
          <cell r="R1185">
            <v>3.8354273302518953</v>
          </cell>
          <cell r="S1185">
            <v>6257</v>
          </cell>
          <cell r="T1185">
            <v>0</v>
          </cell>
          <cell r="U1185">
            <v>236</v>
          </cell>
          <cell r="V1185">
            <v>236</v>
          </cell>
          <cell r="W1185">
            <v>1176</v>
          </cell>
          <cell r="X1185">
            <v>6205</v>
          </cell>
          <cell r="Y1185">
            <v>65754169.920000002</v>
          </cell>
        </row>
        <row r="1186">
          <cell r="A1186">
            <v>1177</v>
          </cell>
          <cell r="B1186">
            <v>236</v>
          </cell>
          <cell r="D1186">
            <v>998</v>
          </cell>
          <cell r="F1186">
            <v>0</v>
          </cell>
          <cell r="G1186">
            <v>0</v>
          </cell>
          <cell r="H1186">
            <v>0</v>
          </cell>
          <cell r="I1186">
            <v>0</v>
          </cell>
          <cell r="K1186">
            <v>0</v>
          </cell>
          <cell r="L1186">
            <v>0</v>
          </cell>
          <cell r="M1186">
            <v>0</v>
          </cell>
          <cell r="N1186">
            <v>0</v>
          </cell>
          <cell r="O1186">
            <v>0</v>
          </cell>
          <cell r="P1186">
            <v>0</v>
          </cell>
          <cell r="Q1186">
            <v>0</v>
          </cell>
          <cell r="R1186">
            <v>0</v>
          </cell>
          <cell r="S1186">
            <v>0</v>
          </cell>
          <cell r="T1186">
            <v>0</v>
          </cell>
          <cell r="U1186">
            <v>236</v>
          </cell>
          <cell r="V1186">
            <v>998</v>
          </cell>
          <cell r="W1186">
            <v>1177</v>
          </cell>
          <cell r="X1186">
            <v>0</v>
          </cell>
          <cell r="Y1186">
            <v>0</v>
          </cell>
        </row>
        <row r="1187">
          <cell r="A1187">
            <v>1178</v>
          </cell>
          <cell r="B1187">
            <v>236</v>
          </cell>
          <cell r="D1187">
            <v>998</v>
          </cell>
          <cell r="F1187">
            <v>0</v>
          </cell>
          <cell r="G1187">
            <v>0</v>
          </cell>
          <cell r="H1187">
            <v>0</v>
          </cell>
          <cell r="I1187">
            <v>0</v>
          </cell>
          <cell r="K1187">
            <v>0</v>
          </cell>
          <cell r="L1187">
            <v>0</v>
          </cell>
          <cell r="M1187">
            <v>0</v>
          </cell>
          <cell r="N1187">
            <v>0</v>
          </cell>
          <cell r="O1187">
            <v>0</v>
          </cell>
          <cell r="P1187">
            <v>0</v>
          </cell>
          <cell r="Q1187">
            <v>0</v>
          </cell>
          <cell r="R1187">
            <v>0</v>
          </cell>
          <cell r="S1187">
            <v>0</v>
          </cell>
          <cell r="T1187">
            <v>0</v>
          </cell>
          <cell r="U1187">
            <v>236</v>
          </cell>
          <cell r="V1187">
            <v>998</v>
          </cell>
          <cell r="W1187">
            <v>1178</v>
          </cell>
          <cell r="X1187">
            <v>0</v>
          </cell>
          <cell r="Y1187">
            <v>0</v>
          </cell>
        </row>
        <row r="1188">
          <cell r="A1188">
            <v>1179</v>
          </cell>
          <cell r="B1188">
            <v>236</v>
          </cell>
          <cell r="D1188">
            <v>998</v>
          </cell>
          <cell r="F1188">
            <v>0</v>
          </cell>
          <cell r="G1188">
            <v>0</v>
          </cell>
          <cell r="H1188">
            <v>0</v>
          </cell>
          <cell r="I1188">
            <v>0</v>
          </cell>
          <cell r="K1188">
            <v>0</v>
          </cell>
          <cell r="L1188">
            <v>0</v>
          </cell>
          <cell r="M1188">
            <v>0</v>
          </cell>
          <cell r="N1188">
            <v>0</v>
          </cell>
          <cell r="O1188">
            <v>0</v>
          </cell>
          <cell r="P1188">
            <v>0</v>
          </cell>
          <cell r="Q1188">
            <v>0</v>
          </cell>
          <cell r="R1188">
            <v>0</v>
          </cell>
          <cell r="S1188">
            <v>0</v>
          </cell>
          <cell r="T1188">
            <v>0</v>
          </cell>
          <cell r="U1188">
            <v>236</v>
          </cell>
          <cell r="V1188">
            <v>998</v>
          </cell>
          <cell r="W1188">
            <v>1179</v>
          </cell>
          <cell r="X1188">
            <v>0</v>
          </cell>
          <cell r="Y1188">
            <v>0</v>
          </cell>
        </row>
        <row r="1189">
          <cell r="A1189">
            <v>1180</v>
          </cell>
          <cell r="B1189">
            <v>236</v>
          </cell>
          <cell r="C1189" t="str">
            <v xml:space="preserve">PITTSFIELD                   </v>
          </cell>
          <cell r="D1189">
            <v>999</v>
          </cell>
          <cell r="E1189" t="str">
            <v>TOTAL</v>
          </cell>
          <cell r="F1189">
            <v>63704268.780000001</v>
          </cell>
          <cell r="G1189">
            <v>1</v>
          </cell>
          <cell r="H1189">
            <v>65754169.920000002</v>
          </cell>
          <cell r="I1189">
            <v>1</v>
          </cell>
          <cell r="J1189">
            <v>27822547</v>
          </cell>
          <cell r="K1189">
            <v>27822547</v>
          </cell>
          <cell r="L1189">
            <v>0</v>
          </cell>
          <cell r="M1189">
            <v>0</v>
          </cell>
          <cell r="N1189">
            <v>65754169.920000002</v>
          </cell>
          <cell r="O1189">
            <v>27822547</v>
          </cell>
          <cell r="P1189">
            <v>26794850</v>
          </cell>
          <cell r="Q1189">
            <v>1027697</v>
          </cell>
          <cell r="R1189">
            <v>3.8354273302518953</v>
          </cell>
          <cell r="S1189">
            <v>6257</v>
          </cell>
          <cell r="T1189">
            <v>0</v>
          </cell>
          <cell r="U1189">
            <v>236</v>
          </cell>
          <cell r="V1189">
            <v>999</v>
          </cell>
          <cell r="W1189">
            <v>1180</v>
          </cell>
          <cell r="X1189">
            <v>6205</v>
          </cell>
          <cell r="Y1189">
            <v>65754169.920000002</v>
          </cell>
        </row>
        <row r="1190">
          <cell r="A1190">
            <v>1181</v>
          </cell>
          <cell r="B1190">
            <v>237</v>
          </cell>
          <cell r="C1190" t="str">
            <v xml:space="preserve">PLAINFIELD                   </v>
          </cell>
          <cell r="D1190">
            <v>237</v>
          </cell>
          <cell r="E1190" t="str">
            <v>PLAINFIELD</v>
          </cell>
          <cell r="F1190">
            <v>61250.35</v>
          </cell>
          <cell r="G1190">
            <v>9.2879503672965325E-2</v>
          </cell>
          <cell r="H1190">
            <v>63486.05</v>
          </cell>
          <cell r="I1190">
            <v>9.3028706541377085E-2</v>
          </cell>
          <cell r="K1190">
            <v>42461</v>
          </cell>
          <cell r="L1190">
            <v>0</v>
          </cell>
          <cell r="M1190">
            <v>0</v>
          </cell>
          <cell r="N1190">
            <v>63486.05</v>
          </cell>
          <cell r="O1190">
            <v>42461</v>
          </cell>
          <cell r="P1190">
            <v>41319</v>
          </cell>
          <cell r="Q1190">
            <v>1142</v>
          </cell>
          <cell r="R1190">
            <v>2.7638616617052687</v>
          </cell>
          <cell r="S1190">
            <v>5</v>
          </cell>
          <cell r="T1190">
            <v>0</v>
          </cell>
          <cell r="U1190">
            <v>237</v>
          </cell>
          <cell r="V1190">
            <v>237</v>
          </cell>
          <cell r="W1190">
            <v>1181</v>
          </cell>
          <cell r="X1190">
            <v>5</v>
          </cell>
          <cell r="Y1190">
            <v>63486.05</v>
          </cell>
        </row>
        <row r="1191">
          <cell r="A1191">
            <v>1182</v>
          </cell>
          <cell r="B1191">
            <v>237</v>
          </cell>
          <cell r="C1191" t="str">
            <v xml:space="preserve">PLAINFIELD                   </v>
          </cell>
          <cell r="D1191">
            <v>717</v>
          </cell>
          <cell r="E1191" t="str">
            <v>MOHAWK TRAIL</v>
          </cell>
          <cell r="F1191">
            <v>598210</v>
          </cell>
          <cell r="G1191">
            <v>0.90712049632703473</v>
          </cell>
          <cell r="H1191">
            <v>618949</v>
          </cell>
          <cell r="I1191">
            <v>0.90697129345862282</v>
          </cell>
          <cell r="K1191">
            <v>413972</v>
          </cell>
          <cell r="L1191">
            <v>0</v>
          </cell>
          <cell r="M1191">
            <v>0</v>
          </cell>
          <cell r="N1191">
            <v>618949</v>
          </cell>
          <cell r="O1191">
            <v>413972</v>
          </cell>
          <cell r="P1191">
            <v>403547</v>
          </cell>
          <cell r="Q1191">
            <v>10425</v>
          </cell>
          <cell r="R1191">
            <v>2.5833422129268708</v>
          </cell>
          <cell r="S1191">
            <v>64</v>
          </cell>
          <cell r="T1191">
            <v>0</v>
          </cell>
          <cell r="U1191">
            <v>237</v>
          </cell>
          <cell r="V1191">
            <v>717</v>
          </cell>
          <cell r="W1191">
            <v>1182</v>
          </cell>
          <cell r="X1191">
            <v>64</v>
          </cell>
          <cell r="Y1191">
            <v>618949</v>
          </cell>
        </row>
        <row r="1192">
          <cell r="A1192">
            <v>1183</v>
          </cell>
          <cell r="B1192">
            <v>237</v>
          </cell>
          <cell r="D1192">
            <v>998</v>
          </cell>
          <cell r="F1192">
            <v>0</v>
          </cell>
          <cell r="G1192">
            <v>0</v>
          </cell>
          <cell r="H1192">
            <v>0</v>
          </cell>
          <cell r="I1192">
            <v>0</v>
          </cell>
          <cell r="K1192">
            <v>0</v>
          </cell>
          <cell r="L1192">
            <v>0</v>
          </cell>
          <cell r="M1192">
            <v>0</v>
          </cell>
          <cell r="N1192">
            <v>0</v>
          </cell>
          <cell r="O1192">
            <v>0</v>
          </cell>
          <cell r="P1192">
            <v>0</v>
          </cell>
          <cell r="Q1192">
            <v>0</v>
          </cell>
          <cell r="R1192">
            <v>0</v>
          </cell>
          <cell r="S1192">
            <v>0</v>
          </cell>
          <cell r="T1192">
            <v>0</v>
          </cell>
          <cell r="U1192">
            <v>237</v>
          </cell>
          <cell r="V1192">
            <v>998</v>
          </cell>
          <cell r="W1192">
            <v>1183</v>
          </cell>
          <cell r="X1192">
            <v>0</v>
          </cell>
          <cell r="Y1192">
            <v>0</v>
          </cell>
        </row>
        <row r="1193">
          <cell r="A1193">
            <v>1184</v>
          </cell>
          <cell r="B1193">
            <v>237</v>
          </cell>
          <cell r="D1193">
            <v>998</v>
          </cell>
          <cell r="F1193">
            <v>0</v>
          </cell>
          <cell r="G1193">
            <v>0</v>
          </cell>
          <cell r="H1193">
            <v>0</v>
          </cell>
          <cell r="I1193">
            <v>0</v>
          </cell>
          <cell r="K1193">
            <v>0</v>
          </cell>
          <cell r="L1193">
            <v>0</v>
          </cell>
          <cell r="M1193">
            <v>0</v>
          </cell>
          <cell r="N1193">
            <v>0</v>
          </cell>
          <cell r="O1193">
            <v>0</v>
          </cell>
          <cell r="P1193">
            <v>0</v>
          </cell>
          <cell r="Q1193">
            <v>0</v>
          </cell>
          <cell r="R1193">
            <v>0</v>
          </cell>
          <cell r="S1193">
            <v>0</v>
          </cell>
          <cell r="T1193">
            <v>0</v>
          </cell>
          <cell r="U1193">
            <v>237</v>
          </cell>
          <cell r="V1193">
            <v>998</v>
          </cell>
          <cell r="W1193">
            <v>1184</v>
          </cell>
          <cell r="X1193">
            <v>0</v>
          </cell>
          <cell r="Y1193">
            <v>0</v>
          </cell>
        </row>
        <row r="1194">
          <cell r="A1194">
            <v>1185</v>
          </cell>
          <cell r="B1194">
            <v>237</v>
          </cell>
          <cell r="C1194" t="str">
            <v xml:space="preserve">PLAINFIELD                   </v>
          </cell>
          <cell r="D1194">
            <v>999</v>
          </cell>
          <cell r="E1194" t="str">
            <v>TOTAL</v>
          </cell>
          <cell r="F1194">
            <v>659460.35</v>
          </cell>
          <cell r="G1194">
            <v>1</v>
          </cell>
          <cell r="H1194">
            <v>682435.05</v>
          </cell>
          <cell r="I1194">
            <v>0.99999999999999989</v>
          </cell>
          <cell r="J1194">
            <v>456433</v>
          </cell>
          <cell r="K1194">
            <v>456433</v>
          </cell>
          <cell r="L1194">
            <v>0</v>
          </cell>
          <cell r="M1194">
            <v>0</v>
          </cell>
          <cell r="N1194">
            <v>682435.05</v>
          </cell>
          <cell r="O1194">
            <v>456433</v>
          </cell>
          <cell r="P1194">
            <v>444866</v>
          </cell>
          <cell r="Q1194">
            <v>11567</v>
          </cell>
          <cell r="R1194">
            <v>2.6001087968062291</v>
          </cell>
          <cell r="S1194">
            <v>69</v>
          </cell>
          <cell r="T1194">
            <v>0</v>
          </cell>
          <cell r="U1194">
            <v>237</v>
          </cell>
          <cell r="V1194">
            <v>999</v>
          </cell>
          <cell r="W1194">
            <v>1185</v>
          </cell>
          <cell r="X1194">
            <v>69</v>
          </cell>
          <cell r="Y1194">
            <v>682435.05</v>
          </cell>
        </row>
        <row r="1195">
          <cell r="A1195">
            <v>1186</v>
          </cell>
          <cell r="B1195">
            <v>238</v>
          </cell>
          <cell r="C1195" t="str">
            <v xml:space="preserve">PLAINVILLE                   </v>
          </cell>
          <cell r="D1195">
            <v>238</v>
          </cell>
          <cell r="E1195" t="str">
            <v>PLAINVILLE</v>
          </cell>
          <cell r="F1195">
            <v>6272346.2599999998</v>
          </cell>
          <cell r="G1195">
            <v>0.50205084532842981</v>
          </cell>
          <cell r="H1195">
            <v>6913476.3999999994</v>
          </cell>
          <cell r="I1195">
            <v>0.50977664767991959</v>
          </cell>
          <cell r="K1195">
            <v>4145967</v>
          </cell>
          <cell r="L1195">
            <v>0</v>
          </cell>
          <cell r="M1195">
            <v>0</v>
          </cell>
          <cell r="N1195">
            <v>6913476.3999999994</v>
          </cell>
          <cell r="O1195">
            <v>4145967</v>
          </cell>
          <cell r="P1195">
            <v>3923605</v>
          </cell>
          <cell r="Q1195">
            <v>222362</v>
          </cell>
          <cell r="R1195">
            <v>5.6672881189620261</v>
          </cell>
          <cell r="S1195">
            <v>768</v>
          </cell>
          <cell r="T1195">
            <v>0</v>
          </cell>
          <cell r="U1195">
            <v>238</v>
          </cell>
          <cell r="V1195">
            <v>238</v>
          </cell>
          <cell r="W1195">
            <v>1186</v>
          </cell>
          <cell r="X1195">
            <v>795</v>
          </cell>
          <cell r="Y1195">
            <v>6913476.3999999994</v>
          </cell>
        </row>
        <row r="1196">
          <cell r="A1196">
            <v>1187</v>
          </cell>
          <cell r="B1196">
            <v>238</v>
          </cell>
          <cell r="C1196" t="str">
            <v xml:space="preserve">PLAINVILLE                   </v>
          </cell>
          <cell r="D1196">
            <v>690</v>
          </cell>
          <cell r="E1196" t="str">
            <v>KING PHILIP</v>
          </cell>
          <cell r="F1196">
            <v>4881684</v>
          </cell>
          <cell r="G1196">
            <v>0.39073952190041727</v>
          </cell>
          <cell r="H1196">
            <v>4992313</v>
          </cell>
          <cell r="I1196">
            <v>0.36811647831890804</v>
          </cell>
          <cell r="K1196">
            <v>2993857</v>
          </cell>
          <cell r="L1196">
            <v>0</v>
          </cell>
          <cell r="M1196">
            <v>0</v>
          </cell>
          <cell r="N1196">
            <v>4992313</v>
          </cell>
          <cell r="O1196">
            <v>2993857</v>
          </cell>
          <cell r="P1196">
            <v>3053690</v>
          </cell>
          <cell r="Q1196">
            <v>-59833</v>
          </cell>
          <cell r="R1196">
            <v>-1.9593671918236626</v>
          </cell>
          <cell r="S1196">
            <v>554</v>
          </cell>
          <cell r="T1196">
            <v>0</v>
          </cell>
          <cell r="U1196">
            <v>238</v>
          </cell>
          <cell r="V1196">
            <v>690</v>
          </cell>
          <cell r="W1196">
            <v>1187</v>
          </cell>
          <cell r="X1196">
            <v>547</v>
          </cell>
          <cell r="Y1196">
            <v>4992313</v>
          </cell>
        </row>
        <row r="1197">
          <cell r="A1197">
            <v>1188</v>
          </cell>
          <cell r="B1197">
            <v>238</v>
          </cell>
          <cell r="C1197" t="str">
            <v xml:space="preserve">PLAINVILLE                   </v>
          </cell>
          <cell r="D1197">
            <v>878</v>
          </cell>
          <cell r="E1197" t="str">
            <v>TRI COUNTY</v>
          </cell>
          <cell r="F1197">
            <v>1168221</v>
          </cell>
          <cell r="G1197">
            <v>9.3506690521964836E-2</v>
          </cell>
          <cell r="H1197">
            <v>1551655</v>
          </cell>
          <cell r="I1197">
            <v>0.11441385469339067</v>
          </cell>
          <cell r="K1197">
            <v>930517</v>
          </cell>
          <cell r="L1197">
            <v>0</v>
          </cell>
          <cell r="M1197">
            <v>0</v>
          </cell>
          <cell r="N1197">
            <v>1551655</v>
          </cell>
          <cell r="O1197">
            <v>930517</v>
          </cell>
          <cell r="P1197">
            <v>730769</v>
          </cell>
          <cell r="Q1197">
            <v>199748</v>
          </cell>
          <cell r="R1197">
            <v>27.333945473877517</v>
          </cell>
          <cell r="S1197">
            <v>81</v>
          </cell>
          <cell r="T1197">
            <v>0</v>
          </cell>
          <cell r="U1197">
            <v>238</v>
          </cell>
          <cell r="V1197">
            <v>878</v>
          </cell>
          <cell r="W1197">
            <v>1188</v>
          </cell>
          <cell r="X1197">
            <v>104</v>
          </cell>
          <cell r="Y1197">
            <v>1551655</v>
          </cell>
        </row>
        <row r="1198">
          <cell r="A1198">
            <v>1189</v>
          </cell>
          <cell r="B1198">
            <v>238</v>
          </cell>
          <cell r="C1198" t="str">
            <v xml:space="preserve">PLAINVILLE                   </v>
          </cell>
          <cell r="D1198">
            <v>915</v>
          </cell>
          <cell r="E1198" t="str">
            <v>NORFOLK COUNTY</v>
          </cell>
          <cell r="F1198">
            <v>171197</v>
          </cell>
          <cell r="G1198">
            <v>1.3702942249188136E-2</v>
          </cell>
          <cell r="H1198">
            <v>104331</v>
          </cell>
          <cell r="I1198">
            <v>7.6930193077817833E-3</v>
          </cell>
          <cell r="K1198">
            <v>62567</v>
          </cell>
          <cell r="L1198">
            <v>0</v>
          </cell>
          <cell r="M1198">
            <v>0</v>
          </cell>
          <cell r="N1198">
            <v>104331</v>
          </cell>
          <cell r="O1198">
            <v>62567</v>
          </cell>
          <cell r="P1198">
            <v>107091</v>
          </cell>
          <cell r="Q1198">
            <v>-44524</v>
          </cell>
          <cell r="R1198">
            <v>-41.575856047660402</v>
          </cell>
          <cell r="S1198">
            <v>12</v>
          </cell>
          <cell r="T1198">
            <v>0</v>
          </cell>
          <cell r="U1198">
            <v>238</v>
          </cell>
          <cell r="V1198">
            <v>915</v>
          </cell>
          <cell r="W1198">
            <v>1189</v>
          </cell>
          <cell r="X1198">
            <v>7</v>
          </cell>
          <cell r="Y1198">
            <v>104331</v>
          </cell>
        </row>
        <row r="1199">
          <cell r="A1199">
            <v>1190</v>
          </cell>
          <cell r="B1199">
            <v>238</v>
          </cell>
          <cell r="C1199" t="str">
            <v xml:space="preserve">PLAINVILLE                   </v>
          </cell>
          <cell r="D1199">
            <v>999</v>
          </cell>
          <cell r="E1199" t="str">
            <v>TOTAL</v>
          </cell>
          <cell r="F1199">
            <v>12493448.26</v>
          </cell>
          <cell r="G1199">
            <v>1</v>
          </cell>
          <cell r="H1199">
            <v>13561775.399999999</v>
          </cell>
          <cell r="I1199">
            <v>1.0000000000000002</v>
          </cell>
          <cell r="J1199">
            <v>8132908</v>
          </cell>
          <cell r="K1199">
            <v>8132908</v>
          </cell>
          <cell r="L1199">
            <v>0</v>
          </cell>
          <cell r="M1199">
            <v>0</v>
          </cell>
          <cell r="N1199">
            <v>13561775.399999999</v>
          </cell>
          <cell r="O1199">
            <v>8132908</v>
          </cell>
          <cell r="P1199">
            <v>7815155</v>
          </cell>
          <cell r="Q1199">
            <v>317753</v>
          </cell>
          <cell r="R1199">
            <v>4.0658566592729128</v>
          </cell>
          <cell r="S1199">
            <v>1415</v>
          </cell>
          <cell r="T1199">
            <v>0</v>
          </cell>
          <cell r="U1199">
            <v>238</v>
          </cell>
          <cell r="V1199">
            <v>999</v>
          </cell>
          <cell r="W1199">
            <v>1190</v>
          </cell>
          <cell r="X1199">
            <v>1453</v>
          </cell>
          <cell r="Y1199">
            <v>13561775.399999999</v>
          </cell>
        </row>
        <row r="1200">
          <cell r="A1200">
            <v>1191</v>
          </cell>
          <cell r="B1200">
            <v>239</v>
          </cell>
          <cell r="C1200" t="str">
            <v xml:space="preserve">PLYMOUTH                     </v>
          </cell>
          <cell r="D1200">
            <v>239</v>
          </cell>
          <cell r="E1200" t="str">
            <v>PLYMOUTH</v>
          </cell>
          <cell r="F1200">
            <v>79081949.172639996</v>
          </cell>
          <cell r="G1200">
            <v>1</v>
          </cell>
          <cell r="H1200">
            <v>80478825.04377</v>
          </cell>
          <cell r="I1200">
            <v>1</v>
          </cell>
          <cell r="K1200">
            <v>59037999</v>
          </cell>
          <cell r="L1200">
            <v>0</v>
          </cell>
          <cell r="M1200">
            <v>0</v>
          </cell>
          <cell r="N1200">
            <v>80478825.04377</v>
          </cell>
          <cell r="O1200">
            <v>59037999</v>
          </cell>
          <cell r="P1200">
            <v>57303942</v>
          </cell>
          <cell r="Q1200">
            <v>1734057</v>
          </cell>
          <cell r="R1200">
            <v>3.0260693060173764</v>
          </cell>
          <cell r="S1200">
            <v>8230</v>
          </cell>
          <cell r="T1200">
            <v>0</v>
          </cell>
          <cell r="U1200">
            <v>239</v>
          </cell>
          <cell r="V1200">
            <v>239</v>
          </cell>
          <cell r="W1200">
            <v>1191</v>
          </cell>
          <cell r="X1200">
            <v>8164</v>
          </cell>
          <cell r="Y1200">
            <v>80478825.04377</v>
          </cell>
        </row>
        <row r="1201">
          <cell r="A1201">
            <v>1192</v>
          </cell>
          <cell r="B1201">
            <v>239</v>
          </cell>
          <cell r="D1201">
            <v>998</v>
          </cell>
          <cell r="F1201">
            <v>0</v>
          </cell>
          <cell r="G1201">
            <v>0</v>
          </cell>
          <cell r="H1201">
            <v>0</v>
          </cell>
          <cell r="I1201">
            <v>0</v>
          </cell>
          <cell r="K1201">
            <v>0</v>
          </cell>
          <cell r="L1201">
            <v>0</v>
          </cell>
          <cell r="M1201">
            <v>0</v>
          </cell>
          <cell r="N1201">
            <v>0</v>
          </cell>
          <cell r="O1201">
            <v>0</v>
          </cell>
          <cell r="P1201">
            <v>0</v>
          </cell>
          <cell r="Q1201">
            <v>0</v>
          </cell>
          <cell r="R1201">
            <v>0</v>
          </cell>
          <cell r="S1201">
            <v>0</v>
          </cell>
          <cell r="T1201">
            <v>0</v>
          </cell>
          <cell r="U1201">
            <v>239</v>
          </cell>
          <cell r="V1201">
            <v>998</v>
          </cell>
          <cell r="W1201">
            <v>1192</v>
          </cell>
          <cell r="X1201">
            <v>0</v>
          </cell>
          <cell r="Y1201">
            <v>0</v>
          </cell>
        </row>
        <row r="1202">
          <cell r="A1202">
            <v>1193</v>
          </cell>
          <cell r="B1202">
            <v>239</v>
          </cell>
          <cell r="D1202">
            <v>998</v>
          </cell>
          <cell r="F1202">
            <v>0</v>
          </cell>
          <cell r="G1202">
            <v>0</v>
          </cell>
          <cell r="H1202">
            <v>0</v>
          </cell>
          <cell r="I1202">
            <v>0</v>
          </cell>
          <cell r="K1202">
            <v>0</v>
          </cell>
          <cell r="L1202">
            <v>0</v>
          </cell>
          <cell r="M1202">
            <v>0</v>
          </cell>
          <cell r="N1202">
            <v>0</v>
          </cell>
          <cell r="O1202">
            <v>0</v>
          </cell>
          <cell r="P1202">
            <v>0</v>
          </cell>
          <cell r="Q1202">
            <v>0</v>
          </cell>
          <cell r="R1202">
            <v>0</v>
          </cell>
          <cell r="S1202">
            <v>0</v>
          </cell>
          <cell r="T1202">
            <v>0</v>
          </cell>
          <cell r="U1202">
            <v>239</v>
          </cell>
          <cell r="V1202">
            <v>998</v>
          </cell>
          <cell r="W1202">
            <v>1193</v>
          </cell>
          <cell r="X1202">
            <v>0</v>
          </cell>
          <cell r="Y1202">
            <v>0</v>
          </cell>
        </row>
        <row r="1203">
          <cell r="A1203">
            <v>1194</v>
          </cell>
          <cell r="B1203">
            <v>239</v>
          </cell>
          <cell r="D1203">
            <v>998</v>
          </cell>
          <cell r="F1203">
            <v>0</v>
          </cell>
          <cell r="G1203">
            <v>0</v>
          </cell>
          <cell r="H1203">
            <v>0</v>
          </cell>
          <cell r="I1203">
            <v>0</v>
          </cell>
          <cell r="K1203">
            <v>0</v>
          </cell>
          <cell r="L1203">
            <v>0</v>
          </cell>
          <cell r="M1203">
            <v>0</v>
          </cell>
          <cell r="N1203">
            <v>0</v>
          </cell>
          <cell r="O1203">
            <v>0</v>
          </cell>
          <cell r="P1203">
            <v>0</v>
          </cell>
          <cell r="Q1203">
            <v>0</v>
          </cell>
          <cell r="R1203">
            <v>0</v>
          </cell>
          <cell r="S1203">
            <v>0</v>
          </cell>
          <cell r="T1203">
            <v>0</v>
          </cell>
          <cell r="U1203">
            <v>239</v>
          </cell>
          <cell r="V1203">
            <v>998</v>
          </cell>
          <cell r="W1203">
            <v>1194</v>
          </cell>
          <cell r="X1203">
            <v>0</v>
          </cell>
          <cell r="Y1203">
            <v>0</v>
          </cell>
        </row>
        <row r="1204">
          <cell r="A1204">
            <v>1195</v>
          </cell>
          <cell r="B1204">
            <v>239</v>
          </cell>
          <cell r="C1204" t="str">
            <v xml:space="preserve">PLYMOUTH                     </v>
          </cell>
          <cell r="D1204">
            <v>999</v>
          </cell>
          <cell r="E1204" t="str">
            <v>TOTAL</v>
          </cell>
          <cell r="F1204">
            <v>79081949.172639996</v>
          </cell>
          <cell r="G1204">
            <v>1</v>
          </cell>
          <cell r="H1204">
            <v>80478825.04377</v>
          </cell>
          <cell r="I1204">
            <v>1</v>
          </cell>
          <cell r="J1204">
            <v>59037999</v>
          </cell>
          <cell r="K1204">
            <v>59037999</v>
          </cell>
          <cell r="L1204">
            <v>0</v>
          </cell>
          <cell r="M1204">
            <v>0</v>
          </cell>
          <cell r="N1204">
            <v>80478825.04377</v>
          </cell>
          <cell r="O1204">
            <v>59037999</v>
          </cell>
          <cell r="P1204">
            <v>57303942</v>
          </cell>
          <cell r="Q1204">
            <v>1734057</v>
          </cell>
          <cell r="R1204">
            <v>3.0260693060173764</v>
          </cell>
          <cell r="S1204">
            <v>8230</v>
          </cell>
          <cell r="T1204">
            <v>0</v>
          </cell>
          <cell r="U1204">
            <v>239</v>
          </cell>
          <cell r="V1204">
            <v>999</v>
          </cell>
          <cell r="W1204">
            <v>1195</v>
          </cell>
          <cell r="X1204">
            <v>8164</v>
          </cell>
          <cell r="Y1204">
            <v>80478825.04377</v>
          </cell>
        </row>
        <row r="1205">
          <cell r="A1205">
            <v>1196</v>
          </cell>
          <cell r="B1205">
            <v>240</v>
          </cell>
          <cell r="C1205" t="str">
            <v xml:space="preserve">PLYMPTON                     </v>
          </cell>
          <cell r="D1205">
            <v>240</v>
          </cell>
          <cell r="E1205" t="str">
            <v>PLYMPTON</v>
          </cell>
          <cell r="F1205">
            <v>1974807.62</v>
          </cell>
          <cell r="G1205">
            <v>0.48418089679733817</v>
          </cell>
          <cell r="H1205">
            <v>2018759.52</v>
          </cell>
          <cell r="I1205">
            <v>0.49509281278176931</v>
          </cell>
          <cell r="K1205">
            <v>1484742</v>
          </cell>
          <cell r="L1205">
            <v>0</v>
          </cell>
          <cell r="M1205">
            <v>0</v>
          </cell>
          <cell r="N1205">
            <v>2018759.52</v>
          </cell>
          <cell r="O1205">
            <v>1484742</v>
          </cell>
          <cell r="P1205">
            <v>1416646</v>
          </cell>
          <cell r="Q1205">
            <v>68096</v>
          </cell>
          <cell r="R1205">
            <v>4.8068465939973715</v>
          </cell>
          <cell r="S1205">
            <v>238</v>
          </cell>
          <cell r="T1205">
            <v>0</v>
          </cell>
          <cell r="U1205">
            <v>240</v>
          </cell>
          <cell r="V1205">
            <v>240</v>
          </cell>
          <cell r="W1205">
            <v>1196</v>
          </cell>
          <cell r="X1205">
            <v>238</v>
          </cell>
          <cell r="Y1205">
            <v>2018759.52</v>
          </cell>
        </row>
        <row r="1206">
          <cell r="A1206">
            <v>1197</v>
          </cell>
          <cell r="B1206">
            <v>240</v>
          </cell>
          <cell r="C1206" t="str">
            <v xml:space="preserve">PLYMPTON                     </v>
          </cell>
          <cell r="D1206">
            <v>760</v>
          </cell>
          <cell r="E1206" t="str">
            <v>SILVER LAKE</v>
          </cell>
          <cell r="F1206">
            <v>2103849</v>
          </cell>
          <cell r="G1206">
            <v>0.51581910320266189</v>
          </cell>
          <cell r="H1206">
            <v>2058778</v>
          </cell>
          <cell r="I1206">
            <v>0.50490718721823069</v>
          </cell>
          <cell r="K1206">
            <v>1514175</v>
          </cell>
          <cell r="L1206">
            <v>0</v>
          </cell>
          <cell r="M1206">
            <v>0</v>
          </cell>
          <cell r="N1206">
            <v>2058778</v>
          </cell>
          <cell r="O1206">
            <v>1514175</v>
          </cell>
          <cell r="P1206">
            <v>1509215</v>
          </cell>
          <cell r="Q1206">
            <v>4960</v>
          </cell>
          <cell r="R1206">
            <v>0.32864767445327536</v>
          </cell>
          <cell r="S1206">
            <v>223</v>
          </cell>
          <cell r="T1206">
            <v>0</v>
          </cell>
          <cell r="U1206">
            <v>240</v>
          </cell>
          <cell r="V1206">
            <v>760</v>
          </cell>
          <cell r="W1206">
            <v>1197</v>
          </cell>
          <cell r="X1206">
            <v>209</v>
          </cell>
          <cell r="Y1206">
            <v>2058778</v>
          </cell>
        </row>
        <row r="1207">
          <cell r="A1207">
            <v>1198</v>
          </cell>
          <cell r="B1207">
            <v>240</v>
          </cell>
          <cell r="D1207">
            <v>998</v>
          </cell>
          <cell r="F1207">
            <v>0</v>
          </cell>
          <cell r="G1207">
            <v>0</v>
          </cell>
          <cell r="H1207">
            <v>0</v>
          </cell>
          <cell r="I1207">
            <v>0</v>
          </cell>
          <cell r="K1207">
            <v>0</v>
          </cell>
          <cell r="L1207">
            <v>0</v>
          </cell>
          <cell r="M1207">
            <v>0</v>
          </cell>
          <cell r="N1207">
            <v>0</v>
          </cell>
          <cell r="O1207">
            <v>0</v>
          </cell>
          <cell r="P1207">
            <v>0</v>
          </cell>
          <cell r="Q1207">
            <v>0</v>
          </cell>
          <cell r="R1207">
            <v>0</v>
          </cell>
          <cell r="S1207">
            <v>0</v>
          </cell>
          <cell r="T1207">
            <v>0</v>
          </cell>
          <cell r="U1207">
            <v>240</v>
          </cell>
          <cell r="V1207">
            <v>998</v>
          </cell>
          <cell r="W1207">
            <v>1198</v>
          </cell>
          <cell r="X1207">
            <v>0</v>
          </cell>
          <cell r="Y1207">
            <v>0</v>
          </cell>
        </row>
        <row r="1208">
          <cell r="A1208">
            <v>1199</v>
          </cell>
          <cell r="B1208">
            <v>240</v>
          </cell>
          <cell r="D1208">
            <v>998</v>
          </cell>
          <cell r="F1208">
            <v>0</v>
          </cell>
          <cell r="G1208">
            <v>0</v>
          </cell>
          <cell r="H1208">
            <v>0</v>
          </cell>
          <cell r="I1208">
            <v>0</v>
          </cell>
          <cell r="K1208">
            <v>0</v>
          </cell>
          <cell r="L1208">
            <v>0</v>
          </cell>
          <cell r="M1208">
            <v>0</v>
          </cell>
          <cell r="N1208">
            <v>0</v>
          </cell>
          <cell r="O1208">
            <v>0</v>
          </cell>
          <cell r="P1208">
            <v>0</v>
          </cell>
          <cell r="Q1208">
            <v>0</v>
          </cell>
          <cell r="R1208">
            <v>0</v>
          </cell>
          <cell r="S1208">
            <v>0</v>
          </cell>
          <cell r="T1208">
            <v>0</v>
          </cell>
          <cell r="U1208">
            <v>240</v>
          </cell>
          <cell r="V1208">
            <v>998</v>
          </cell>
          <cell r="W1208">
            <v>1199</v>
          </cell>
          <cell r="X1208">
            <v>0</v>
          </cell>
          <cell r="Y1208">
            <v>0</v>
          </cell>
        </row>
        <row r="1209">
          <cell r="A1209">
            <v>1200</v>
          </cell>
          <cell r="B1209">
            <v>240</v>
          </cell>
          <cell r="C1209" t="str">
            <v xml:space="preserve">PLYMPTON                     </v>
          </cell>
          <cell r="D1209">
            <v>999</v>
          </cell>
          <cell r="E1209" t="str">
            <v>TOTAL</v>
          </cell>
          <cell r="F1209">
            <v>4078656.62</v>
          </cell>
          <cell r="G1209">
            <v>1</v>
          </cell>
          <cell r="H1209">
            <v>4077537.52</v>
          </cell>
          <cell r="I1209">
            <v>1</v>
          </cell>
          <cell r="J1209">
            <v>2998917</v>
          </cell>
          <cell r="K1209">
            <v>2998917</v>
          </cell>
          <cell r="L1209">
            <v>0</v>
          </cell>
          <cell r="M1209">
            <v>0</v>
          </cell>
          <cell r="N1209">
            <v>4077537.52</v>
          </cell>
          <cell r="O1209">
            <v>2998917</v>
          </cell>
          <cell r="P1209">
            <v>2925861</v>
          </cell>
          <cell r="Q1209">
            <v>73056</v>
          </cell>
          <cell r="R1209">
            <v>2.4969060389403324</v>
          </cell>
          <cell r="S1209">
            <v>461</v>
          </cell>
          <cell r="T1209">
            <v>0</v>
          </cell>
          <cell r="U1209">
            <v>240</v>
          </cell>
          <cell r="V1209">
            <v>999</v>
          </cell>
          <cell r="W1209">
            <v>1200</v>
          </cell>
          <cell r="X1209">
            <v>447</v>
          </cell>
          <cell r="Y1209">
            <v>4077537.52</v>
          </cell>
        </row>
        <row r="1210">
          <cell r="A1210">
            <v>1201</v>
          </cell>
          <cell r="B1210">
            <v>241</v>
          </cell>
          <cell r="C1210" t="str">
            <v xml:space="preserve">PRINCETON                    </v>
          </cell>
          <cell r="D1210">
            <v>241</v>
          </cell>
          <cell r="E1210" t="str">
            <v>PRINCETON</v>
          </cell>
          <cell r="F1210">
            <v>0</v>
          </cell>
          <cell r="G1210">
            <v>0</v>
          </cell>
          <cell r="H1210">
            <v>0</v>
          </cell>
          <cell r="I1210">
            <v>0</v>
          </cell>
          <cell r="K1210">
            <v>0</v>
          </cell>
          <cell r="L1210">
            <v>0</v>
          </cell>
          <cell r="M1210">
            <v>0</v>
          </cell>
          <cell r="N1210">
            <v>0</v>
          </cell>
          <cell r="O1210">
            <v>0</v>
          </cell>
          <cell r="P1210">
            <v>0</v>
          </cell>
          <cell r="Q1210">
            <v>0</v>
          </cell>
          <cell r="R1210">
            <v>0</v>
          </cell>
          <cell r="S1210">
            <v>0</v>
          </cell>
          <cell r="T1210">
            <v>0</v>
          </cell>
          <cell r="U1210">
            <v>241</v>
          </cell>
          <cell r="V1210">
            <v>241</v>
          </cell>
          <cell r="W1210">
            <v>1201</v>
          </cell>
          <cell r="X1210">
            <v>0</v>
          </cell>
          <cell r="Y1210">
            <v>0</v>
          </cell>
        </row>
        <row r="1211">
          <cell r="A1211">
            <v>1202</v>
          </cell>
          <cell r="B1211">
            <v>241</v>
          </cell>
          <cell r="C1211" t="str">
            <v xml:space="preserve">PRINCETON                    </v>
          </cell>
          <cell r="D1211">
            <v>775</v>
          </cell>
          <cell r="E1211" t="str">
            <v>WACHUSETT</v>
          </cell>
          <cell r="F1211">
            <v>4577360</v>
          </cell>
          <cell r="G1211">
            <v>0.95848176033516796</v>
          </cell>
          <cell r="H1211">
            <v>4360575</v>
          </cell>
          <cell r="I1211">
            <v>0.95462641593367881</v>
          </cell>
          <cell r="K1211">
            <v>4070202</v>
          </cell>
          <cell r="L1211">
            <v>0</v>
          </cell>
          <cell r="M1211">
            <v>0</v>
          </cell>
          <cell r="N1211">
            <v>4360575</v>
          </cell>
          <cell r="O1211">
            <v>4070202</v>
          </cell>
          <cell r="P1211">
            <v>4053653</v>
          </cell>
          <cell r="Q1211">
            <v>16549</v>
          </cell>
          <cell r="R1211">
            <v>0.40824905338468781</v>
          </cell>
          <cell r="S1211">
            <v>543</v>
          </cell>
          <cell r="T1211">
            <v>0</v>
          </cell>
          <cell r="U1211">
            <v>241</v>
          </cell>
          <cell r="V1211">
            <v>775</v>
          </cell>
          <cell r="W1211">
            <v>1202</v>
          </cell>
          <cell r="X1211">
            <v>496</v>
          </cell>
          <cell r="Y1211">
            <v>4360575</v>
          </cell>
        </row>
        <row r="1212">
          <cell r="A1212">
            <v>1203</v>
          </cell>
          <cell r="B1212">
            <v>241</v>
          </cell>
          <cell r="C1212" t="str">
            <v xml:space="preserve">PRINCETON                    </v>
          </cell>
          <cell r="D1212">
            <v>832</v>
          </cell>
          <cell r="E1212" t="str">
            <v>MONTACHUSETT</v>
          </cell>
          <cell r="F1212">
            <v>198276</v>
          </cell>
          <cell r="G1212">
            <v>4.1518239664832077E-2</v>
          </cell>
          <cell r="H1212">
            <v>207259</v>
          </cell>
          <cell r="I1212">
            <v>4.5373584066321151E-2</v>
          </cell>
          <cell r="K1212">
            <v>193457</v>
          </cell>
          <cell r="L1212">
            <v>0</v>
          </cell>
          <cell r="M1212">
            <v>0</v>
          </cell>
          <cell r="N1212">
            <v>207259</v>
          </cell>
          <cell r="O1212">
            <v>193457</v>
          </cell>
          <cell r="P1212">
            <v>175591</v>
          </cell>
          <cell r="Q1212">
            <v>17866</v>
          </cell>
          <cell r="R1212">
            <v>10.174781167599706</v>
          </cell>
          <cell r="S1212">
            <v>14</v>
          </cell>
          <cell r="T1212">
            <v>0</v>
          </cell>
          <cell r="U1212">
            <v>241</v>
          </cell>
          <cell r="V1212">
            <v>832</v>
          </cell>
          <cell r="W1212">
            <v>1203</v>
          </cell>
          <cell r="X1212">
            <v>14</v>
          </cell>
          <cell r="Y1212">
            <v>207259</v>
          </cell>
        </row>
        <row r="1213">
          <cell r="A1213">
            <v>1204</v>
          </cell>
          <cell r="B1213">
            <v>241</v>
          </cell>
          <cell r="D1213">
            <v>998</v>
          </cell>
          <cell r="F1213">
            <v>0</v>
          </cell>
          <cell r="G1213">
            <v>0</v>
          </cell>
          <cell r="H1213">
            <v>0</v>
          </cell>
          <cell r="I1213">
            <v>0</v>
          </cell>
          <cell r="K1213">
            <v>0</v>
          </cell>
          <cell r="L1213">
            <v>0</v>
          </cell>
          <cell r="M1213">
            <v>0</v>
          </cell>
          <cell r="N1213">
            <v>0</v>
          </cell>
          <cell r="O1213">
            <v>0</v>
          </cell>
          <cell r="P1213">
            <v>0</v>
          </cell>
          <cell r="Q1213">
            <v>0</v>
          </cell>
          <cell r="R1213">
            <v>0</v>
          </cell>
          <cell r="S1213">
            <v>0</v>
          </cell>
          <cell r="T1213">
            <v>0</v>
          </cell>
          <cell r="U1213">
            <v>241</v>
          </cell>
          <cell r="V1213">
            <v>998</v>
          </cell>
          <cell r="W1213">
            <v>1204</v>
          </cell>
          <cell r="X1213">
            <v>0</v>
          </cell>
          <cell r="Y1213">
            <v>0</v>
          </cell>
        </row>
        <row r="1214">
          <cell r="A1214">
            <v>1205</v>
          </cell>
          <cell r="B1214">
            <v>241</v>
          </cell>
          <cell r="C1214" t="str">
            <v xml:space="preserve">PRINCETON                    </v>
          </cell>
          <cell r="D1214">
            <v>999</v>
          </cell>
          <cell r="E1214" t="str">
            <v>TOTAL</v>
          </cell>
          <cell r="F1214">
            <v>4775636</v>
          </cell>
          <cell r="G1214">
            <v>1</v>
          </cell>
          <cell r="H1214">
            <v>4567834</v>
          </cell>
          <cell r="I1214">
            <v>1</v>
          </cell>
          <cell r="J1214">
            <v>4263659</v>
          </cell>
          <cell r="K1214">
            <v>4263659</v>
          </cell>
          <cell r="L1214">
            <v>0</v>
          </cell>
          <cell r="M1214">
            <v>0</v>
          </cell>
          <cell r="N1214">
            <v>4567834</v>
          </cell>
          <cell r="O1214">
            <v>4263659</v>
          </cell>
          <cell r="P1214">
            <v>4229244</v>
          </cell>
          <cell r="Q1214">
            <v>34415</v>
          </cell>
          <cell r="R1214">
            <v>0.81373881478581045</v>
          </cell>
          <cell r="S1214">
            <v>557</v>
          </cell>
          <cell r="T1214">
            <v>0</v>
          </cell>
          <cell r="U1214">
            <v>241</v>
          </cell>
          <cell r="V1214">
            <v>999</v>
          </cell>
          <cell r="W1214">
            <v>1205</v>
          </cell>
          <cell r="X1214">
            <v>510</v>
          </cell>
          <cell r="Y1214">
            <v>4567834</v>
          </cell>
        </row>
        <row r="1215">
          <cell r="A1215">
            <v>1206</v>
          </cell>
          <cell r="B1215">
            <v>242</v>
          </cell>
          <cell r="C1215" t="str">
            <v xml:space="preserve">PROVINCETOWN                 </v>
          </cell>
          <cell r="D1215">
            <v>242</v>
          </cell>
          <cell r="E1215" t="str">
            <v>PROVINCETOWN</v>
          </cell>
          <cell r="F1215">
            <v>1289521.3</v>
          </cell>
          <cell r="G1215">
            <v>0.94738378357013131</v>
          </cell>
          <cell r="H1215">
            <v>1203806.04</v>
          </cell>
          <cell r="I1215">
            <v>0.94140675587260325</v>
          </cell>
          <cell r="K1215">
            <v>1203806</v>
          </cell>
          <cell r="L1215">
            <v>0</v>
          </cell>
          <cell r="M1215">
            <v>0</v>
          </cell>
          <cell r="N1215">
            <v>1203806.04</v>
          </cell>
          <cell r="O1215">
            <v>1203806</v>
          </cell>
          <cell r="P1215">
            <v>1431340</v>
          </cell>
          <cell r="Q1215">
            <v>-227534</v>
          </cell>
          <cell r="R1215">
            <v>-15.89657244260623</v>
          </cell>
          <cell r="S1215">
            <v>136</v>
          </cell>
          <cell r="T1215">
            <v>0</v>
          </cell>
          <cell r="U1215">
            <v>242</v>
          </cell>
          <cell r="V1215">
            <v>242</v>
          </cell>
          <cell r="W1215">
            <v>1206</v>
          </cell>
          <cell r="X1215">
            <v>120</v>
          </cell>
          <cell r="Y1215">
            <v>1203806.04</v>
          </cell>
        </row>
        <row r="1216">
          <cell r="A1216">
            <v>1207</v>
          </cell>
          <cell r="B1216">
            <v>242</v>
          </cell>
          <cell r="C1216" t="str">
            <v xml:space="preserve">PROVINCETOWN                 </v>
          </cell>
          <cell r="D1216">
            <v>815</v>
          </cell>
          <cell r="E1216" t="str">
            <v>CAPE COD</v>
          </cell>
          <cell r="F1216">
            <v>71618</v>
          </cell>
          <cell r="G1216">
            <v>5.261621642986871E-2</v>
          </cell>
          <cell r="H1216">
            <v>74925</v>
          </cell>
          <cell r="I1216">
            <v>5.8593244127396797E-2</v>
          </cell>
          <cell r="K1216">
            <v>74925</v>
          </cell>
          <cell r="L1216">
            <v>0</v>
          </cell>
          <cell r="M1216">
            <v>0</v>
          </cell>
          <cell r="N1216">
            <v>74925</v>
          </cell>
          <cell r="O1216">
            <v>74925</v>
          </cell>
          <cell r="P1216">
            <v>79494</v>
          </cell>
          <cell r="Q1216">
            <v>-4569</v>
          </cell>
          <cell r="R1216">
            <v>-5.747603592723979</v>
          </cell>
          <cell r="S1216">
            <v>5</v>
          </cell>
          <cell r="T1216">
            <v>0</v>
          </cell>
          <cell r="U1216">
            <v>242</v>
          </cell>
          <cell r="V1216">
            <v>815</v>
          </cell>
          <cell r="W1216">
            <v>1207</v>
          </cell>
          <cell r="X1216">
            <v>5</v>
          </cell>
          <cell r="Y1216">
            <v>74925</v>
          </cell>
        </row>
        <row r="1217">
          <cell r="A1217">
            <v>1208</v>
          </cell>
          <cell r="B1217">
            <v>242</v>
          </cell>
          <cell r="D1217">
            <v>998</v>
          </cell>
          <cell r="F1217">
            <v>0</v>
          </cell>
          <cell r="G1217">
            <v>0</v>
          </cell>
          <cell r="H1217">
            <v>0</v>
          </cell>
          <cell r="I1217">
            <v>0</v>
          </cell>
          <cell r="K1217">
            <v>0</v>
          </cell>
          <cell r="L1217">
            <v>0</v>
          </cell>
          <cell r="M1217">
            <v>0</v>
          </cell>
          <cell r="N1217">
            <v>0</v>
          </cell>
          <cell r="O1217">
            <v>0</v>
          </cell>
          <cell r="P1217">
            <v>0</v>
          </cell>
          <cell r="Q1217">
            <v>0</v>
          </cell>
          <cell r="R1217">
            <v>0</v>
          </cell>
          <cell r="S1217">
            <v>0</v>
          </cell>
          <cell r="T1217">
            <v>0</v>
          </cell>
          <cell r="U1217">
            <v>242</v>
          </cell>
          <cell r="V1217">
            <v>998</v>
          </cell>
          <cell r="W1217">
            <v>1208</v>
          </cell>
          <cell r="X1217">
            <v>0</v>
          </cell>
          <cell r="Y1217">
            <v>0</v>
          </cell>
        </row>
        <row r="1218">
          <cell r="A1218">
            <v>1209</v>
          </cell>
          <cell r="B1218">
            <v>242</v>
          </cell>
          <cell r="D1218">
            <v>998</v>
          </cell>
          <cell r="F1218">
            <v>0</v>
          </cell>
          <cell r="G1218">
            <v>0</v>
          </cell>
          <cell r="H1218">
            <v>0</v>
          </cell>
          <cell r="I1218">
            <v>0</v>
          </cell>
          <cell r="K1218">
            <v>0</v>
          </cell>
          <cell r="L1218">
            <v>0</v>
          </cell>
          <cell r="M1218">
            <v>0</v>
          </cell>
          <cell r="N1218">
            <v>0</v>
          </cell>
          <cell r="O1218">
            <v>0</v>
          </cell>
          <cell r="P1218">
            <v>0</v>
          </cell>
          <cell r="Q1218">
            <v>0</v>
          </cell>
          <cell r="R1218">
            <v>0</v>
          </cell>
          <cell r="S1218">
            <v>0</v>
          </cell>
          <cell r="T1218">
            <v>0</v>
          </cell>
          <cell r="U1218">
            <v>242</v>
          </cell>
          <cell r="V1218">
            <v>998</v>
          </cell>
          <cell r="W1218">
            <v>1209</v>
          </cell>
          <cell r="X1218">
            <v>0</v>
          </cell>
          <cell r="Y1218">
            <v>0</v>
          </cell>
        </row>
        <row r="1219">
          <cell r="A1219">
            <v>1210</v>
          </cell>
          <cell r="B1219">
            <v>242</v>
          </cell>
          <cell r="C1219" t="str">
            <v xml:space="preserve">PROVINCETOWN                 </v>
          </cell>
          <cell r="D1219">
            <v>999</v>
          </cell>
          <cell r="E1219" t="str">
            <v>TOTAL</v>
          </cell>
          <cell r="F1219">
            <v>1361139.3</v>
          </cell>
          <cell r="G1219">
            <v>1</v>
          </cell>
          <cell r="H1219">
            <v>1278731.04</v>
          </cell>
          <cell r="I1219">
            <v>1</v>
          </cell>
          <cell r="J1219">
            <v>1278731.04</v>
          </cell>
          <cell r="K1219">
            <v>1278731</v>
          </cell>
          <cell r="L1219">
            <v>0</v>
          </cell>
          <cell r="M1219">
            <v>0</v>
          </cell>
          <cell r="N1219">
            <v>1278731.04</v>
          </cell>
          <cell r="O1219">
            <v>1278731</v>
          </cell>
          <cell r="P1219">
            <v>1510834</v>
          </cell>
          <cell r="Q1219">
            <v>-232103</v>
          </cell>
          <cell r="R1219">
            <v>-15.362574578014527</v>
          </cell>
          <cell r="S1219">
            <v>141</v>
          </cell>
          <cell r="T1219">
            <v>0</v>
          </cell>
          <cell r="U1219">
            <v>242</v>
          </cell>
          <cell r="V1219">
            <v>999</v>
          </cell>
          <cell r="W1219">
            <v>1210</v>
          </cell>
          <cell r="X1219">
            <v>125</v>
          </cell>
          <cell r="Y1219">
            <v>1278731.04</v>
          </cell>
        </row>
        <row r="1220">
          <cell r="A1220">
            <v>1211</v>
          </cell>
          <cell r="B1220">
            <v>243</v>
          </cell>
          <cell r="C1220" t="str">
            <v xml:space="preserve">QUINCY                       </v>
          </cell>
          <cell r="D1220">
            <v>243</v>
          </cell>
          <cell r="E1220" t="str">
            <v>QUINCY</v>
          </cell>
          <cell r="F1220">
            <v>96661211.859239995</v>
          </cell>
          <cell r="G1220">
            <v>0.99456877186264925</v>
          </cell>
          <cell r="H1220">
            <v>102157664.34112</v>
          </cell>
          <cell r="I1220">
            <v>0.99491957091897965</v>
          </cell>
          <cell r="K1220">
            <v>79182392</v>
          </cell>
          <cell r="L1220">
            <v>0</v>
          </cell>
          <cell r="M1220">
            <v>0</v>
          </cell>
          <cell r="N1220">
            <v>102157664.34112</v>
          </cell>
          <cell r="O1220">
            <v>79182392</v>
          </cell>
          <cell r="P1220">
            <v>75702194</v>
          </cell>
          <cell r="Q1220">
            <v>3480198</v>
          </cell>
          <cell r="R1220">
            <v>4.5972221095732051</v>
          </cell>
          <cell r="S1220">
            <v>9129</v>
          </cell>
          <cell r="T1220">
            <v>0</v>
          </cell>
          <cell r="U1220">
            <v>243</v>
          </cell>
          <cell r="V1220">
            <v>243</v>
          </cell>
          <cell r="W1220">
            <v>1211</v>
          </cell>
          <cell r="X1220">
            <v>9256</v>
          </cell>
          <cell r="Y1220">
            <v>102157664.34112</v>
          </cell>
        </row>
        <row r="1221">
          <cell r="A1221">
            <v>1212</v>
          </cell>
          <cell r="B1221">
            <v>243</v>
          </cell>
          <cell r="C1221" t="str">
            <v xml:space="preserve">QUINCY                       </v>
          </cell>
          <cell r="D1221">
            <v>915</v>
          </cell>
          <cell r="E1221" t="str">
            <v>NORFOLK COUNTY</v>
          </cell>
          <cell r="F1221">
            <v>527856</v>
          </cell>
          <cell r="G1221">
            <v>5.4312281373507946E-3</v>
          </cell>
          <cell r="H1221">
            <v>521655</v>
          </cell>
          <cell r="I1221">
            <v>5.0804290810203372E-3</v>
          </cell>
          <cell r="K1221">
            <v>404335</v>
          </cell>
          <cell r="L1221">
            <v>0</v>
          </cell>
          <cell r="M1221">
            <v>0</v>
          </cell>
          <cell r="N1221">
            <v>521655</v>
          </cell>
          <cell r="O1221">
            <v>404335</v>
          </cell>
          <cell r="P1221">
            <v>413401</v>
          </cell>
          <cell r="Q1221">
            <v>-9066</v>
          </cell>
          <cell r="R1221">
            <v>-2.19302807685516</v>
          </cell>
          <cell r="S1221">
            <v>37</v>
          </cell>
          <cell r="T1221">
            <v>0</v>
          </cell>
          <cell r="U1221">
            <v>243</v>
          </cell>
          <cell r="V1221">
            <v>915</v>
          </cell>
          <cell r="W1221">
            <v>1212</v>
          </cell>
          <cell r="X1221">
            <v>35</v>
          </cell>
          <cell r="Y1221">
            <v>521655</v>
          </cell>
        </row>
        <row r="1222">
          <cell r="A1222">
            <v>1213</v>
          </cell>
          <cell r="B1222">
            <v>243</v>
          </cell>
          <cell r="D1222">
            <v>998</v>
          </cell>
          <cell r="F1222">
            <v>0</v>
          </cell>
          <cell r="G1222">
            <v>0</v>
          </cell>
          <cell r="H1222">
            <v>0</v>
          </cell>
          <cell r="I1222">
            <v>0</v>
          </cell>
          <cell r="K1222">
            <v>0</v>
          </cell>
          <cell r="L1222">
            <v>0</v>
          </cell>
          <cell r="M1222">
            <v>0</v>
          </cell>
          <cell r="N1222">
            <v>0</v>
          </cell>
          <cell r="O1222">
            <v>0</v>
          </cell>
          <cell r="P1222">
            <v>0</v>
          </cell>
          <cell r="Q1222">
            <v>0</v>
          </cell>
          <cell r="R1222">
            <v>0</v>
          </cell>
          <cell r="S1222">
            <v>0</v>
          </cell>
          <cell r="T1222">
            <v>0</v>
          </cell>
          <cell r="U1222">
            <v>243</v>
          </cell>
          <cell r="V1222">
            <v>998</v>
          </cell>
          <cell r="W1222">
            <v>1213</v>
          </cell>
          <cell r="X1222">
            <v>0</v>
          </cell>
          <cell r="Y1222">
            <v>0</v>
          </cell>
        </row>
        <row r="1223">
          <cell r="A1223">
            <v>1214</v>
          </cell>
          <cell r="B1223">
            <v>243</v>
          </cell>
          <cell r="D1223">
            <v>998</v>
          </cell>
          <cell r="F1223">
            <v>0</v>
          </cell>
          <cell r="G1223">
            <v>0</v>
          </cell>
          <cell r="H1223">
            <v>0</v>
          </cell>
          <cell r="I1223">
            <v>0</v>
          </cell>
          <cell r="K1223">
            <v>0</v>
          </cell>
          <cell r="L1223">
            <v>0</v>
          </cell>
          <cell r="M1223">
            <v>0</v>
          </cell>
          <cell r="N1223">
            <v>0</v>
          </cell>
          <cell r="O1223">
            <v>0</v>
          </cell>
          <cell r="P1223">
            <v>0</v>
          </cell>
          <cell r="Q1223">
            <v>0</v>
          </cell>
          <cell r="R1223">
            <v>0</v>
          </cell>
          <cell r="S1223">
            <v>0</v>
          </cell>
          <cell r="T1223">
            <v>0</v>
          </cell>
          <cell r="U1223">
            <v>243</v>
          </cell>
          <cell r="V1223">
            <v>998</v>
          </cell>
          <cell r="W1223">
            <v>1214</v>
          </cell>
          <cell r="X1223">
            <v>0</v>
          </cell>
          <cell r="Y1223">
            <v>0</v>
          </cell>
        </row>
        <row r="1224">
          <cell r="A1224">
            <v>1215</v>
          </cell>
          <cell r="B1224">
            <v>243</v>
          </cell>
          <cell r="C1224" t="str">
            <v xml:space="preserve">QUINCY                       </v>
          </cell>
          <cell r="D1224">
            <v>999</v>
          </cell>
          <cell r="E1224" t="str">
            <v>TOTAL</v>
          </cell>
          <cell r="F1224">
            <v>97189067.859239995</v>
          </cell>
          <cell r="G1224">
            <v>1</v>
          </cell>
          <cell r="H1224">
            <v>102679319.34112</v>
          </cell>
          <cell r="I1224">
            <v>1</v>
          </cell>
          <cell r="J1224">
            <v>79586727</v>
          </cell>
          <cell r="K1224">
            <v>79586727</v>
          </cell>
          <cell r="L1224">
            <v>0</v>
          </cell>
          <cell r="M1224">
            <v>0</v>
          </cell>
          <cell r="N1224">
            <v>102679319.34112</v>
          </cell>
          <cell r="O1224">
            <v>79586727</v>
          </cell>
          <cell r="P1224">
            <v>76115595</v>
          </cell>
          <cell r="Q1224">
            <v>3471132</v>
          </cell>
          <cell r="R1224">
            <v>4.560342726086553</v>
          </cell>
          <cell r="S1224">
            <v>9166</v>
          </cell>
          <cell r="T1224">
            <v>0</v>
          </cell>
          <cell r="U1224">
            <v>243</v>
          </cell>
          <cell r="V1224">
            <v>999</v>
          </cell>
          <cell r="W1224">
            <v>1215</v>
          </cell>
          <cell r="X1224">
            <v>9291</v>
          </cell>
          <cell r="Y1224">
            <v>102679319.34112</v>
          </cell>
        </row>
        <row r="1225">
          <cell r="A1225">
            <v>1216</v>
          </cell>
          <cell r="B1225">
            <v>244</v>
          </cell>
          <cell r="C1225" t="str">
            <v xml:space="preserve">RANDOLPH                     </v>
          </cell>
          <cell r="D1225">
            <v>244</v>
          </cell>
          <cell r="E1225" t="str">
            <v>RANDOLPH</v>
          </cell>
          <cell r="F1225">
            <v>31980943.732399996</v>
          </cell>
          <cell r="G1225">
            <v>0.87091111648887032</v>
          </cell>
          <cell r="H1225">
            <v>34252525.530859999</v>
          </cell>
          <cell r="I1225">
            <v>0.87685395668198218</v>
          </cell>
          <cell r="K1225">
            <v>20607886</v>
          </cell>
          <cell r="L1225">
            <v>0</v>
          </cell>
          <cell r="M1225">
            <v>0</v>
          </cell>
          <cell r="N1225">
            <v>34252525.530859999</v>
          </cell>
          <cell r="O1225">
            <v>20607886</v>
          </cell>
          <cell r="P1225">
            <v>20085920</v>
          </cell>
          <cell r="Q1225">
            <v>521966</v>
          </cell>
          <cell r="R1225">
            <v>2.5986661303042129</v>
          </cell>
          <cell r="S1225">
            <v>3175</v>
          </cell>
          <cell r="T1225">
            <v>0</v>
          </cell>
          <cell r="U1225">
            <v>244</v>
          </cell>
          <cell r="V1225">
            <v>244</v>
          </cell>
          <cell r="W1225">
            <v>1216</v>
          </cell>
          <cell r="X1225">
            <v>3274</v>
          </cell>
          <cell r="Y1225">
            <v>34252525.530859999</v>
          </cell>
        </row>
        <row r="1226">
          <cell r="A1226">
            <v>1217</v>
          </cell>
          <cell r="B1226">
            <v>244</v>
          </cell>
          <cell r="C1226" t="str">
            <v xml:space="preserve">RANDOLPH                     </v>
          </cell>
          <cell r="D1226">
            <v>806</v>
          </cell>
          <cell r="E1226" t="str">
            <v>BLUE HILLS</v>
          </cell>
          <cell r="F1226">
            <v>4569108</v>
          </cell>
          <cell r="G1226">
            <v>0.12442681438467998</v>
          </cell>
          <cell r="H1226">
            <v>4691216</v>
          </cell>
          <cell r="I1226">
            <v>0.12009366455456638</v>
          </cell>
          <cell r="K1226">
            <v>2822450</v>
          </cell>
          <cell r="L1226">
            <v>0</v>
          </cell>
          <cell r="M1226">
            <v>0</v>
          </cell>
          <cell r="N1226">
            <v>4691216</v>
          </cell>
          <cell r="O1226">
            <v>2822450</v>
          </cell>
          <cell r="P1226">
            <v>2869669</v>
          </cell>
          <cell r="Q1226">
            <v>-47219</v>
          </cell>
          <cell r="R1226">
            <v>-1.645451095579316</v>
          </cell>
          <cell r="S1226">
            <v>311</v>
          </cell>
          <cell r="T1226">
            <v>0</v>
          </cell>
          <cell r="U1226">
            <v>244</v>
          </cell>
          <cell r="V1226">
            <v>806</v>
          </cell>
          <cell r="W1226">
            <v>1217</v>
          </cell>
          <cell r="X1226">
            <v>307</v>
          </cell>
          <cell r="Y1226">
            <v>4691216</v>
          </cell>
        </row>
        <row r="1227">
          <cell r="A1227">
            <v>1218</v>
          </cell>
          <cell r="B1227">
            <v>244</v>
          </cell>
          <cell r="C1227" t="str">
            <v xml:space="preserve">RANDOLPH                     </v>
          </cell>
          <cell r="D1227">
            <v>915</v>
          </cell>
          <cell r="E1227" t="str">
            <v>NORFOLK COUNTY</v>
          </cell>
          <cell r="F1227">
            <v>171197</v>
          </cell>
          <cell r="G1227">
            <v>4.6620691264496394E-3</v>
          </cell>
          <cell r="H1227">
            <v>119235</v>
          </cell>
          <cell r="I1227">
            <v>3.0523787634514641E-3</v>
          </cell>
          <cell r="K1227">
            <v>71737</v>
          </cell>
          <cell r="L1227">
            <v>0</v>
          </cell>
          <cell r="M1227">
            <v>0</v>
          </cell>
          <cell r="N1227">
            <v>119235</v>
          </cell>
          <cell r="O1227">
            <v>71737</v>
          </cell>
          <cell r="P1227">
            <v>107522</v>
          </cell>
          <cell r="Q1227">
            <v>-35785</v>
          </cell>
          <cell r="R1227">
            <v>-33.281560982868619</v>
          </cell>
          <cell r="S1227">
            <v>12</v>
          </cell>
          <cell r="T1227">
            <v>0</v>
          </cell>
          <cell r="U1227">
            <v>244</v>
          </cell>
          <cell r="V1227">
            <v>915</v>
          </cell>
          <cell r="W1227">
            <v>1218</v>
          </cell>
          <cell r="X1227">
            <v>8</v>
          </cell>
          <cell r="Y1227">
            <v>119235</v>
          </cell>
        </row>
        <row r="1228">
          <cell r="A1228">
            <v>1219</v>
          </cell>
          <cell r="B1228">
            <v>244</v>
          </cell>
          <cell r="D1228">
            <v>998</v>
          </cell>
          <cell r="F1228">
            <v>0</v>
          </cell>
          <cell r="G1228">
            <v>0</v>
          </cell>
          <cell r="H1228">
            <v>0</v>
          </cell>
          <cell r="I1228">
            <v>0</v>
          </cell>
          <cell r="K1228">
            <v>0</v>
          </cell>
          <cell r="L1228">
            <v>0</v>
          </cell>
          <cell r="M1228">
            <v>0</v>
          </cell>
          <cell r="N1228">
            <v>0</v>
          </cell>
          <cell r="O1228">
            <v>0</v>
          </cell>
          <cell r="P1228">
            <v>0</v>
          </cell>
          <cell r="Q1228">
            <v>0</v>
          </cell>
          <cell r="R1228">
            <v>0</v>
          </cell>
          <cell r="S1228">
            <v>0</v>
          </cell>
          <cell r="T1228">
            <v>0</v>
          </cell>
          <cell r="U1228">
            <v>244</v>
          </cell>
          <cell r="V1228">
            <v>998</v>
          </cell>
          <cell r="W1228">
            <v>1219</v>
          </cell>
          <cell r="X1228">
            <v>0</v>
          </cell>
          <cell r="Y1228">
            <v>0</v>
          </cell>
        </row>
        <row r="1229">
          <cell r="A1229">
            <v>1220</v>
          </cell>
          <cell r="B1229">
            <v>244</v>
          </cell>
          <cell r="C1229" t="str">
            <v xml:space="preserve">RANDOLPH                     </v>
          </cell>
          <cell r="D1229">
            <v>999</v>
          </cell>
          <cell r="E1229" t="str">
            <v>TOTAL</v>
          </cell>
          <cell r="F1229">
            <v>36721248.7324</v>
          </cell>
          <cell r="G1229">
            <v>1</v>
          </cell>
          <cell r="H1229">
            <v>39062976.530859999</v>
          </cell>
          <cell r="I1229">
            <v>1</v>
          </cell>
          <cell r="J1229">
            <v>23502073</v>
          </cell>
          <cell r="K1229">
            <v>23502073</v>
          </cell>
          <cell r="L1229">
            <v>0</v>
          </cell>
          <cell r="M1229">
            <v>0</v>
          </cell>
          <cell r="N1229">
            <v>39062976.530859999</v>
          </cell>
          <cell r="O1229">
            <v>23502073</v>
          </cell>
          <cell r="P1229">
            <v>23063111</v>
          </cell>
          <cell r="Q1229">
            <v>438962</v>
          </cell>
          <cell r="R1229">
            <v>1.9033078408199138</v>
          </cell>
          <cell r="S1229">
            <v>3498</v>
          </cell>
          <cell r="T1229">
            <v>0</v>
          </cell>
          <cell r="U1229">
            <v>244</v>
          </cell>
          <cell r="V1229">
            <v>999</v>
          </cell>
          <cell r="W1229">
            <v>1220</v>
          </cell>
          <cell r="X1229">
            <v>3589</v>
          </cell>
          <cell r="Y1229">
            <v>39062976.530859999</v>
          </cell>
        </row>
        <row r="1230">
          <cell r="A1230">
            <v>1221</v>
          </cell>
          <cell r="B1230">
            <v>245</v>
          </cell>
          <cell r="C1230" t="str">
            <v xml:space="preserve">RAYNHAM                      </v>
          </cell>
          <cell r="D1230">
            <v>245</v>
          </cell>
          <cell r="E1230" t="str">
            <v>RAYNHAM</v>
          </cell>
          <cell r="F1230">
            <v>0</v>
          </cell>
          <cell r="G1230">
            <v>0</v>
          </cell>
          <cell r="H1230">
            <v>12697.21</v>
          </cell>
          <cell r="I1230">
            <v>6.0843876638373435E-4</v>
          </cell>
          <cell r="K1230">
            <v>7955</v>
          </cell>
          <cell r="L1230">
            <v>0</v>
          </cell>
          <cell r="M1230">
            <v>0</v>
          </cell>
          <cell r="N1230">
            <v>12697.21</v>
          </cell>
          <cell r="O1230">
            <v>7955</v>
          </cell>
          <cell r="P1230">
            <v>0</v>
          </cell>
          <cell r="Q1230">
            <v>7955</v>
          </cell>
          <cell r="R1230">
            <v>100</v>
          </cell>
          <cell r="S1230">
            <v>0</v>
          </cell>
          <cell r="T1230">
            <v>0</v>
          </cell>
          <cell r="U1230">
            <v>245</v>
          </cell>
          <cell r="V1230">
            <v>245</v>
          </cell>
          <cell r="W1230">
            <v>1221</v>
          </cell>
          <cell r="X1230">
            <v>1</v>
          </cell>
          <cell r="Y1230">
            <v>12697.21</v>
          </cell>
        </row>
        <row r="1231">
          <cell r="A1231">
            <v>1222</v>
          </cell>
          <cell r="B1231">
            <v>245</v>
          </cell>
          <cell r="C1231" t="str">
            <v xml:space="preserve">RAYNHAM                      </v>
          </cell>
          <cell r="D1231">
            <v>625</v>
          </cell>
          <cell r="E1231" t="str">
            <v>BRIDGEWATER RAYNHAM</v>
          </cell>
          <cell r="F1231">
            <v>18280712</v>
          </cell>
          <cell r="G1231">
            <v>0.91281302387647101</v>
          </cell>
          <cell r="H1231">
            <v>18878149</v>
          </cell>
          <cell r="I1231">
            <v>0.90462374719866245</v>
          </cell>
          <cell r="K1231">
            <v>11827859</v>
          </cell>
          <cell r="L1231">
            <v>0</v>
          </cell>
          <cell r="M1231">
            <v>0</v>
          </cell>
          <cell r="N1231">
            <v>18878149</v>
          </cell>
          <cell r="O1231">
            <v>11827859</v>
          </cell>
          <cell r="P1231">
            <v>11434119</v>
          </cell>
          <cell r="Q1231">
            <v>393740</v>
          </cell>
          <cell r="R1231">
            <v>3.443553456107987</v>
          </cell>
          <cell r="S1231">
            <v>2109</v>
          </cell>
          <cell r="T1231">
            <v>0</v>
          </cell>
          <cell r="U1231">
            <v>245</v>
          </cell>
          <cell r="V1231">
            <v>625</v>
          </cell>
          <cell r="W1231">
            <v>1222</v>
          </cell>
          <cell r="X1231">
            <v>2089</v>
          </cell>
          <cell r="Y1231">
            <v>18878149</v>
          </cell>
        </row>
        <row r="1232">
          <cell r="A1232">
            <v>1223</v>
          </cell>
          <cell r="B1232">
            <v>245</v>
          </cell>
          <cell r="C1232" t="str">
            <v xml:space="preserve">RAYNHAM                      </v>
          </cell>
          <cell r="D1232">
            <v>810</v>
          </cell>
          <cell r="E1232" t="str">
            <v>BRISTOL PLYMOUTH</v>
          </cell>
          <cell r="F1232">
            <v>1603479</v>
          </cell>
          <cell r="G1232">
            <v>8.0066712648414348E-2</v>
          </cell>
          <cell r="H1232">
            <v>1888765</v>
          </cell>
          <cell r="I1232">
            <v>9.0507902648595567E-2</v>
          </cell>
          <cell r="K1232">
            <v>1183381</v>
          </cell>
          <cell r="L1232">
            <v>0</v>
          </cell>
          <cell r="M1232">
            <v>0</v>
          </cell>
          <cell r="N1232">
            <v>1888765</v>
          </cell>
          <cell r="O1232">
            <v>1183381</v>
          </cell>
          <cell r="P1232">
            <v>1002935</v>
          </cell>
          <cell r="Q1232">
            <v>180446</v>
          </cell>
          <cell r="R1232">
            <v>17.991794084362397</v>
          </cell>
          <cell r="S1232">
            <v>114</v>
          </cell>
          <cell r="T1232">
            <v>0</v>
          </cell>
          <cell r="U1232">
            <v>245</v>
          </cell>
          <cell r="V1232">
            <v>810</v>
          </cell>
          <cell r="W1232">
            <v>1223</v>
          </cell>
          <cell r="X1232">
            <v>128</v>
          </cell>
          <cell r="Y1232">
            <v>1888765</v>
          </cell>
        </row>
        <row r="1233">
          <cell r="A1233">
            <v>1224</v>
          </cell>
          <cell r="B1233">
            <v>245</v>
          </cell>
          <cell r="C1233" t="str">
            <v xml:space="preserve">RAYNHAM                      </v>
          </cell>
          <cell r="D1233">
            <v>910</v>
          </cell>
          <cell r="E1233" t="str">
            <v>BRISTOL COUNTY</v>
          </cell>
          <cell r="F1233">
            <v>142596</v>
          </cell>
          <cell r="G1233">
            <v>7.1202634751146056E-3</v>
          </cell>
          <cell r="H1233">
            <v>88898</v>
          </cell>
          <cell r="I1233">
            <v>4.2599113863582014E-3</v>
          </cell>
          <cell r="K1233">
            <v>55698</v>
          </cell>
          <cell r="L1233">
            <v>0</v>
          </cell>
          <cell r="M1233">
            <v>0</v>
          </cell>
          <cell r="N1233">
            <v>88898</v>
          </cell>
          <cell r="O1233">
            <v>55698</v>
          </cell>
          <cell r="P1233">
            <v>89190</v>
          </cell>
          <cell r="Q1233">
            <v>-33492</v>
          </cell>
          <cell r="R1233">
            <v>-37.551294988227383</v>
          </cell>
          <cell r="S1233">
            <v>10</v>
          </cell>
          <cell r="T1233">
            <v>0</v>
          </cell>
          <cell r="U1233">
            <v>245</v>
          </cell>
          <cell r="V1233">
            <v>910</v>
          </cell>
          <cell r="W1233">
            <v>1224</v>
          </cell>
          <cell r="X1233">
            <v>6</v>
          </cell>
          <cell r="Y1233">
            <v>88898</v>
          </cell>
        </row>
        <row r="1234">
          <cell r="A1234">
            <v>1225</v>
          </cell>
          <cell r="B1234">
            <v>245</v>
          </cell>
          <cell r="C1234" t="str">
            <v xml:space="preserve">RAYNHAM                      </v>
          </cell>
          <cell r="D1234">
            <v>999</v>
          </cell>
          <cell r="E1234" t="str">
            <v>TOTAL</v>
          </cell>
          <cell r="F1234">
            <v>20026787</v>
          </cell>
          <cell r="G1234">
            <v>1</v>
          </cell>
          <cell r="H1234">
            <v>20868509.210000001</v>
          </cell>
          <cell r="I1234">
            <v>0.99999999999999989</v>
          </cell>
          <cell r="J1234">
            <v>13074893</v>
          </cell>
          <cell r="K1234">
            <v>13074893</v>
          </cell>
          <cell r="L1234">
            <v>0</v>
          </cell>
          <cell r="M1234">
            <v>0</v>
          </cell>
          <cell r="N1234">
            <v>20868509.210000001</v>
          </cell>
          <cell r="O1234">
            <v>13074893</v>
          </cell>
          <cell r="P1234">
            <v>12526244</v>
          </cell>
          <cell r="Q1234">
            <v>548649</v>
          </cell>
          <cell r="R1234">
            <v>4.3799961105659442</v>
          </cell>
          <cell r="S1234">
            <v>2233</v>
          </cell>
          <cell r="T1234">
            <v>0</v>
          </cell>
          <cell r="U1234">
            <v>245</v>
          </cell>
          <cell r="V1234">
            <v>999</v>
          </cell>
          <cell r="W1234">
            <v>1225</v>
          </cell>
          <cell r="X1234">
            <v>2224</v>
          </cell>
          <cell r="Y1234">
            <v>20868509.210000001</v>
          </cell>
        </row>
        <row r="1235">
          <cell r="A1235">
            <v>1226</v>
          </cell>
          <cell r="B1235">
            <v>246</v>
          </cell>
          <cell r="C1235" t="str">
            <v xml:space="preserve">READING                      </v>
          </cell>
          <cell r="D1235">
            <v>246</v>
          </cell>
          <cell r="E1235" t="str">
            <v>READING</v>
          </cell>
          <cell r="F1235">
            <v>36437713.051029995</v>
          </cell>
          <cell r="G1235">
            <v>0.99045932635750134</v>
          </cell>
          <cell r="H1235">
            <v>38136802.087369993</v>
          </cell>
          <cell r="I1235">
            <v>0.99303145407355642</v>
          </cell>
          <cell r="K1235">
            <v>28234874</v>
          </cell>
          <cell r="L1235">
            <v>0</v>
          </cell>
          <cell r="M1235">
            <v>0</v>
          </cell>
          <cell r="N1235">
            <v>38136802.087369993</v>
          </cell>
          <cell r="O1235">
            <v>28233100</v>
          </cell>
          <cell r="P1235">
            <v>27264731</v>
          </cell>
          <cell r="Q1235">
            <v>968369</v>
          </cell>
          <cell r="R1235">
            <v>3.5517276880523778</v>
          </cell>
          <cell r="S1235">
            <v>4284</v>
          </cell>
          <cell r="T1235">
            <v>0</v>
          </cell>
          <cell r="U1235">
            <v>246</v>
          </cell>
          <cell r="V1235">
            <v>246</v>
          </cell>
          <cell r="W1235">
            <v>1226</v>
          </cell>
          <cell r="X1235">
            <v>4312</v>
          </cell>
          <cell r="Y1235">
            <v>38136802.087369993</v>
          </cell>
        </row>
        <row r="1236">
          <cell r="A1236">
            <v>1227</v>
          </cell>
          <cell r="B1236">
            <v>246</v>
          </cell>
          <cell r="C1236" t="str">
            <v xml:space="preserve">READING                      </v>
          </cell>
          <cell r="D1236">
            <v>853</v>
          </cell>
          <cell r="E1236" t="str">
            <v>NORTHEAST METROPOLITAN</v>
          </cell>
          <cell r="F1236">
            <v>350989</v>
          </cell>
          <cell r="G1236">
            <v>9.5406736424987065E-3</v>
          </cell>
          <cell r="H1236">
            <v>253186</v>
          </cell>
          <cell r="I1236">
            <v>6.5926257045640533E-3</v>
          </cell>
          <cell r="K1236">
            <v>187448</v>
          </cell>
          <cell r="L1236">
            <v>0</v>
          </cell>
          <cell r="M1236">
            <v>0</v>
          </cell>
          <cell r="N1236">
            <v>253186</v>
          </cell>
          <cell r="O1236">
            <v>187436</v>
          </cell>
          <cell r="P1236">
            <v>262630</v>
          </cell>
          <cell r="Q1236">
            <v>-75194</v>
          </cell>
          <cell r="R1236">
            <v>-28.631154095114802</v>
          </cell>
          <cell r="S1236">
            <v>23</v>
          </cell>
          <cell r="T1236">
            <v>0</v>
          </cell>
          <cell r="U1236">
            <v>246</v>
          </cell>
          <cell r="V1236">
            <v>853</v>
          </cell>
          <cell r="W1236">
            <v>1227</v>
          </cell>
          <cell r="X1236">
            <v>16</v>
          </cell>
          <cell r="Y1236">
            <v>253186</v>
          </cell>
        </row>
        <row r="1237">
          <cell r="A1237">
            <v>1228</v>
          </cell>
          <cell r="B1237">
            <v>246</v>
          </cell>
          <cell r="C1237" t="str">
            <v xml:space="preserve">NORTH READING                </v>
          </cell>
          <cell r="D1237">
            <v>913</v>
          </cell>
          <cell r="E1237" t="str">
            <v>ESSEX AGRICULTURAL</v>
          </cell>
          <cell r="F1237">
            <v>0</v>
          </cell>
          <cell r="G1237">
            <v>0</v>
          </cell>
          <cell r="H1237">
            <v>14437</v>
          </cell>
          <cell r="I1237">
            <v>3.7592022187953218E-4</v>
          </cell>
          <cell r="K1237">
            <v>10689</v>
          </cell>
          <cell r="L1237">
            <v>12475</v>
          </cell>
          <cell r="M1237">
            <v>1786</v>
          </cell>
          <cell r="N1237">
            <v>0</v>
          </cell>
          <cell r="O1237">
            <v>12475</v>
          </cell>
          <cell r="P1237">
            <v>0</v>
          </cell>
          <cell r="Q1237">
            <v>12475</v>
          </cell>
          <cell r="R1237">
            <v>100</v>
          </cell>
          <cell r="S1237">
            <v>0</v>
          </cell>
          <cell r="T1237">
            <v>0</v>
          </cell>
          <cell r="U1237">
            <v>246</v>
          </cell>
          <cell r="V1237">
            <v>913</v>
          </cell>
          <cell r="W1237">
            <v>1228</v>
          </cell>
          <cell r="X1237">
            <v>1</v>
          </cell>
          <cell r="Y1237">
            <v>14437</v>
          </cell>
        </row>
        <row r="1238">
          <cell r="A1238">
            <v>1229</v>
          </cell>
          <cell r="B1238">
            <v>246</v>
          </cell>
          <cell r="D1238">
            <v>998</v>
          </cell>
          <cell r="F1238">
            <v>0</v>
          </cell>
          <cell r="G1238">
            <v>0</v>
          </cell>
          <cell r="H1238">
            <v>0</v>
          </cell>
          <cell r="I1238">
            <v>0</v>
          </cell>
          <cell r="K1238">
            <v>0</v>
          </cell>
          <cell r="L1238">
            <v>0</v>
          </cell>
          <cell r="M1238">
            <v>0</v>
          </cell>
          <cell r="N1238">
            <v>0</v>
          </cell>
          <cell r="O1238">
            <v>0</v>
          </cell>
          <cell r="P1238">
            <v>0</v>
          </cell>
          <cell r="Q1238">
            <v>0</v>
          </cell>
          <cell r="R1238">
            <v>0</v>
          </cell>
          <cell r="S1238">
            <v>0</v>
          </cell>
          <cell r="T1238">
            <v>0</v>
          </cell>
          <cell r="U1238">
            <v>246</v>
          </cell>
          <cell r="V1238">
            <v>998</v>
          </cell>
          <cell r="W1238">
            <v>1229</v>
          </cell>
          <cell r="X1238">
            <v>0</v>
          </cell>
          <cell r="Y1238">
            <v>0</v>
          </cell>
        </row>
        <row r="1239">
          <cell r="A1239">
            <v>1230</v>
          </cell>
          <cell r="B1239">
            <v>246</v>
          </cell>
          <cell r="C1239" t="str">
            <v xml:space="preserve">READING                      </v>
          </cell>
          <cell r="D1239">
            <v>999</v>
          </cell>
          <cell r="E1239" t="str">
            <v>TOTAL</v>
          </cell>
          <cell r="F1239">
            <v>36788702.051029995</v>
          </cell>
          <cell r="G1239">
            <v>1</v>
          </cell>
          <cell r="H1239">
            <v>38404425.087369993</v>
          </cell>
          <cell r="I1239">
            <v>1</v>
          </cell>
          <cell r="J1239">
            <v>28433011</v>
          </cell>
          <cell r="K1239">
            <v>28433011</v>
          </cell>
          <cell r="L1239">
            <v>12475</v>
          </cell>
          <cell r="M1239">
            <v>1786</v>
          </cell>
          <cell r="N1239">
            <v>38389988.087369993</v>
          </cell>
          <cell r="O1239">
            <v>28433011</v>
          </cell>
          <cell r="P1239">
            <v>27527361</v>
          </cell>
          <cell r="Q1239">
            <v>905650</v>
          </cell>
          <cell r="R1239">
            <v>3.2899993573666579</v>
          </cell>
          <cell r="S1239">
            <v>4307</v>
          </cell>
          <cell r="T1239">
            <v>0</v>
          </cell>
          <cell r="U1239">
            <v>246</v>
          </cell>
          <cell r="V1239">
            <v>999</v>
          </cell>
          <cell r="W1239">
            <v>1230</v>
          </cell>
          <cell r="X1239">
            <v>4329</v>
          </cell>
          <cell r="Y1239">
            <v>38404425.087369993</v>
          </cell>
        </row>
        <row r="1240">
          <cell r="A1240">
            <v>1231</v>
          </cell>
          <cell r="B1240">
            <v>247</v>
          </cell>
          <cell r="C1240" t="str">
            <v xml:space="preserve">REHOBOTH                     </v>
          </cell>
          <cell r="D1240">
            <v>247</v>
          </cell>
          <cell r="E1240" t="str">
            <v>REHOBOTH</v>
          </cell>
          <cell r="F1240">
            <v>0</v>
          </cell>
          <cell r="G1240">
            <v>0</v>
          </cell>
          <cell r="H1240">
            <v>0</v>
          </cell>
          <cell r="I1240">
            <v>0</v>
          </cell>
          <cell r="K1240">
            <v>0</v>
          </cell>
          <cell r="L1240">
            <v>0</v>
          </cell>
          <cell r="M1240">
            <v>0</v>
          </cell>
          <cell r="N1240">
            <v>0</v>
          </cell>
          <cell r="O1240">
            <v>0</v>
          </cell>
          <cell r="P1240">
            <v>0</v>
          </cell>
          <cell r="Q1240">
            <v>0</v>
          </cell>
          <cell r="R1240">
            <v>0</v>
          </cell>
          <cell r="S1240">
            <v>0</v>
          </cell>
          <cell r="T1240">
            <v>0</v>
          </cell>
          <cell r="U1240">
            <v>247</v>
          </cell>
          <cell r="V1240">
            <v>247</v>
          </cell>
          <cell r="W1240">
            <v>1231</v>
          </cell>
          <cell r="X1240">
            <v>0</v>
          </cell>
          <cell r="Y1240">
            <v>0</v>
          </cell>
        </row>
        <row r="1241">
          <cell r="A1241">
            <v>1232</v>
          </cell>
          <cell r="B1241">
            <v>247</v>
          </cell>
          <cell r="C1241" t="str">
            <v xml:space="preserve">REHOBOTH                     </v>
          </cell>
          <cell r="D1241">
            <v>650</v>
          </cell>
          <cell r="E1241" t="str">
            <v>DIGHTON REHOBOTH</v>
          </cell>
          <cell r="F1241">
            <v>16054957</v>
          </cell>
          <cell r="G1241">
            <v>0.98512557638897713</v>
          </cell>
          <cell r="H1241">
            <v>16782567</v>
          </cell>
          <cell r="I1241">
            <v>0.98435738743413059</v>
          </cell>
          <cell r="K1241">
            <v>11526692</v>
          </cell>
          <cell r="L1241">
            <v>0</v>
          </cell>
          <cell r="M1241">
            <v>0</v>
          </cell>
          <cell r="N1241">
            <v>16782567</v>
          </cell>
          <cell r="O1241">
            <v>11526692</v>
          </cell>
          <cell r="P1241">
            <v>11096275</v>
          </cell>
          <cell r="Q1241">
            <v>430417</v>
          </cell>
          <cell r="R1241">
            <v>3.8789323444128772</v>
          </cell>
          <cell r="S1241">
            <v>1816</v>
          </cell>
          <cell r="T1241">
            <v>0</v>
          </cell>
          <cell r="U1241">
            <v>247</v>
          </cell>
          <cell r="V1241">
            <v>650</v>
          </cell>
          <cell r="W1241">
            <v>1232</v>
          </cell>
          <cell r="X1241">
            <v>1808</v>
          </cell>
          <cell r="Y1241">
            <v>16782567</v>
          </cell>
        </row>
        <row r="1242">
          <cell r="A1242">
            <v>1233</v>
          </cell>
          <cell r="B1242">
            <v>247</v>
          </cell>
          <cell r="C1242" t="str">
            <v xml:space="preserve">REHOBOTH                     </v>
          </cell>
          <cell r="D1242">
            <v>910</v>
          </cell>
          <cell r="E1242" t="str">
            <v>BRISTOL COUNTY</v>
          </cell>
          <cell r="F1242">
            <v>242414</v>
          </cell>
          <cell r="G1242">
            <v>1.4874423611022907E-2</v>
          </cell>
          <cell r="H1242">
            <v>266695</v>
          </cell>
          <cell r="I1242">
            <v>1.5642612565869421E-2</v>
          </cell>
          <cell r="K1242">
            <v>183173</v>
          </cell>
          <cell r="L1242">
            <v>0</v>
          </cell>
          <cell r="M1242">
            <v>0</v>
          </cell>
          <cell r="N1242">
            <v>266695</v>
          </cell>
          <cell r="O1242">
            <v>183173</v>
          </cell>
          <cell r="P1242">
            <v>167543</v>
          </cell>
          <cell r="Q1242">
            <v>15630</v>
          </cell>
          <cell r="R1242">
            <v>9.3289483893686995</v>
          </cell>
          <cell r="S1242">
            <v>17</v>
          </cell>
          <cell r="T1242">
            <v>0</v>
          </cell>
          <cell r="U1242">
            <v>247</v>
          </cell>
          <cell r="V1242">
            <v>910</v>
          </cell>
          <cell r="W1242">
            <v>1233</v>
          </cell>
          <cell r="X1242">
            <v>18</v>
          </cell>
          <cell r="Y1242">
            <v>266695</v>
          </cell>
        </row>
        <row r="1243">
          <cell r="A1243">
            <v>1234</v>
          </cell>
          <cell r="B1243">
            <v>247</v>
          </cell>
          <cell r="D1243">
            <v>998</v>
          </cell>
          <cell r="F1243">
            <v>0</v>
          </cell>
          <cell r="G1243">
            <v>0</v>
          </cell>
          <cell r="H1243">
            <v>0</v>
          </cell>
          <cell r="I1243">
            <v>0</v>
          </cell>
          <cell r="K1243">
            <v>0</v>
          </cell>
          <cell r="L1243">
            <v>0</v>
          </cell>
          <cell r="M1243">
            <v>0</v>
          </cell>
          <cell r="N1243">
            <v>0</v>
          </cell>
          <cell r="O1243">
            <v>0</v>
          </cell>
          <cell r="P1243">
            <v>0</v>
          </cell>
          <cell r="Q1243">
            <v>0</v>
          </cell>
          <cell r="R1243">
            <v>0</v>
          </cell>
          <cell r="S1243">
            <v>0</v>
          </cell>
          <cell r="T1243">
            <v>0</v>
          </cell>
          <cell r="U1243">
            <v>247</v>
          </cell>
          <cell r="V1243">
            <v>998</v>
          </cell>
          <cell r="W1243">
            <v>1234</v>
          </cell>
          <cell r="X1243">
            <v>0</v>
          </cell>
          <cell r="Y1243">
            <v>0</v>
          </cell>
        </row>
        <row r="1244">
          <cell r="A1244">
            <v>1235</v>
          </cell>
          <cell r="B1244">
            <v>247</v>
          </cell>
          <cell r="C1244" t="str">
            <v xml:space="preserve">REHOBOTH                     </v>
          </cell>
          <cell r="D1244">
            <v>999</v>
          </cell>
          <cell r="E1244" t="str">
            <v>TOTAL</v>
          </cell>
          <cell r="F1244">
            <v>16297371</v>
          </cell>
          <cell r="G1244">
            <v>1</v>
          </cell>
          <cell r="H1244">
            <v>17049262</v>
          </cell>
          <cell r="I1244">
            <v>1</v>
          </cell>
          <cell r="J1244">
            <v>11709865</v>
          </cell>
          <cell r="K1244">
            <v>11709865</v>
          </cell>
          <cell r="L1244">
            <v>0</v>
          </cell>
          <cell r="M1244">
            <v>0</v>
          </cell>
          <cell r="N1244">
            <v>17049262</v>
          </cell>
          <cell r="O1244">
            <v>11709865</v>
          </cell>
          <cell r="P1244">
            <v>11263818</v>
          </cell>
          <cell r="Q1244">
            <v>446047</v>
          </cell>
          <cell r="R1244">
            <v>3.9599982883246159</v>
          </cell>
          <cell r="S1244">
            <v>1833</v>
          </cell>
          <cell r="T1244">
            <v>0</v>
          </cell>
          <cell r="U1244">
            <v>247</v>
          </cell>
          <cell r="V1244">
            <v>999</v>
          </cell>
          <cell r="W1244">
            <v>1235</v>
          </cell>
          <cell r="X1244">
            <v>1826</v>
          </cell>
          <cell r="Y1244">
            <v>17049262</v>
          </cell>
        </row>
        <row r="1245">
          <cell r="A1245">
            <v>1236</v>
          </cell>
          <cell r="B1245">
            <v>248</v>
          </cell>
          <cell r="C1245" t="str">
            <v xml:space="preserve">REVERE                       </v>
          </cell>
          <cell r="D1245">
            <v>248</v>
          </cell>
          <cell r="E1245" t="str">
            <v>REVERE</v>
          </cell>
          <cell r="F1245">
            <v>68075146.155200005</v>
          </cell>
          <cell r="G1245">
            <v>0.94960160211531075</v>
          </cell>
          <cell r="H1245">
            <v>74027970.309550002</v>
          </cell>
          <cell r="I1245">
            <v>0.95375646264786273</v>
          </cell>
          <cell r="K1245">
            <v>28056470</v>
          </cell>
          <cell r="L1245">
            <v>0</v>
          </cell>
          <cell r="M1245">
            <v>0</v>
          </cell>
          <cell r="N1245">
            <v>74027970.309550002</v>
          </cell>
          <cell r="O1245">
            <v>28043107</v>
          </cell>
          <cell r="P1245">
            <v>27339812</v>
          </cell>
          <cell r="Q1245">
            <v>703295</v>
          </cell>
          <cell r="R1245">
            <v>2.5724207613424701</v>
          </cell>
          <cell r="S1245">
            <v>6390</v>
          </cell>
          <cell r="T1245">
            <v>0</v>
          </cell>
          <cell r="U1245">
            <v>248</v>
          </cell>
          <cell r="V1245">
            <v>248</v>
          </cell>
          <cell r="W1245">
            <v>1236</v>
          </cell>
          <cell r="X1245">
            <v>6675</v>
          </cell>
          <cell r="Y1245">
            <v>74027970.309550002</v>
          </cell>
        </row>
        <row r="1246">
          <cell r="A1246">
            <v>1237</v>
          </cell>
          <cell r="B1246">
            <v>248</v>
          </cell>
          <cell r="C1246" t="str">
            <v xml:space="preserve">REVERE                       </v>
          </cell>
          <cell r="D1246">
            <v>853</v>
          </cell>
          <cell r="E1246" t="str">
            <v>NORTHEAST METROPOLITAN</v>
          </cell>
          <cell r="F1246">
            <v>3570936</v>
          </cell>
          <cell r="G1246">
            <v>4.9812108209366157E-2</v>
          </cell>
          <cell r="H1246">
            <v>3560422</v>
          </cell>
          <cell r="I1246">
            <v>4.5871519616897498E-2</v>
          </cell>
          <cell r="K1246">
            <v>1349394</v>
          </cell>
          <cell r="L1246">
            <v>0</v>
          </cell>
          <cell r="M1246">
            <v>0</v>
          </cell>
          <cell r="N1246">
            <v>3560422</v>
          </cell>
          <cell r="O1246">
            <v>1348751</v>
          </cell>
          <cell r="P1246">
            <v>1434132</v>
          </cell>
          <cell r="Q1246">
            <v>-85381</v>
          </cell>
          <cell r="R1246">
            <v>-5.95349660979603</v>
          </cell>
          <cell r="S1246">
            <v>234</v>
          </cell>
          <cell r="T1246">
            <v>0</v>
          </cell>
          <cell r="U1246">
            <v>248</v>
          </cell>
          <cell r="V1246">
            <v>853</v>
          </cell>
          <cell r="W1246">
            <v>1237</v>
          </cell>
          <cell r="X1246">
            <v>225</v>
          </cell>
          <cell r="Y1246">
            <v>3560422</v>
          </cell>
        </row>
        <row r="1247">
          <cell r="A1247">
            <v>1238</v>
          </cell>
          <cell r="B1247">
            <v>248</v>
          </cell>
          <cell r="C1247" t="str">
            <v xml:space="preserve">REVERE                       </v>
          </cell>
          <cell r="D1247">
            <v>913</v>
          </cell>
          <cell r="E1247" t="str">
            <v>ESSEX AGRICULTURAL</v>
          </cell>
          <cell r="F1247">
            <v>42030</v>
          </cell>
          <cell r="G1247">
            <v>5.8628967532312526E-4</v>
          </cell>
          <cell r="H1247">
            <v>28875</v>
          </cell>
          <cell r="I1247">
            <v>3.7201773523978766E-4</v>
          </cell>
          <cell r="K1247">
            <v>10944</v>
          </cell>
          <cell r="L1247">
            <v>24950</v>
          </cell>
          <cell r="M1247">
            <v>14006</v>
          </cell>
          <cell r="N1247">
            <v>0</v>
          </cell>
          <cell r="O1247">
            <v>24950</v>
          </cell>
          <cell r="P1247">
            <v>36816</v>
          </cell>
          <cell r="Q1247">
            <v>-11866</v>
          </cell>
          <cell r="R1247">
            <v>-32.230551933941761</v>
          </cell>
          <cell r="S1247">
            <v>3</v>
          </cell>
          <cell r="T1247">
            <v>0</v>
          </cell>
          <cell r="U1247">
            <v>248</v>
          </cell>
          <cell r="V1247">
            <v>913</v>
          </cell>
          <cell r="W1247">
            <v>1238</v>
          </cell>
          <cell r="X1247">
            <v>2</v>
          </cell>
          <cell r="Y1247">
            <v>28875</v>
          </cell>
        </row>
        <row r="1248">
          <cell r="A1248">
            <v>1239</v>
          </cell>
          <cell r="B1248">
            <v>248</v>
          </cell>
          <cell r="D1248">
            <v>998</v>
          </cell>
          <cell r="F1248">
            <v>0</v>
          </cell>
          <cell r="G1248">
            <v>0</v>
          </cell>
          <cell r="H1248">
            <v>0</v>
          </cell>
          <cell r="I1248">
            <v>0</v>
          </cell>
          <cell r="K1248">
            <v>0</v>
          </cell>
          <cell r="L1248">
            <v>0</v>
          </cell>
          <cell r="M1248">
            <v>0</v>
          </cell>
          <cell r="N1248">
            <v>0</v>
          </cell>
          <cell r="O1248">
            <v>0</v>
          </cell>
          <cell r="P1248">
            <v>0</v>
          </cell>
          <cell r="Q1248">
            <v>0</v>
          </cell>
          <cell r="R1248">
            <v>0</v>
          </cell>
          <cell r="S1248">
            <v>0</v>
          </cell>
          <cell r="T1248">
            <v>0</v>
          </cell>
          <cell r="U1248">
            <v>248</v>
          </cell>
          <cell r="V1248">
            <v>998</v>
          </cell>
          <cell r="W1248">
            <v>1239</v>
          </cell>
          <cell r="X1248">
            <v>0</v>
          </cell>
          <cell r="Y1248">
            <v>0</v>
          </cell>
        </row>
        <row r="1249">
          <cell r="A1249">
            <v>1240</v>
          </cell>
          <cell r="B1249">
            <v>248</v>
          </cell>
          <cell r="C1249" t="str">
            <v xml:space="preserve">REVERE                       </v>
          </cell>
          <cell r="D1249">
            <v>999</v>
          </cell>
          <cell r="E1249" t="str">
            <v>TOTAL</v>
          </cell>
          <cell r="F1249">
            <v>71688112.155200005</v>
          </cell>
          <cell r="G1249">
            <v>1</v>
          </cell>
          <cell r="H1249">
            <v>77617267.309550002</v>
          </cell>
          <cell r="I1249">
            <v>1</v>
          </cell>
          <cell r="J1249">
            <v>29416807</v>
          </cell>
          <cell r="K1249">
            <v>29416808</v>
          </cell>
          <cell r="L1249">
            <v>24950</v>
          </cell>
          <cell r="M1249">
            <v>14006</v>
          </cell>
          <cell r="N1249">
            <v>77588392.309550002</v>
          </cell>
          <cell r="O1249">
            <v>29416808</v>
          </cell>
          <cell r="P1249">
            <v>28810760</v>
          </cell>
          <cell r="Q1249">
            <v>606048</v>
          </cell>
          <cell r="R1249">
            <v>2.1035474246427377</v>
          </cell>
          <cell r="S1249">
            <v>6627</v>
          </cell>
          <cell r="T1249">
            <v>0</v>
          </cell>
          <cell r="U1249">
            <v>248</v>
          </cell>
          <cell r="V1249">
            <v>999</v>
          </cell>
          <cell r="W1249">
            <v>1240</v>
          </cell>
          <cell r="X1249">
            <v>6902</v>
          </cell>
          <cell r="Y1249">
            <v>77617267.309550002</v>
          </cell>
        </row>
        <row r="1250">
          <cell r="A1250">
            <v>1241</v>
          </cell>
          <cell r="B1250">
            <v>249</v>
          </cell>
          <cell r="C1250" t="str">
            <v xml:space="preserve">RICHMOND                     </v>
          </cell>
          <cell r="D1250">
            <v>249</v>
          </cell>
          <cell r="E1250" t="str">
            <v>RICHMOND</v>
          </cell>
          <cell r="F1250">
            <v>1432341.44</v>
          </cell>
          <cell r="G1250">
            <v>1</v>
          </cell>
          <cell r="H1250">
            <v>1455405.78</v>
          </cell>
          <cell r="I1250">
            <v>1</v>
          </cell>
          <cell r="K1250">
            <v>1455406</v>
          </cell>
          <cell r="L1250">
            <v>0</v>
          </cell>
          <cell r="M1250">
            <v>0</v>
          </cell>
          <cell r="N1250">
            <v>1455405.78</v>
          </cell>
          <cell r="O1250">
            <v>1455406</v>
          </cell>
          <cell r="P1250">
            <v>1629712</v>
          </cell>
          <cell r="Q1250">
            <v>-174306</v>
          </cell>
          <cell r="R1250">
            <v>-10.695509390616255</v>
          </cell>
          <cell r="S1250">
            <v>160</v>
          </cell>
          <cell r="T1250">
            <v>0</v>
          </cell>
          <cell r="U1250">
            <v>249</v>
          </cell>
          <cell r="V1250">
            <v>249</v>
          </cell>
          <cell r="W1250">
            <v>1241</v>
          </cell>
          <cell r="X1250">
            <v>160</v>
          </cell>
          <cell r="Y1250">
            <v>1455405.78</v>
          </cell>
        </row>
        <row r="1251">
          <cell r="A1251">
            <v>1242</v>
          </cell>
          <cell r="B1251">
            <v>249</v>
          </cell>
          <cell r="D1251">
            <v>998</v>
          </cell>
          <cell r="F1251">
            <v>0</v>
          </cell>
          <cell r="G1251">
            <v>0</v>
          </cell>
          <cell r="H1251">
            <v>0</v>
          </cell>
          <cell r="I1251">
            <v>0</v>
          </cell>
          <cell r="K1251">
            <v>0</v>
          </cell>
          <cell r="L1251">
            <v>0</v>
          </cell>
          <cell r="M1251">
            <v>0</v>
          </cell>
          <cell r="N1251">
            <v>0</v>
          </cell>
          <cell r="O1251">
            <v>0</v>
          </cell>
          <cell r="P1251">
            <v>0</v>
          </cell>
          <cell r="Q1251">
            <v>0</v>
          </cell>
          <cell r="R1251">
            <v>0</v>
          </cell>
          <cell r="S1251">
            <v>0</v>
          </cell>
          <cell r="T1251">
            <v>0</v>
          </cell>
          <cell r="U1251">
            <v>249</v>
          </cell>
          <cell r="V1251">
            <v>998</v>
          </cell>
          <cell r="W1251">
            <v>1242</v>
          </cell>
          <cell r="X1251">
            <v>0</v>
          </cell>
          <cell r="Y1251">
            <v>0</v>
          </cell>
        </row>
        <row r="1252">
          <cell r="A1252">
            <v>1243</v>
          </cell>
          <cell r="B1252">
            <v>249</v>
          </cell>
          <cell r="D1252">
            <v>998</v>
          </cell>
          <cell r="F1252">
            <v>0</v>
          </cell>
          <cell r="G1252">
            <v>0</v>
          </cell>
          <cell r="H1252">
            <v>0</v>
          </cell>
          <cell r="I1252">
            <v>0</v>
          </cell>
          <cell r="K1252">
            <v>0</v>
          </cell>
          <cell r="L1252">
            <v>0</v>
          </cell>
          <cell r="M1252">
            <v>0</v>
          </cell>
          <cell r="N1252">
            <v>0</v>
          </cell>
          <cell r="O1252">
            <v>0</v>
          </cell>
          <cell r="P1252">
            <v>0</v>
          </cell>
          <cell r="Q1252">
            <v>0</v>
          </cell>
          <cell r="R1252">
            <v>0</v>
          </cell>
          <cell r="S1252">
            <v>0</v>
          </cell>
          <cell r="T1252">
            <v>0</v>
          </cell>
          <cell r="U1252">
            <v>249</v>
          </cell>
          <cell r="V1252">
            <v>998</v>
          </cell>
          <cell r="W1252">
            <v>1243</v>
          </cell>
          <cell r="X1252">
            <v>0</v>
          </cell>
          <cell r="Y1252">
            <v>0</v>
          </cell>
        </row>
        <row r="1253">
          <cell r="A1253">
            <v>1244</v>
          </cell>
          <cell r="B1253">
            <v>249</v>
          </cell>
          <cell r="D1253">
            <v>998</v>
          </cell>
          <cell r="F1253">
            <v>0</v>
          </cell>
          <cell r="G1253">
            <v>0</v>
          </cell>
          <cell r="H1253">
            <v>0</v>
          </cell>
          <cell r="I1253">
            <v>0</v>
          </cell>
          <cell r="K1253">
            <v>0</v>
          </cell>
          <cell r="L1253">
            <v>0</v>
          </cell>
          <cell r="M1253">
            <v>0</v>
          </cell>
          <cell r="N1253">
            <v>0</v>
          </cell>
          <cell r="O1253">
            <v>0</v>
          </cell>
          <cell r="P1253">
            <v>0</v>
          </cell>
          <cell r="Q1253">
            <v>0</v>
          </cell>
          <cell r="R1253">
            <v>0</v>
          </cell>
          <cell r="S1253">
            <v>0</v>
          </cell>
          <cell r="T1253">
            <v>0</v>
          </cell>
          <cell r="U1253">
            <v>249</v>
          </cell>
          <cell r="V1253">
            <v>998</v>
          </cell>
          <cell r="W1253">
            <v>1244</v>
          </cell>
          <cell r="X1253">
            <v>0</v>
          </cell>
          <cell r="Y1253">
            <v>0</v>
          </cell>
        </row>
        <row r="1254">
          <cell r="A1254">
            <v>1245</v>
          </cell>
          <cell r="B1254">
            <v>249</v>
          </cell>
          <cell r="C1254" t="str">
            <v xml:space="preserve">RICHMOND                     </v>
          </cell>
          <cell r="D1254">
            <v>999</v>
          </cell>
          <cell r="E1254" t="str">
            <v>TOTAL</v>
          </cell>
          <cell r="F1254">
            <v>1432341.44</v>
          </cell>
          <cell r="G1254">
            <v>1</v>
          </cell>
          <cell r="H1254">
            <v>1455405.78</v>
          </cell>
          <cell r="I1254">
            <v>1</v>
          </cell>
          <cell r="J1254">
            <v>1455405.78</v>
          </cell>
          <cell r="K1254">
            <v>1455406</v>
          </cell>
          <cell r="L1254">
            <v>0</v>
          </cell>
          <cell r="M1254">
            <v>0</v>
          </cell>
          <cell r="N1254">
            <v>1455405.78</v>
          </cell>
          <cell r="O1254">
            <v>1455406</v>
          </cell>
          <cell r="P1254">
            <v>1629712</v>
          </cell>
          <cell r="Q1254">
            <v>-174306</v>
          </cell>
          <cell r="R1254">
            <v>-10.695509390616255</v>
          </cell>
          <cell r="S1254">
            <v>160</v>
          </cell>
          <cell r="T1254">
            <v>0</v>
          </cell>
          <cell r="U1254">
            <v>249</v>
          </cell>
          <cell r="V1254">
            <v>999</v>
          </cell>
          <cell r="W1254">
            <v>1245</v>
          </cell>
          <cell r="X1254">
            <v>160</v>
          </cell>
          <cell r="Y1254">
            <v>1455405.78</v>
          </cell>
        </row>
        <row r="1255">
          <cell r="A1255">
            <v>1246</v>
          </cell>
          <cell r="B1255">
            <v>250</v>
          </cell>
          <cell r="C1255" t="str">
            <v xml:space="preserve">ROCHESTER                    </v>
          </cell>
          <cell r="D1255">
            <v>250</v>
          </cell>
          <cell r="E1255" t="str">
            <v>ROCHESTER</v>
          </cell>
          <cell r="F1255">
            <v>4206398.72</v>
          </cell>
          <cell r="G1255">
            <v>0.47220940178096016</v>
          </cell>
          <cell r="H1255">
            <v>4265135.97</v>
          </cell>
          <cell r="I1255">
            <v>0.47041591648243763</v>
          </cell>
          <cell r="K1255">
            <v>2781320</v>
          </cell>
          <cell r="L1255">
            <v>0</v>
          </cell>
          <cell r="M1255">
            <v>0</v>
          </cell>
          <cell r="N1255">
            <v>4265135.97</v>
          </cell>
          <cell r="O1255">
            <v>2781320</v>
          </cell>
          <cell r="P1255">
            <v>2715486</v>
          </cell>
          <cell r="Q1255">
            <v>65834</v>
          </cell>
          <cell r="R1255">
            <v>2.4243910666451605</v>
          </cell>
          <cell r="S1255">
            <v>517</v>
          </cell>
          <cell r="T1255">
            <v>0</v>
          </cell>
          <cell r="U1255">
            <v>250</v>
          </cell>
          <cell r="V1255">
            <v>250</v>
          </cell>
          <cell r="W1255">
            <v>1246</v>
          </cell>
          <cell r="X1255">
            <v>501</v>
          </cell>
          <cell r="Y1255">
            <v>4265135.97</v>
          </cell>
        </row>
        <row r="1256">
          <cell r="A1256">
            <v>1247</v>
          </cell>
          <cell r="B1256">
            <v>250</v>
          </cell>
          <cell r="C1256" t="str">
            <v xml:space="preserve">ROCHESTER                    </v>
          </cell>
          <cell r="D1256">
            <v>740</v>
          </cell>
          <cell r="E1256" t="str">
            <v>OLD ROCHESTER</v>
          </cell>
          <cell r="F1256">
            <v>3861434</v>
          </cell>
          <cell r="G1256">
            <v>0.43348373764165188</v>
          </cell>
          <cell r="H1256">
            <v>3829412</v>
          </cell>
          <cell r="I1256">
            <v>0.42235848241172125</v>
          </cell>
          <cell r="K1256">
            <v>2497182</v>
          </cell>
          <cell r="L1256">
            <v>0</v>
          </cell>
          <cell r="M1256">
            <v>0</v>
          </cell>
          <cell r="N1256">
            <v>3829412</v>
          </cell>
          <cell r="O1256">
            <v>2497182</v>
          </cell>
          <cell r="P1256">
            <v>2492790</v>
          </cell>
          <cell r="Q1256">
            <v>4392</v>
          </cell>
          <cell r="R1256">
            <v>0.17618812655699037</v>
          </cell>
          <cell r="S1256">
            <v>439</v>
          </cell>
          <cell r="T1256">
            <v>0</v>
          </cell>
          <cell r="U1256">
            <v>250</v>
          </cell>
          <cell r="V1256">
            <v>740</v>
          </cell>
          <cell r="W1256">
            <v>1247</v>
          </cell>
          <cell r="X1256">
            <v>419</v>
          </cell>
          <cell r="Y1256">
            <v>3829412</v>
          </cell>
        </row>
        <row r="1257">
          <cell r="A1257">
            <v>1248</v>
          </cell>
          <cell r="B1257">
            <v>250</v>
          </cell>
          <cell r="C1257" t="str">
            <v xml:space="preserve">ROCHESTER                    </v>
          </cell>
          <cell r="D1257">
            <v>855</v>
          </cell>
          <cell r="E1257" t="str">
            <v>OLD COLONY</v>
          </cell>
          <cell r="F1257">
            <v>840077</v>
          </cell>
          <cell r="G1257">
            <v>9.4306860577388088E-2</v>
          </cell>
          <cell r="H1257">
            <v>972186</v>
          </cell>
          <cell r="I1257">
            <v>0.10722560110584121</v>
          </cell>
          <cell r="K1257">
            <v>633968</v>
          </cell>
          <cell r="L1257">
            <v>0</v>
          </cell>
          <cell r="M1257">
            <v>0</v>
          </cell>
          <cell r="N1257">
            <v>972186</v>
          </cell>
          <cell r="O1257">
            <v>633968</v>
          </cell>
          <cell r="P1257">
            <v>542321</v>
          </cell>
          <cell r="Q1257">
            <v>91647</v>
          </cell>
          <cell r="R1257">
            <v>16.899032123041518</v>
          </cell>
          <cell r="S1257">
            <v>60</v>
          </cell>
          <cell r="T1257">
            <v>0</v>
          </cell>
          <cell r="U1257">
            <v>250</v>
          </cell>
          <cell r="V1257">
            <v>855</v>
          </cell>
          <cell r="W1257">
            <v>1248</v>
          </cell>
          <cell r="X1257">
            <v>67</v>
          </cell>
          <cell r="Y1257">
            <v>972186</v>
          </cell>
        </row>
        <row r="1258">
          <cell r="A1258">
            <v>1249</v>
          </cell>
          <cell r="B1258">
            <v>250</v>
          </cell>
          <cell r="D1258">
            <v>998</v>
          </cell>
          <cell r="F1258">
            <v>0</v>
          </cell>
          <cell r="G1258">
            <v>0</v>
          </cell>
          <cell r="H1258">
            <v>0</v>
          </cell>
          <cell r="I1258">
            <v>0</v>
          </cell>
          <cell r="K1258">
            <v>0</v>
          </cell>
          <cell r="L1258">
            <v>0</v>
          </cell>
          <cell r="M1258">
            <v>0</v>
          </cell>
          <cell r="N1258">
            <v>0</v>
          </cell>
          <cell r="O1258">
            <v>0</v>
          </cell>
          <cell r="P1258">
            <v>0</v>
          </cell>
          <cell r="Q1258">
            <v>0</v>
          </cell>
          <cell r="R1258">
            <v>0</v>
          </cell>
          <cell r="S1258">
            <v>0</v>
          </cell>
          <cell r="T1258">
            <v>0</v>
          </cell>
          <cell r="U1258">
            <v>250</v>
          </cell>
          <cell r="V1258">
            <v>998</v>
          </cell>
          <cell r="W1258">
            <v>1249</v>
          </cell>
          <cell r="X1258">
            <v>0</v>
          </cell>
          <cell r="Y1258">
            <v>0</v>
          </cell>
        </row>
        <row r="1259">
          <cell r="A1259">
            <v>1250</v>
          </cell>
          <cell r="B1259">
            <v>250</v>
          </cell>
          <cell r="C1259" t="str">
            <v xml:space="preserve">ROCHESTER                    </v>
          </cell>
          <cell r="D1259">
            <v>999</v>
          </cell>
          <cell r="E1259" t="str">
            <v>TOTAL</v>
          </cell>
          <cell r="F1259">
            <v>8907909.7199999988</v>
          </cell>
          <cell r="G1259">
            <v>1</v>
          </cell>
          <cell r="H1259">
            <v>9066733.9699999988</v>
          </cell>
          <cell r="I1259">
            <v>1</v>
          </cell>
          <cell r="J1259">
            <v>5912470</v>
          </cell>
          <cell r="K1259">
            <v>5912470</v>
          </cell>
          <cell r="L1259">
            <v>0</v>
          </cell>
          <cell r="M1259">
            <v>0</v>
          </cell>
          <cell r="N1259">
            <v>9066733.9699999988</v>
          </cell>
          <cell r="O1259">
            <v>5912470</v>
          </cell>
          <cell r="P1259">
            <v>5750597</v>
          </cell>
          <cell r="Q1259">
            <v>161873</v>
          </cell>
          <cell r="R1259">
            <v>2.8148903496454367</v>
          </cell>
          <cell r="S1259">
            <v>1016</v>
          </cell>
          <cell r="T1259">
            <v>0</v>
          </cell>
          <cell r="U1259">
            <v>250</v>
          </cell>
          <cell r="V1259">
            <v>999</v>
          </cell>
          <cell r="W1259">
            <v>1250</v>
          </cell>
          <cell r="X1259">
            <v>987</v>
          </cell>
          <cell r="Y1259">
            <v>9066733.9700000007</v>
          </cell>
        </row>
        <row r="1260">
          <cell r="A1260">
            <v>1251</v>
          </cell>
          <cell r="B1260">
            <v>251</v>
          </cell>
          <cell r="C1260" t="str">
            <v xml:space="preserve">ROCKLAND                     </v>
          </cell>
          <cell r="D1260">
            <v>251</v>
          </cell>
          <cell r="E1260" t="str">
            <v>ROCKLAND</v>
          </cell>
          <cell r="F1260">
            <v>21774162.33845</v>
          </cell>
          <cell r="G1260">
            <v>0.90859348159075104</v>
          </cell>
          <cell r="H1260">
            <v>22355995.259560004</v>
          </cell>
          <cell r="I1260">
            <v>0.91032094819651665</v>
          </cell>
          <cell r="K1260">
            <v>12117742</v>
          </cell>
          <cell r="L1260">
            <v>0</v>
          </cell>
          <cell r="M1260">
            <v>0</v>
          </cell>
          <cell r="N1260">
            <v>22355995.259560004</v>
          </cell>
          <cell r="O1260">
            <v>12117742</v>
          </cell>
          <cell r="P1260">
            <v>11752002</v>
          </cell>
          <cell r="Q1260">
            <v>365740</v>
          </cell>
          <cell r="R1260">
            <v>3.1121505935754605</v>
          </cell>
          <cell r="S1260">
            <v>2257</v>
          </cell>
          <cell r="T1260">
            <v>0</v>
          </cell>
          <cell r="U1260">
            <v>251</v>
          </cell>
          <cell r="V1260">
            <v>251</v>
          </cell>
          <cell r="W1260">
            <v>1251</v>
          </cell>
          <cell r="X1260">
            <v>2205</v>
          </cell>
          <cell r="Y1260">
            <v>22355995.259560004</v>
          </cell>
        </row>
        <row r="1261">
          <cell r="A1261">
            <v>1252</v>
          </cell>
          <cell r="B1261">
            <v>251</v>
          </cell>
          <cell r="C1261" t="str">
            <v xml:space="preserve">ROCKLAND                     </v>
          </cell>
          <cell r="D1261">
            <v>873</v>
          </cell>
          <cell r="E1261" t="str">
            <v>SOUTH SHORE</v>
          </cell>
          <cell r="F1261">
            <v>2190529</v>
          </cell>
          <cell r="G1261">
            <v>9.1406518409249002E-2</v>
          </cell>
          <cell r="H1261">
            <v>2202371</v>
          </cell>
          <cell r="I1261">
            <v>8.9679051803483387E-2</v>
          </cell>
          <cell r="K1261">
            <v>1193763</v>
          </cell>
          <cell r="L1261">
            <v>0</v>
          </cell>
          <cell r="M1261">
            <v>0</v>
          </cell>
          <cell r="N1261">
            <v>2202371</v>
          </cell>
          <cell r="O1261">
            <v>1193763</v>
          </cell>
          <cell r="P1261">
            <v>1182277</v>
          </cell>
          <cell r="Q1261">
            <v>11486</v>
          </cell>
          <cell r="R1261">
            <v>0.97151513562388514</v>
          </cell>
          <cell r="S1261">
            <v>153</v>
          </cell>
          <cell r="T1261">
            <v>0</v>
          </cell>
          <cell r="U1261">
            <v>251</v>
          </cell>
          <cell r="V1261">
            <v>873</v>
          </cell>
          <cell r="W1261">
            <v>1252</v>
          </cell>
          <cell r="X1261">
            <v>148</v>
          </cell>
          <cell r="Y1261">
            <v>2202371</v>
          </cell>
        </row>
        <row r="1262">
          <cell r="A1262">
            <v>1253</v>
          </cell>
          <cell r="B1262">
            <v>251</v>
          </cell>
          <cell r="D1262">
            <v>998</v>
          </cell>
          <cell r="F1262">
            <v>0</v>
          </cell>
          <cell r="G1262">
            <v>0</v>
          </cell>
          <cell r="H1262">
            <v>0</v>
          </cell>
          <cell r="I1262">
            <v>0</v>
          </cell>
          <cell r="K1262">
            <v>0</v>
          </cell>
          <cell r="L1262">
            <v>0</v>
          </cell>
          <cell r="M1262">
            <v>0</v>
          </cell>
          <cell r="N1262">
            <v>0</v>
          </cell>
          <cell r="O1262">
            <v>0</v>
          </cell>
          <cell r="P1262">
            <v>0</v>
          </cell>
          <cell r="Q1262">
            <v>0</v>
          </cell>
          <cell r="R1262">
            <v>0</v>
          </cell>
          <cell r="S1262">
            <v>0</v>
          </cell>
          <cell r="T1262">
            <v>0</v>
          </cell>
          <cell r="U1262">
            <v>251</v>
          </cell>
          <cell r="V1262">
            <v>998</v>
          </cell>
          <cell r="W1262">
            <v>1253</v>
          </cell>
          <cell r="X1262">
            <v>0</v>
          </cell>
          <cell r="Y1262">
            <v>0</v>
          </cell>
        </row>
        <row r="1263">
          <cell r="A1263">
            <v>1254</v>
          </cell>
          <cell r="B1263">
            <v>251</v>
          </cell>
          <cell r="D1263">
            <v>998</v>
          </cell>
          <cell r="F1263">
            <v>0</v>
          </cell>
          <cell r="G1263">
            <v>0</v>
          </cell>
          <cell r="H1263">
            <v>0</v>
          </cell>
          <cell r="I1263">
            <v>0</v>
          </cell>
          <cell r="K1263">
            <v>0</v>
          </cell>
          <cell r="L1263">
            <v>0</v>
          </cell>
          <cell r="M1263">
            <v>0</v>
          </cell>
          <cell r="N1263">
            <v>0</v>
          </cell>
          <cell r="O1263">
            <v>0</v>
          </cell>
          <cell r="P1263">
            <v>0</v>
          </cell>
          <cell r="Q1263">
            <v>0</v>
          </cell>
          <cell r="R1263">
            <v>0</v>
          </cell>
          <cell r="S1263">
            <v>0</v>
          </cell>
          <cell r="T1263">
            <v>0</v>
          </cell>
          <cell r="U1263">
            <v>251</v>
          </cell>
          <cell r="V1263">
            <v>998</v>
          </cell>
          <cell r="W1263">
            <v>1254</v>
          </cell>
          <cell r="X1263">
            <v>0</v>
          </cell>
          <cell r="Y1263">
            <v>0</v>
          </cell>
        </row>
        <row r="1264">
          <cell r="A1264">
            <v>1255</v>
          </cell>
          <cell r="B1264">
            <v>251</v>
          </cell>
          <cell r="C1264" t="str">
            <v xml:space="preserve">ROCKLAND                     </v>
          </cell>
          <cell r="D1264">
            <v>999</v>
          </cell>
          <cell r="E1264" t="str">
            <v>TOTAL</v>
          </cell>
          <cell r="F1264">
            <v>23964691.33845</v>
          </cell>
          <cell r="G1264">
            <v>1</v>
          </cell>
          <cell r="H1264">
            <v>24558366.259560004</v>
          </cell>
          <cell r="I1264">
            <v>1</v>
          </cell>
          <cell r="J1264">
            <v>13311505</v>
          </cell>
          <cell r="K1264">
            <v>13311505</v>
          </cell>
          <cell r="L1264">
            <v>0</v>
          </cell>
          <cell r="M1264">
            <v>0</v>
          </cell>
          <cell r="N1264">
            <v>24558366.259560004</v>
          </cell>
          <cell r="O1264">
            <v>13311505</v>
          </cell>
          <cell r="P1264">
            <v>12934279</v>
          </cell>
          <cell r="Q1264">
            <v>377226</v>
          </cell>
          <cell r="R1264">
            <v>2.9164826272883086</v>
          </cell>
          <cell r="S1264">
            <v>2410</v>
          </cell>
          <cell r="T1264">
            <v>0</v>
          </cell>
          <cell r="U1264">
            <v>251</v>
          </cell>
          <cell r="V1264">
            <v>999</v>
          </cell>
          <cell r="W1264">
            <v>1255</v>
          </cell>
          <cell r="X1264">
            <v>2353</v>
          </cell>
          <cell r="Y1264">
            <v>24558366.259560004</v>
          </cell>
        </row>
        <row r="1265">
          <cell r="A1265">
            <v>1256</v>
          </cell>
          <cell r="B1265">
            <v>252</v>
          </cell>
          <cell r="C1265" t="str">
            <v xml:space="preserve">ROCKPORT                     </v>
          </cell>
          <cell r="D1265">
            <v>252</v>
          </cell>
          <cell r="E1265" t="str">
            <v>ROCKPORT</v>
          </cell>
          <cell r="F1265">
            <v>7319480.6514099985</v>
          </cell>
          <cell r="G1265">
            <v>0.98266731116822836</v>
          </cell>
          <cell r="H1265">
            <v>7190513.3909999989</v>
          </cell>
          <cell r="I1265">
            <v>0.97578025767851961</v>
          </cell>
          <cell r="K1265">
            <v>7087840</v>
          </cell>
          <cell r="L1265">
            <v>0</v>
          </cell>
          <cell r="M1265">
            <v>0</v>
          </cell>
          <cell r="N1265">
            <v>7190513.3909999989</v>
          </cell>
          <cell r="O1265">
            <v>7094748</v>
          </cell>
          <cell r="P1265">
            <v>7150187</v>
          </cell>
          <cell r="Q1265">
            <v>-55439</v>
          </cell>
          <cell r="R1265">
            <v>-0.77535035097683458</v>
          </cell>
          <cell r="S1265">
            <v>843</v>
          </cell>
          <cell r="T1265">
            <v>0</v>
          </cell>
          <cell r="U1265">
            <v>252</v>
          </cell>
          <cell r="V1265">
            <v>252</v>
          </cell>
          <cell r="W1265">
            <v>1256</v>
          </cell>
          <cell r="X1265">
            <v>808</v>
          </cell>
          <cell r="Y1265">
            <v>7190513.3909999989</v>
          </cell>
        </row>
        <row r="1266">
          <cell r="A1266">
            <v>1257</v>
          </cell>
          <cell r="B1266">
            <v>252</v>
          </cell>
          <cell r="C1266" t="str">
            <v xml:space="preserve">ROCKPORT                     </v>
          </cell>
          <cell r="D1266">
            <v>854</v>
          </cell>
          <cell r="E1266" t="str">
            <v>NORTH SHORE</v>
          </cell>
          <cell r="F1266">
            <v>101084</v>
          </cell>
          <cell r="G1266">
            <v>1.3570900342908105E-2</v>
          </cell>
          <cell r="H1266">
            <v>120726</v>
          </cell>
          <cell r="I1266">
            <v>1.6382981434391573E-2</v>
          </cell>
          <cell r="K1266">
            <v>119002</v>
          </cell>
          <cell r="L1266">
            <v>0</v>
          </cell>
          <cell r="M1266">
            <v>0</v>
          </cell>
          <cell r="N1266">
            <v>120726</v>
          </cell>
          <cell r="O1266">
            <v>119118</v>
          </cell>
          <cell r="P1266">
            <v>98746</v>
          </cell>
          <cell r="Q1266">
            <v>20372</v>
          </cell>
          <cell r="R1266">
            <v>20.630709092013852</v>
          </cell>
          <cell r="S1266">
            <v>7</v>
          </cell>
          <cell r="T1266">
            <v>0</v>
          </cell>
          <cell r="U1266">
            <v>252</v>
          </cell>
          <cell r="V1266">
            <v>854</v>
          </cell>
          <cell r="W1266">
            <v>1257</v>
          </cell>
          <cell r="X1266">
            <v>8</v>
          </cell>
          <cell r="Y1266">
            <v>120726</v>
          </cell>
        </row>
        <row r="1267">
          <cell r="A1267">
            <v>1258</v>
          </cell>
          <cell r="B1267">
            <v>252</v>
          </cell>
          <cell r="C1267" t="str">
            <v xml:space="preserve">ROCKPORT                     </v>
          </cell>
          <cell r="D1267">
            <v>913</v>
          </cell>
          <cell r="E1267" t="str">
            <v>ESSEX AGRICULTURAL</v>
          </cell>
          <cell r="F1267">
            <v>28020</v>
          </cell>
          <cell r="G1267">
            <v>3.7617884888635701E-3</v>
          </cell>
          <cell r="H1267">
            <v>57749</v>
          </cell>
          <cell r="I1267">
            <v>7.8367608870887704E-3</v>
          </cell>
          <cell r="K1267">
            <v>56924</v>
          </cell>
          <cell r="L1267">
            <v>49900</v>
          </cell>
          <cell r="M1267">
            <v>-7024</v>
          </cell>
          <cell r="N1267">
            <v>0</v>
          </cell>
          <cell r="O1267">
            <v>49900</v>
          </cell>
          <cell r="P1267">
            <v>24544</v>
          </cell>
          <cell r="Q1267">
            <v>25356</v>
          </cell>
          <cell r="R1267">
            <v>103.30834419817471</v>
          </cell>
          <cell r="S1267">
            <v>2</v>
          </cell>
          <cell r="T1267">
            <v>0</v>
          </cell>
          <cell r="U1267">
            <v>252</v>
          </cell>
          <cell r="V1267">
            <v>913</v>
          </cell>
          <cell r="W1267">
            <v>1258</v>
          </cell>
          <cell r="X1267">
            <v>4</v>
          </cell>
          <cell r="Y1267">
            <v>57749</v>
          </cell>
        </row>
        <row r="1268">
          <cell r="A1268">
            <v>1259</v>
          </cell>
          <cell r="B1268">
            <v>252</v>
          </cell>
          <cell r="D1268">
            <v>998</v>
          </cell>
          <cell r="F1268">
            <v>0</v>
          </cell>
          <cell r="G1268">
            <v>0</v>
          </cell>
          <cell r="H1268">
            <v>0</v>
          </cell>
          <cell r="I1268">
            <v>0</v>
          </cell>
          <cell r="K1268">
            <v>0</v>
          </cell>
          <cell r="L1268">
            <v>0</v>
          </cell>
          <cell r="M1268">
            <v>0</v>
          </cell>
          <cell r="N1268">
            <v>0</v>
          </cell>
          <cell r="O1268">
            <v>0</v>
          </cell>
          <cell r="P1268">
            <v>0</v>
          </cell>
          <cell r="Q1268">
            <v>0</v>
          </cell>
          <cell r="R1268">
            <v>0</v>
          </cell>
          <cell r="S1268">
            <v>0</v>
          </cell>
          <cell r="T1268">
            <v>0</v>
          </cell>
          <cell r="U1268">
            <v>252</v>
          </cell>
          <cell r="V1268">
            <v>998</v>
          </cell>
          <cell r="W1268">
            <v>1259</v>
          </cell>
          <cell r="X1268">
            <v>0</v>
          </cell>
          <cell r="Y1268">
            <v>0</v>
          </cell>
        </row>
        <row r="1269">
          <cell r="A1269">
            <v>1260</v>
          </cell>
          <cell r="B1269">
            <v>252</v>
          </cell>
          <cell r="C1269" t="str">
            <v xml:space="preserve">ROCKPORT                     </v>
          </cell>
          <cell r="D1269">
            <v>999</v>
          </cell>
          <cell r="E1269" t="str">
            <v>TOTAL</v>
          </cell>
          <cell r="F1269">
            <v>7448584.6514099985</v>
          </cell>
          <cell r="G1269">
            <v>1</v>
          </cell>
          <cell r="H1269">
            <v>7368988.3909999989</v>
          </cell>
          <cell r="I1269">
            <v>0.99999999999999989</v>
          </cell>
          <cell r="J1269">
            <v>7263767</v>
          </cell>
          <cell r="K1269">
            <v>7263766</v>
          </cell>
          <cell r="L1269">
            <v>49900</v>
          </cell>
          <cell r="M1269">
            <v>-7024</v>
          </cell>
          <cell r="N1269">
            <v>7311239.3909999989</v>
          </cell>
          <cell r="O1269">
            <v>7263766</v>
          </cell>
          <cell r="P1269">
            <v>7273477</v>
          </cell>
          <cell r="Q1269">
            <v>-9711</v>
          </cell>
          <cell r="R1269">
            <v>-0.13351248653154468</v>
          </cell>
          <cell r="S1269">
            <v>852</v>
          </cell>
          <cell r="T1269">
            <v>0</v>
          </cell>
          <cell r="U1269">
            <v>252</v>
          </cell>
          <cell r="V1269">
            <v>999</v>
          </cell>
          <cell r="W1269">
            <v>1260</v>
          </cell>
          <cell r="X1269">
            <v>820</v>
          </cell>
          <cell r="Y1269">
            <v>7368988.3909999989</v>
          </cell>
        </row>
        <row r="1270">
          <cell r="A1270">
            <v>1261</v>
          </cell>
          <cell r="B1270">
            <v>253</v>
          </cell>
          <cell r="C1270" t="str">
            <v xml:space="preserve">ROWE                         </v>
          </cell>
          <cell r="D1270">
            <v>253</v>
          </cell>
          <cell r="E1270" t="str">
            <v>ROWE</v>
          </cell>
          <cell r="F1270">
            <v>560185.52</v>
          </cell>
          <cell r="G1270">
            <v>1</v>
          </cell>
          <cell r="H1270">
            <v>613859.06999999995</v>
          </cell>
          <cell r="I1270">
            <v>1</v>
          </cell>
          <cell r="K1270">
            <v>514712</v>
          </cell>
          <cell r="L1270">
            <v>0</v>
          </cell>
          <cell r="M1270">
            <v>0</v>
          </cell>
          <cell r="N1270">
            <v>613859.06999999995</v>
          </cell>
          <cell r="O1270">
            <v>514712</v>
          </cell>
          <cell r="P1270">
            <v>501042</v>
          </cell>
          <cell r="Q1270">
            <v>13670</v>
          </cell>
          <cell r="R1270">
            <v>2.7283141932213266</v>
          </cell>
          <cell r="S1270">
            <v>61</v>
          </cell>
          <cell r="T1270">
            <v>0</v>
          </cell>
          <cell r="U1270">
            <v>253</v>
          </cell>
          <cell r="V1270">
            <v>253</v>
          </cell>
          <cell r="W1270">
            <v>1261</v>
          </cell>
          <cell r="X1270">
            <v>63</v>
          </cell>
          <cell r="Y1270">
            <v>613859.06999999995</v>
          </cell>
        </row>
        <row r="1271">
          <cell r="A1271">
            <v>1262</v>
          </cell>
          <cell r="B1271">
            <v>253</v>
          </cell>
          <cell r="D1271">
            <v>998</v>
          </cell>
          <cell r="F1271">
            <v>0</v>
          </cell>
          <cell r="G1271">
            <v>0</v>
          </cell>
          <cell r="H1271">
            <v>0</v>
          </cell>
          <cell r="I1271">
            <v>0</v>
          </cell>
          <cell r="K1271">
            <v>0</v>
          </cell>
          <cell r="L1271">
            <v>0</v>
          </cell>
          <cell r="M1271">
            <v>0</v>
          </cell>
          <cell r="N1271">
            <v>0</v>
          </cell>
          <cell r="O1271">
            <v>0</v>
          </cell>
          <cell r="P1271">
            <v>0</v>
          </cell>
          <cell r="Q1271">
            <v>0</v>
          </cell>
          <cell r="R1271">
            <v>0</v>
          </cell>
          <cell r="S1271">
            <v>0</v>
          </cell>
          <cell r="T1271">
            <v>0</v>
          </cell>
          <cell r="U1271">
            <v>253</v>
          </cell>
          <cell r="V1271">
            <v>998</v>
          </cell>
          <cell r="W1271">
            <v>1262</v>
          </cell>
          <cell r="X1271">
            <v>0</v>
          </cell>
          <cell r="Y1271">
            <v>0</v>
          </cell>
        </row>
        <row r="1272">
          <cell r="A1272">
            <v>1263</v>
          </cell>
          <cell r="B1272">
            <v>253</v>
          </cell>
          <cell r="D1272">
            <v>998</v>
          </cell>
          <cell r="F1272">
            <v>0</v>
          </cell>
          <cell r="G1272">
            <v>0</v>
          </cell>
          <cell r="H1272">
            <v>0</v>
          </cell>
          <cell r="I1272">
            <v>0</v>
          </cell>
          <cell r="K1272">
            <v>0</v>
          </cell>
          <cell r="L1272">
            <v>0</v>
          </cell>
          <cell r="M1272">
            <v>0</v>
          </cell>
          <cell r="N1272">
            <v>0</v>
          </cell>
          <cell r="O1272">
            <v>0</v>
          </cell>
          <cell r="P1272">
            <v>0</v>
          </cell>
          <cell r="Q1272">
            <v>0</v>
          </cell>
          <cell r="R1272">
            <v>0</v>
          </cell>
          <cell r="S1272">
            <v>0</v>
          </cell>
          <cell r="T1272">
            <v>0</v>
          </cell>
          <cell r="U1272">
            <v>253</v>
          </cell>
          <cell r="V1272">
            <v>998</v>
          </cell>
          <cell r="W1272">
            <v>1263</v>
          </cell>
          <cell r="X1272">
            <v>0</v>
          </cell>
          <cell r="Y1272">
            <v>0</v>
          </cell>
        </row>
        <row r="1273">
          <cell r="A1273">
            <v>1264</v>
          </cell>
          <cell r="B1273">
            <v>253</v>
          </cell>
          <cell r="D1273">
            <v>998</v>
          </cell>
          <cell r="F1273">
            <v>0</v>
          </cell>
          <cell r="G1273">
            <v>0</v>
          </cell>
          <cell r="H1273">
            <v>0</v>
          </cell>
          <cell r="I1273">
            <v>0</v>
          </cell>
          <cell r="K1273">
            <v>0</v>
          </cell>
          <cell r="L1273">
            <v>0</v>
          </cell>
          <cell r="M1273">
            <v>0</v>
          </cell>
          <cell r="N1273">
            <v>0</v>
          </cell>
          <cell r="O1273">
            <v>0</v>
          </cell>
          <cell r="P1273">
            <v>0</v>
          </cell>
          <cell r="Q1273">
            <v>0</v>
          </cell>
          <cell r="R1273">
            <v>0</v>
          </cell>
          <cell r="S1273">
            <v>0</v>
          </cell>
          <cell r="T1273">
            <v>0</v>
          </cell>
          <cell r="U1273">
            <v>253</v>
          </cell>
          <cell r="V1273">
            <v>998</v>
          </cell>
          <cell r="W1273">
            <v>1264</v>
          </cell>
          <cell r="X1273">
            <v>0</v>
          </cell>
          <cell r="Y1273">
            <v>0</v>
          </cell>
        </row>
        <row r="1274">
          <cell r="A1274">
            <v>1265</v>
          </cell>
          <cell r="B1274">
            <v>253</v>
          </cell>
          <cell r="C1274" t="str">
            <v xml:space="preserve">ROWE                         </v>
          </cell>
          <cell r="D1274">
            <v>999</v>
          </cell>
          <cell r="E1274" t="str">
            <v>TOTAL</v>
          </cell>
          <cell r="F1274">
            <v>560185.52</v>
          </cell>
          <cell r="G1274">
            <v>1</v>
          </cell>
          <cell r="H1274">
            <v>613859.06999999995</v>
          </cell>
          <cell r="I1274">
            <v>1</v>
          </cell>
          <cell r="J1274">
            <v>514712</v>
          </cell>
          <cell r="K1274">
            <v>514712</v>
          </cell>
          <cell r="L1274">
            <v>0</v>
          </cell>
          <cell r="M1274">
            <v>0</v>
          </cell>
          <cell r="N1274">
            <v>613859.06999999995</v>
          </cell>
          <cell r="O1274">
            <v>514712</v>
          </cell>
          <cell r="P1274">
            <v>501042</v>
          </cell>
          <cell r="Q1274">
            <v>13670</v>
          </cell>
          <cell r="R1274">
            <v>2.7283141932213266</v>
          </cell>
          <cell r="S1274">
            <v>61</v>
          </cell>
          <cell r="T1274">
            <v>0</v>
          </cell>
          <cell r="U1274">
            <v>253</v>
          </cell>
          <cell r="V1274">
            <v>999</v>
          </cell>
          <cell r="W1274">
            <v>1265</v>
          </cell>
          <cell r="X1274">
            <v>63</v>
          </cell>
          <cell r="Y1274">
            <v>613859.06999999995</v>
          </cell>
        </row>
        <row r="1275">
          <cell r="A1275">
            <v>1266</v>
          </cell>
          <cell r="B1275">
            <v>254</v>
          </cell>
          <cell r="C1275" t="str">
            <v xml:space="preserve">ROWLEY                       </v>
          </cell>
          <cell r="D1275">
            <v>254</v>
          </cell>
          <cell r="E1275" t="str">
            <v>ROWLEY</v>
          </cell>
          <cell r="F1275">
            <v>0</v>
          </cell>
          <cell r="G1275">
            <v>0</v>
          </cell>
          <cell r="H1275">
            <v>0</v>
          </cell>
          <cell r="I1275">
            <v>0</v>
          </cell>
          <cell r="K1275">
            <v>0</v>
          </cell>
          <cell r="L1275">
            <v>0</v>
          </cell>
          <cell r="M1275">
            <v>0</v>
          </cell>
          <cell r="N1275">
            <v>0</v>
          </cell>
          <cell r="O1275">
            <v>0</v>
          </cell>
          <cell r="P1275">
            <v>0</v>
          </cell>
          <cell r="Q1275">
            <v>0</v>
          </cell>
          <cell r="R1275">
            <v>0</v>
          </cell>
          <cell r="S1275">
            <v>0</v>
          </cell>
          <cell r="T1275">
            <v>0</v>
          </cell>
          <cell r="U1275">
            <v>254</v>
          </cell>
          <cell r="V1275">
            <v>254</v>
          </cell>
          <cell r="W1275">
            <v>1266</v>
          </cell>
          <cell r="X1275">
            <v>0</v>
          </cell>
          <cell r="Y1275">
            <v>0</v>
          </cell>
        </row>
        <row r="1276">
          <cell r="A1276">
            <v>1267</v>
          </cell>
          <cell r="B1276">
            <v>254</v>
          </cell>
          <cell r="C1276" t="str">
            <v xml:space="preserve">ROWLEY                       </v>
          </cell>
          <cell r="D1276">
            <v>773</v>
          </cell>
          <cell r="E1276" t="str">
            <v>TRITON</v>
          </cell>
          <cell r="F1276">
            <v>8623144</v>
          </cell>
          <cell r="G1276">
            <v>0.96331778846126992</v>
          </cell>
          <cell r="H1276">
            <v>8658094</v>
          </cell>
          <cell r="I1276">
            <v>0.97329898233017254</v>
          </cell>
          <cell r="K1276">
            <v>6480978</v>
          </cell>
          <cell r="L1276">
            <v>0</v>
          </cell>
          <cell r="M1276">
            <v>0</v>
          </cell>
          <cell r="N1276">
            <v>8658094</v>
          </cell>
          <cell r="O1276">
            <v>6474442</v>
          </cell>
          <cell r="P1276">
            <v>6201942</v>
          </cell>
          <cell r="Q1276">
            <v>272500</v>
          </cell>
          <cell r="R1276">
            <v>4.3937850434589683</v>
          </cell>
          <cell r="S1276">
            <v>961</v>
          </cell>
          <cell r="T1276">
            <v>0</v>
          </cell>
          <cell r="U1276">
            <v>254</v>
          </cell>
          <cell r="V1276">
            <v>773</v>
          </cell>
          <cell r="W1276">
            <v>1267</v>
          </cell>
          <cell r="X1276">
            <v>929</v>
          </cell>
          <cell r="Y1276">
            <v>8658094</v>
          </cell>
        </row>
        <row r="1277">
          <cell r="A1277">
            <v>1268</v>
          </cell>
          <cell r="B1277">
            <v>254</v>
          </cell>
          <cell r="C1277" t="str">
            <v xml:space="preserve">ROWLEY                       </v>
          </cell>
          <cell r="D1277">
            <v>885</v>
          </cell>
          <cell r="E1277" t="str">
            <v>WHITTIER</v>
          </cell>
          <cell r="F1277">
            <v>244301</v>
          </cell>
          <cell r="G1277">
            <v>2.7291611857447436E-2</v>
          </cell>
          <cell r="H1277">
            <v>179773</v>
          </cell>
          <cell r="I1277">
            <v>2.02091682015051E-2</v>
          </cell>
          <cell r="K1277">
            <v>134568</v>
          </cell>
          <cell r="L1277">
            <v>0</v>
          </cell>
          <cell r="M1277">
            <v>0</v>
          </cell>
          <cell r="N1277">
            <v>179773</v>
          </cell>
          <cell r="O1277">
            <v>134432</v>
          </cell>
          <cell r="P1277">
            <v>175706</v>
          </cell>
          <cell r="Q1277">
            <v>-41274</v>
          </cell>
          <cell r="R1277">
            <v>-23.490375968948129</v>
          </cell>
          <cell r="S1277">
            <v>17</v>
          </cell>
          <cell r="T1277">
            <v>0</v>
          </cell>
          <cell r="U1277">
            <v>254</v>
          </cell>
          <cell r="V1277">
            <v>885</v>
          </cell>
          <cell r="W1277">
            <v>1268</v>
          </cell>
          <cell r="X1277">
            <v>12</v>
          </cell>
          <cell r="Y1277">
            <v>179773</v>
          </cell>
        </row>
        <row r="1278">
          <cell r="A1278">
            <v>1269</v>
          </cell>
          <cell r="B1278">
            <v>254</v>
          </cell>
          <cell r="C1278" t="str">
            <v xml:space="preserve">ROWLEY                       </v>
          </cell>
          <cell r="D1278">
            <v>913</v>
          </cell>
          <cell r="E1278" t="str">
            <v>ESSEX AGRICULTURAL</v>
          </cell>
          <cell r="F1278">
            <v>84060</v>
          </cell>
          <cell r="G1278">
            <v>9.3905996812826444E-3</v>
          </cell>
          <cell r="H1278">
            <v>57749</v>
          </cell>
          <cell r="I1278">
            <v>6.491849468322374E-3</v>
          </cell>
          <cell r="K1278">
            <v>43228</v>
          </cell>
          <cell r="L1278">
            <v>49900</v>
          </cell>
          <cell r="M1278">
            <v>6672</v>
          </cell>
          <cell r="N1278">
            <v>0</v>
          </cell>
          <cell r="O1278">
            <v>49900</v>
          </cell>
          <cell r="P1278">
            <v>73631</v>
          </cell>
          <cell r="Q1278">
            <v>-23731</v>
          </cell>
          <cell r="R1278">
            <v>-32.229631541062865</v>
          </cell>
          <cell r="S1278">
            <v>6</v>
          </cell>
          <cell r="T1278">
            <v>0</v>
          </cell>
          <cell r="U1278">
            <v>254</v>
          </cell>
          <cell r="V1278">
            <v>913</v>
          </cell>
          <cell r="W1278">
            <v>1269</v>
          </cell>
          <cell r="X1278">
            <v>4</v>
          </cell>
          <cell r="Y1278">
            <v>57749</v>
          </cell>
        </row>
        <row r="1279">
          <cell r="A1279">
            <v>1270</v>
          </cell>
          <cell r="B1279">
            <v>254</v>
          </cell>
          <cell r="C1279" t="str">
            <v xml:space="preserve">ROWLEY                       </v>
          </cell>
          <cell r="D1279">
            <v>999</v>
          </cell>
          <cell r="E1279" t="str">
            <v>TOTAL</v>
          </cell>
          <cell r="F1279">
            <v>8951505</v>
          </cell>
          <cell r="G1279">
            <v>1</v>
          </cell>
          <cell r="H1279">
            <v>8895616</v>
          </cell>
          <cell r="I1279">
            <v>1</v>
          </cell>
          <cell r="J1279">
            <v>6658774</v>
          </cell>
          <cell r="K1279">
            <v>6658774</v>
          </cell>
          <cell r="L1279">
            <v>49900</v>
          </cell>
          <cell r="M1279">
            <v>6672</v>
          </cell>
          <cell r="N1279">
            <v>8837867</v>
          </cell>
          <cell r="O1279">
            <v>6658774</v>
          </cell>
          <cell r="P1279">
            <v>6451279</v>
          </cell>
          <cell r="Q1279">
            <v>207495</v>
          </cell>
          <cell r="R1279">
            <v>3.216338961622959</v>
          </cell>
          <cell r="S1279">
            <v>984</v>
          </cell>
          <cell r="T1279">
            <v>0</v>
          </cell>
          <cell r="U1279">
            <v>254</v>
          </cell>
          <cell r="V1279">
            <v>999</v>
          </cell>
          <cell r="W1279">
            <v>1270</v>
          </cell>
          <cell r="X1279">
            <v>945</v>
          </cell>
          <cell r="Y1279">
            <v>8895616</v>
          </cell>
        </row>
        <row r="1280">
          <cell r="A1280">
            <v>1271</v>
          </cell>
          <cell r="B1280">
            <v>255</v>
          </cell>
          <cell r="C1280" t="str">
            <v xml:space="preserve">ROYALSTON                    </v>
          </cell>
          <cell r="D1280">
            <v>255</v>
          </cell>
          <cell r="E1280" t="str">
            <v>ROYALSTON</v>
          </cell>
          <cell r="F1280">
            <v>0</v>
          </cell>
          <cell r="G1280">
            <v>0</v>
          </cell>
          <cell r="H1280">
            <v>0</v>
          </cell>
          <cell r="I1280">
            <v>0</v>
          </cell>
          <cell r="K1280">
            <v>0</v>
          </cell>
          <cell r="L1280">
            <v>0</v>
          </cell>
          <cell r="M1280">
            <v>0</v>
          </cell>
          <cell r="N1280">
            <v>0</v>
          </cell>
          <cell r="O1280">
            <v>0</v>
          </cell>
          <cell r="P1280">
            <v>0</v>
          </cell>
          <cell r="Q1280">
            <v>0</v>
          </cell>
          <cell r="R1280">
            <v>0</v>
          </cell>
          <cell r="S1280">
            <v>0</v>
          </cell>
          <cell r="T1280">
            <v>0</v>
          </cell>
          <cell r="U1280">
            <v>255</v>
          </cell>
          <cell r="V1280">
            <v>255</v>
          </cell>
          <cell r="W1280">
            <v>1271</v>
          </cell>
          <cell r="X1280">
            <v>0</v>
          </cell>
          <cell r="Y1280">
            <v>0</v>
          </cell>
        </row>
        <row r="1281">
          <cell r="A1281">
            <v>1272</v>
          </cell>
          <cell r="B1281">
            <v>255</v>
          </cell>
          <cell r="C1281" t="str">
            <v xml:space="preserve">ROYALSTON                    </v>
          </cell>
          <cell r="D1281">
            <v>615</v>
          </cell>
          <cell r="E1281" t="str">
            <v>ATHOL ROYALSTON</v>
          </cell>
          <cell r="F1281">
            <v>1426593</v>
          </cell>
          <cell r="G1281">
            <v>0.8274872593250836</v>
          </cell>
          <cell r="H1281">
            <v>1456529</v>
          </cell>
          <cell r="I1281">
            <v>0.8240999016644619</v>
          </cell>
          <cell r="K1281">
            <v>327373</v>
          </cell>
          <cell r="L1281">
            <v>0</v>
          </cell>
          <cell r="M1281">
            <v>0</v>
          </cell>
          <cell r="N1281">
            <v>1456529</v>
          </cell>
          <cell r="O1281">
            <v>327373</v>
          </cell>
          <cell r="P1281">
            <v>312144</v>
          </cell>
          <cell r="Q1281">
            <v>15229</v>
          </cell>
          <cell r="R1281">
            <v>4.8788379722179505</v>
          </cell>
          <cell r="S1281">
            <v>150</v>
          </cell>
          <cell r="T1281">
            <v>0</v>
          </cell>
          <cell r="U1281">
            <v>255</v>
          </cell>
          <cell r="V1281">
            <v>615</v>
          </cell>
          <cell r="W1281">
            <v>1272</v>
          </cell>
          <cell r="X1281">
            <v>148</v>
          </cell>
          <cell r="Y1281">
            <v>1456529</v>
          </cell>
        </row>
        <row r="1282">
          <cell r="A1282">
            <v>1273</v>
          </cell>
          <cell r="B1282">
            <v>255</v>
          </cell>
          <cell r="C1282" t="str">
            <v xml:space="preserve">ROYALSTON                    </v>
          </cell>
          <cell r="D1282">
            <v>832</v>
          </cell>
          <cell r="E1282" t="str">
            <v>MONTACHUSETT</v>
          </cell>
          <cell r="F1282">
            <v>297413</v>
          </cell>
          <cell r="G1282">
            <v>0.17251274067491645</v>
          </cell>
          <cell r="H1282">
            <v>310889</v>
          </cell>
          <cell r="I1282">
            <v>0.17590009833553805</v>
          </cell>
          <cell r="K1282">
            <v>69876</v>
          </cell>
          <cell r="L1282">
            <v>0</v>
          </cell>
          <cell r="M1282">
            <v>0</v>
          </cell>
          <cell r="N1282">
            <v>310889</v>
          </cell>
          <cell r="O1282">
            <v>69876</v>
          </cell>
          <cell r="P1282">
            <v>65075</v>
          </cell>
          <cell r="Q1282">
            <v>4801</v>
          </cell>
          <cell r="R1282">
            <v>7.3776411832500957</v>
          </cell>
          <cell r="S1282">
            <v>21</v>
          </cell>
          <cell r="T1282">
            <v>0</v>
          </cell>
          <cell r="U1282">
            <v>255</v>
          </cell>
          <cell r="V1282">
            <v>832</v>
          </cell>
          <cell r="W1282">
            <v>1273</v>
          </cell>
          <cell r="X1282">
            <v>21</v>
          </cell>
          <cell r="Y1282">
            <v>310889</v>
          </cell>
        </row>
        <row r="1283">
          <cell r="A1283">
            <v>1274</v>
          </cell>
          <cell r="B1283">
            <v>255</v>
          </cell>
          <cell r="D1283">
            <v>998</v>
          </cell>
          <cell r="F1283">
            <v>0</v>
          </cell>
          <cell r="G1283">
            <v>0</v>
          </cell>
          <cell r="H1283">
            <v>0</v>
          </cell>
          <cell r="I1283">
            <v>0</v>
          </cell>
          <cell r="K1283">
            <v>0</v>
          </cell>
          <cell r="L1283">
            <v>0</v>
          </cell>
          <cell r="M1283">
            <v>0</v>
          </cell>
          <cell r="N1283">
            <v>0</v>
          </cell>
          <cell r="O1283">
            <v>0</v>
          </cell>
          <cell r="P1283">
            <v>0</v>
          </cell>
          <cell r="Q1283">
            <v>0</v>
          </cell>
          <cell r="R1283">
            <v>0</v>
          </cell>
          <cell r="S1283">
            <v>0</v>
          </cell>
          <cell r="T1283">
            <v>0</v>
          </cell>
          <cell r="U1283">
            <v>255</v>
          </cell>
          <cell r="V1283">
            <v>998</v>
          </cell>
          <cell r="W1283">
            <v>1274</v>
          </cell>
          <cell r="X1283">
            <v>0</v>
          </cell>
          <cell r="Y1283">
            <v>0</v>
          </cell>
        </row>
        <row r="1284">
          <cell r="A1284">
            <v>1275</v>
          </cell>
          <cell r="B1284">
            <v>255</v>
          </cell>
          <cell r="C1284" t="str">
            <v xml:space="preserve">ROYALSTON                    </v>
          </cell>
          <cell r="D1284">
            <v>999</v>
          </cell>
          <cell r="E1284" t="str">
            <v>TOTAL</v>
          </cell>
          <cell r="F1284">
            <v>1724006</v>
          </cell>
          <cell r="G1284">
            <v>1</v>
          </cell>
          <cell r="H1284">
            <v>1767418</v>
          </cell>
          <cell r="I1284">
            <v>1</v>
          </cell>
          <cell r="J1284">
            <v>397249</v>
          </cell>
          <cell r="K1284">
            <v>397249</v>
          </cell>
          <cell r="L1284">
            <v>0</v>
          </cell>
          <cell r="M1284">
            <v>0</v>
          </cell>
          <cell r="N1284">
            <v>1767418</v>
          </cell>
          <cell r="O1284">
            <v>397249</v>
          </cell>
          <cell r="P1284">
            <v>377219</v>
          </cell>
          <cell r="Q1284">
            <v>20030</v>
          </cell>
          <cell r="R1284">
            <v>5.3099128092699468</v>
          </cell>
          <cell r="S1284">
            <v>171</v>
          </cell>
          <cell r="T1284">
            <v>0</v>
          </cell>
          <cell r="U1284">
            <v>255</v>
          </cell>
          <cell r="V1284">
            <v>999</v>
          </cell>
          <cell r="W1284">
            <v>1275</v>
          </cell>
          <cell r="X1284">
            <v>169</v>
          </cell>
          <cell r="Y1284">
            <v>1767418</v>
          </cell>
        </row>
        <row r="1285">
          <cell r="A1285">
            <v>1276</v>
          </cell>
          <cell r="B1285">
            <v>256</v>
          </cell>
          <cell r="C1285" t="str">
            <v xml:space="preserve">RUSSELL                      </v>
          </cell>
          <cell r="D1285">
            <v>256</v>
          </cell>
          <cell r="E1285" t="str">
            <v>RUSSELL</v>
          </cell>
          <cell r="F1285">
            <v>207260.47</v>
          </cell>
          <cell r="G1285">
            <v>7.7376229887177114E-2</v>
          </cell>
          <cell r="H1285">
            <v>189431.25</v>
          </cell>
          <cell r="I1285">
            <v>6.8211666501776985E-2</v>
          </cell>
          <cell r="K1285">
            <v>72090</v>
          </cell>
          <cell r="L1285">
            <v>0</v>
          </cell>
          <cell r="M1285">
            <v>0</v>
          </cell>
          <cell r="N1285">
            <v>189431.25</v>
          </cell>
          <cell r="O1285">
            <v>72090</v>
          </cell>
          <cell r="P1285">
            <v>79133</v>
          </cell>
          <cell r="Q1285">
            <v>-7043</v>
          </cell>
          <cell r="R1285">
            <v>-8.9002059823335404</v>
          </cell>
          <cell r="S1285">
            <v>15</v>
          </cell>
          <cell r="T1285">
            <v>0</v>
          </cell>
          <cell r="U1285">
            <v>256</v>
          </cell>
          <cell r="V1285">
            <v>256</v>
          </cell>
          <cell r="W1285">
            <v>1276</v>
          </cell>
          <cell r="X1285">
            <v>13</v>
          </cell>
          <cell r="Y1285">
            <v>189431.25</v>
          </cell>
        </row>
        <row r="1286">
          <cell r="A1286">
            <v>1277</v>
          </cell>
          <cell r="B1286">
            <v>256</v>
          </cell>
          <cell r="C1286" t="str">
            <v xml:space="preserve">RUSSELL                      </v>
          </cell>
          <cell r="D1286">
            <v>672</v>
          </cell>
          <cell r="E1286" t="str">
            <v>GATEWAY</v>
          </cell>
          <cell r="F1286">
            <v>2471346</v>
          </cell>
          <cell r="G1286">
            <v>0.92262377011282282</v>
          </cell>
          <cell r="H1286">
            <v>2587678</v>
          </cell>
          <cell r="I1286">
            <v>0.93178833349822299</v>
          </cell>
          <cell r="K1286">
            <v>984771</v>
          </cell>
          <cell r="L1286">
            <v>0</v>
          </cell>
          <cell r="M1286">
            <v>0</v>
          </cell>
          <cell r="N1286">
            <v>2587678</v>
          </cell>
          <cell r="O1286">
            <v>984771</v>
          </cell>
          <cell r="P1286">
            <v>943570</v>
          </cell>
          <cell r="Q1286">
            <v>41201</v>
          </cell>
          <cell r="R1286">
            <v>4.3665016903886302</v>
          </cell>
          <cell r="S1286">
            <v>267</v>
          </cell>
          <cell r="T1286">
            <v>0</v>
          </cell>
          <cell r="U1286">
            <v>256</v>
          </cell>
          <cell r="V1286">
            <v>672</v>
          </cell>
          <cell r="W1286">
            <v>1277</v>
          </cell>
          <cell r="X1286">
            <v>268</v>
          </cell>
          <cell r="Y1286">
            <v>2587678</v>
          </cell>
        </row>
        <row r="1287">
          <cell r="A1287">
            <v>1278</v>
          </cell>
          <cell r="B1287">
            <v>256</v>
          </cell>
          <cell r="D1287">
            <v>998</v>
          </cell>
          <cell r="F1287">
            <v>0</v>
          </cell>
          <cell r="G1287">
            <v>0</v>
          </cell>
          <cell r="H1287">
            <v>0</v>
          </cell>
          <cell r="I1287">
            <v>0</v>
          </cell>
          <cell r="K1287">
            <v>0</v>
          </cell>
          <cell r="L1287">
            <v>0</v>
          </cell>
          <cell r="M1287">
            <v>0</v>
          </cell>
          <cell r="N1287">
            <v>0</v>
          </cell>
          <cell r="O1287">
            <v>0</v>
          </cell>
          <cell r="P1287">
            <v>0</v>
          </cell>
          <cell r="Q1287">
            <v>0</v>
          </cell>
          <cell r="R1287">
            <v>0</v>
          </cell>
          <cell r="S1287">
            <v>0</v>
          </cell>
          <cell r="T1287">
            <v>0</v>
          </cell>
          <cell r="U1287">
            <v>256</v>
          </cell>
          <cell r="V1287">
            <v>998</v>
          </cell>
          <cell r="W1287">
            <v>1278</v>
          </cell>
          <cell r="X1287">
            <v>0</v>
          </cell>
          <cell r="Y1287">
            <v>0</v>
          </cell>
        </row>
        <row r="1288">
          <cell r="A1288">
            <v>1279</v>
          </cell>
          <cell r="B1288">
            <v>256</v>
          </cell>
          <cell r="D1288">
            <v>998</v>
          </cell>
          <cell r="F1288">
            <v>0</v>
          </cell>
          <cell r="G1288">
            <v>0</v>
          </cell>
          <cell r="H1288">
            <v>0</v>
          </cell>
          <cell r="I1288">
            <v>0</v>
          </cell>
          <cell r="K1288">
            <v>0</v>
          </cell>
          <cell r="L1288">
            <v>0</v>
          </cell>
          <cell r="M1288">
            <v>0</v>
          </cell>
          <cell r="N1288">
            <v>0</v>
          </cell>
          <cell r="O1288">
            <v>0</v>
          </cell>
          <cell r="P1288">
            <v>0</v>
          </cell>
          <cell r="Q1288">
            <v>0</v>
          </cell>
          <cell r="R1288">
            <v>0</v>
          </cell>
          <cell r="S1288">
            <v>0</v>
          </cell>
          <cell r="T1288">
            <v>0</v>
          </cell>
          <cell r="U1288">
            <v>256</v>
          </cell>
          <cell r="V1288">
            <v>998</v>
          </cell>
          <cell r="W1288">
            <v>1279</v>
          </cell>
          <cell r="X1288">
            <v>0</v>
          </cell>
          <cell r="Y1288">
            <v>0</v>
          </cell>
        </row>
        <row r="1289">
          <cell r="A1289">
            <v>1280</v>
          </cell>
          <cell r="B1289">
            <v>256</v>
          </cell>
          <cell r="C1289" t="str">
            <v xml:space="preserve">RUSSELL                      </v>
          </cell>
          <cell r="D1289">
            <v>999</v>
          </cell>
          <cell r="E1289" t="str">
            <v>TOTAL</v>
          </cell>
          <cell r="F1289">
            <v>2678606.4700000002</v>
          </cell>
          <cell r="G1289">
            <v>1</v>
          </cell>
          <cell r="H1289">
            <v>2777109.25</v>
          </cell>
          <cell r="I1289">
            <v>1</v>
          </cell>
          <cell r="J1289">
            <v>1056861</v>
          </cell>
          <cell r="K1289">
            <v>1056861</v>
          </cell>
          <cell r="L1289">
            <v>0</v>
          </cell>
          <cell r="M1289">
            <v>0</v>
          </cell>
          <cell r="N1289">
            <v>2777109.25</v>
          </cell>
          <cell r="O1289">
            <v>1056861</v>
          </cell>
          <cell r="P1289">
            <v>1022703</v>
          </cell>
          <cell r="Q1289">
            <v>34158</v>
          </cell>
          <cell r="R1289">
            <v>3.3399726020164211</v>
          </cell>
          <cell r="S1289">
            <v>282</v>
          </cell>
          <cell r="T1289">
            <v>0</v>
          </cell>
          <cell r="U1289">
            <v>256</v>
          </cell>
          <cell r="V1289">
            <v>999</v>
          </cell>
          <cell r="W1289">
            <v>1280</v>
          </cell>
          <cell r="X1289">
            <v>281</v>
          </cell>
          <cell r="Y1289">
            <v>2777109.25</v>
          </cell>
        </row>
        <row r="1290">
          <cell r="A1290">
            <v>1281</v>
          </cell>
          <cell r="B1290">
            <v>257</v>
          </cell>
          <cell r="C1290" t="str">
            <v xml:space="preserve">RUTLAND                      </v>
          </cell>
          <cell r="D1290">
            <v>257</v>
          </cell>
          <cell r="E1290" t="str">
            <v>RUTLAND</v>
          </cell>
          <cell r="F1290">
            <v>0</v>
          </cell>
          <cell r="G1290">
            <v>0</v>
          </cell>
          <cell r="H1290">
            <v>0</v>
          </cell>
          <cell r="I1290">
            <v>0</v>
          </cell>
          <cell r="K1290">
            <v>0</v>
          </cell>
          <cell r="L1290">
            <v>0</v>
          </cell>
          <cell r="M1290">
            <v>0</v>
          </cell>
          <cell r="N1290">
            <v>0</v>
          </cell>
          <cell r="O1290">
            <v>0</v>
          </cell>
          <cell r="P1290">
            <v>0</v>
          </cell>
          <cell r="Q1290">
            <v>0</v>
          </cell>
          <cell r="R1290">
            <v>0</v>
          </cell>
          <cell r="S1290">
            <v>0</v>
          </cell>
          <cell r="T1290">
            <v>0</v>
          </cell>
          <cell r="U1290">
            <v>257</v>
          </cell>
          <cell r="V1290">
            <v>257</v>
          </cell>
          <cell r="W1290">
            <v>1281</v>
          </cell>
          <cell r="X1290">
            <v>0</v>
          </cell>
          <cell r="Y1290">
            <v>0</v>
          </cell>
        </row>
        <row r="1291">
          <cell r="A1291">
            <v>1282</v>
          </cell>
          <cell r="B1291">
            <v>257</v>
          </cell>
          <cell r="C1291" t="str">
            <v xml:space="preserve">RUTLAND                      </v>
          </cell>
          <cell r="D1291">
            <v>775</v>
          </cell>
          <cell r="E1291" t="str">
            <v>WACHUSETT</v>
          </cell>
          <cell r="F1291">
            <v>13643433</v>
          </cell>
          <cell r="G1291">
            <v>0.96473159845076506</v>
          </cell>
          <cell r="H1291">
            <v>14453876</v>
          </cell>
          <cell r="I1291">
            <v>0.97033914832439838</v>
          </cell>
          <cell r="K1291">
            <v>6201473</v>
          </cell>
          <cell r="L1291">
            <v>0</v>
          </cell>
          <cell r="M1291">
            <v>0</v>
          </cell>
          <cell r="N1291">
            <v>14453876</v>
          </cell>
          <cell r="O1291">
            <v>6201473</v>
          </cell>
          <cell r="P1291">
            <v>5833698</v>
          </cell>
          <cell r="Q1291">
            <v>367775</v>
          </cell>
          <cell r="R1291">
            <v>6.3043201756415916</v>
          </cell>
          <cell r="S1291">
            <v>1618</v>
          </cell>
          <cell r="T1291">
            <v>0</v>
          </cell>
          <cell r="U1291">
            <v>257</v>
          </cell>
          <cell r="V1291">
            <v>775</v>
          </cell>
          <cell r="W1291">
            <v>1282</v>
          </cell>
          <cell r="X1291">
            <v>1643</v>
          </cell>
          <cell r="Y1291">
            <v>14453876</v>
          </cell>
        </row>
        <row r="1292">
          <cell r="A1292">
            <v>1283</v>
          </cell>
          <cell r="B1292">
            <v>257</v>
          </cell>
          <cell r="C1292" t="str">
            <v xml:space="preserve">RUTLAND                      </v>
          </cell>
          <cell r="D1292">
            <v>876</v>
          </cell>
          <cell r="E1292" t="str">
            <v>SOUTHERN WORCESTER</v>
          </cell>
          <cell r="F1292">
            <v>498773</v>
          </cell>
          <cell r="G1292">
            <v>3.5268401549234961E-2</v>
          </cell>
          <cell r="H1292">
            <v>441819</v>
          </cell>
          <cell r="I1292">
            <v>2.9660851675601573E-2</v>
          </cell>
          <cell r="K1292">
            <v>189564</v>
          </cell>
          <cell r="L1292">
            <v>0</v>
          </cell>
          <cell r="M1292">
            <v>0</v>
          </cell>
          <cell r="N1292">
            <v>441819</v>
          </cell>
          <cell r="O1292">
            <v>189564</v>
          </cell>
          <cell r="P1292">
            <v>213267</v>
          </cell>
          <cell r="Q1292">
            <v>-23703</v>
          </cell>
          <cell r="R1292">
            <v>-11.114237083093025</v>
          </cell>
          <cell r="S1292">
            <v>35</v>
          </cell>
          <cell r="T1292">
            <v>0</v>
          </cell>
          <cell r="U1292">
            <v>257</v>
          </cell>
          <cell r="V1292">
            <v>876</v>
          </cell>
          <cell r="W1292">
            <v>1283</v>
          </cell>
          <cell r="X1292">
            <v>30</v>
          </cell>
          <cell r="Y1292">
            <v>441819</v>
          </cell>
        </row>
        <row r="1293">
          <cell r="A1293">
            <v>1284</v>
          </cell>
          <cell r="B1293">
            <v>257</v>
          </cell>
          <cell r="D1293">
            <v>998</v>
          </cell>
          <cell r="F1293">
            <v>0</v>
          </cell>
          <cell r="G1293">
            <v>0</v>
          </cell>
          <cell r="H1293">
            <v>0</v>
          </cell>
          <cell r="I1293">
            <v>0</v>
          </cell>
          <cell r="K1293">
            <v>0</v>
          </cell>
          <cell r="L1293">
            <v>0</v>
          </cell>
          <cell r="M1293">
            <v>0</v>
          </cell>
          <cell r="N1293">
            <v>0</v>
          </cell>
          <cell r="O1293">
            <v>0</v>
          </cell>
          <cell r="P1293">
            <v>0</v>
          </cell>
          <cell r="Q1293">
            <v>0</v>
          </cell>
          <cell r="R1293">
            <v>0</v>
          </cell>
          <cell r="S1293">
            <v>0</v>
          </cell>
          <cell r="T1293">
            <v>0</v>
          </cell>
          <cell r="U1293">
            <v>257</v>
          </cell>
          <cell r="V1293">
            <v>998</v>
          </cell>
          <cell r="W1293">
            <v>1284</v>
          </cell>
          <cell r="X1293">
            <v>0</v>
          </cell>
          <cell r="Y1293">
            <v>0</v>
          </cell>
        </row>
        <row r="1294">
          <cell r="A1294">
            <v>1285</v>
          </cell>
          <cell r="B1294">
            <v>257</v>
          </cell>
          <cell r="C1294" t="str">
            <v xml:space="preserve">RUTLAND                      </v>
          </cell>
          <cell r="D1294">
            <v>999</v>
          </cell>
          <cell r="E1294" t="str">
            <v>TOTAL</v>
          </cell>
          <cell r="F1294">
            <v>14142206</v>
          </cell>
          <cell r="G1294">
            <v>1</v>
          </cell>
          <cell r="H1294">
            <v>14895695</v>
          </cell>
          <cell r="I1294">
            <v>1</v>
          </cell>
          <cell r="J1294">
            <v>6391037</v>
          </cell>
          <cell r="K1294">
            <v>6391037</v>
          </cell>
          <cell r="L1294">
            <v>0</v>
          </cell>
          <cell r="M1294">
            <v>0</v>
          </cell>
          <cell r="N1294">
            <v>14895695</v>
          </cell>
          <cell r="O1294">
            <v>6391037</v>
          </cell>
          <cell r="P1294">
            <v>6046965</v>
          </cell>
          <cell r="Q1294">
            <v>344072</v>
          </cell>
          <cell r="R1294">
            <v>5.6899948982671473</v>
          </cell>
          <cell r="S1294">
            <v>1653</v>
          </cell>
          <cell r="T1294">
            <v>0</v>
          </cell>
          <cell r="U1294">
            <v>257</v>
          </cell>
          <cell r="V1294">
            <v>999</v>
          </cell>
          <cell r="W1294">
            <v>1285</v>
          </cell>
          <cell r="X1294">
            <v>1673</v>
          </cell>
          <cell r="Y1294">
            <v>14895695</v>
          </cell>
        </row>
        <row r="1295">
          <cell r="A1295">
            <v>1286</v>
          </cell>
          <cell r="B1295">
            <v>258</v>
          </cell>
          <cell r="C1295" t="str">
            <v xml:space="preserve">SALEM                        </v>
          </cell>
          <cell r="D1295">
            <v>258</v>
          </cell>
          <cell r="E1295" t="str">
            <v>SALEM</v>
          </cell>
          <cell r="F1295">
            <v>49075889.510000005</v>
          </cell>
          <cell r="G1295">
            <v>0.95986360307491825</v>
          </cell>
          <cell r="H1295">
            <v>51691291.730000004</v>
          </cell>
          <cell r="I1295">
            <v>0.96232816736988536</v>
          </cell>
          <cell r="K1295">
            <v>31473415</v>
          </cell>
          <cell r="L1295">
            <v>0</v>
          </cell>
          <cell r="M1295">
            <v>0</v>
          </cell>
          <cell r="N1295">
            <v>51691291.730000004</v>
          </cell>
          <cell r="O1295">
            <v>31398532</v>
          </cell>
          <cell r="P1295">
            <v>30553623</v>
          </cell>
          <cell r="Q1295">
            <v>844909</v>
          </cell>
          <cell r="R1295">
            <v>2.7653316269563186</v>
          </cell>
          <cell r="S1295">
            <v>4869</v>
          </cell>
          <cell r="T1295">
            <v>0</v>
          </cell>
          <cell r="U1295">
            <v>258</v>
          </cell>
          <cell r="V1295">
            <v>258</v>
          </cell>
          <cell r="W1295">
            <v>1286</v>
          </cell>
          <cell r="X1295">
            <v>4899</v>
          </cell>
          <cell r="Y1295">
            <v>51691291.730000004</v>
          </cell>
        </row>
        <row r="1296">
          <cell r="A1296">
            <v>1287</v>
          </cell>
          <cell r="B1296">
            <v>258</v>
          </cell>
          <cell r="C1296" t="str">
            <v xml:space="preserve">SALEM                        </v>
          </cell>
          <cell r="D1296">
            <v>854</v>
          </cell>
          <cell r="E1296" t="str">
            <v>NORTH SHORE</v>
          </cell>
          <cell r="F1296">
            <v>1631791</v>
          </cell>
          <cell r="G1296">
            <v>3.1915810479727844E-2</v>
          </cell>
          <cell r="H1296">
            <v>1720351</v>
          </cell>
          <cell r="I1296">
            <v>3.2027487989860486E-2</v>
          </cell>
          <cell r="K1296">
            <v>1047475</v>
          </cell>
          <cell r="L1296">
            <v>0</v>
          </cell>
          <cell r="M1296">
            <v>0</v>
          </cell>
          <cell r="N1296">
            <v>1720351</v>
          </cell>
          <cell r="O1296">
            <v>1044983</v>
          </cell>
          <cell r="P1296">
            <v>1015918</v>
          </cell>
          <cell r="Q1296">
            <v>29065</v>
          </cell>
          <cell r="R1296">
            <v>2.860959250648182</v>
          </cell>
          <cell r="S1296">
            <v>113</v>
          </cell>
          <cell r="T1296">
            <v>0</v>
          </cell>
          <cell r="U1296">
            <v>258</v>
          </cell>
          <cell r="V1296">
            <v>854</v>
          </cell>
          <cell r="W1296">
            <v>1287</v>
          </cell>
          <cell r="X1296">
            <v>114</v>
          </cell>
          <cell r="Y1296">
            <v>1720351</v>
          </cell>
        </row>
        <row r="1297">
          <cell r="A1297">
            <v>1288</v>
          </cell>
          <cell r="B1297">
            <v>258</v>
          </cell>
          <cell r="C1297" t="str">
            <v xml:space="preserve">SALEM                        </v>
          </cell>
          <cell r="D1297">
            <v>913</v>
          </cell>
          <cell r="E1297" t="str">
            <v>ESSEX AGRICULTURAL</v>
          </cell>
          <cell r="F1297">
            <v>420302</v>
          </cell>
          <cell r="G1297">
            <v>8.2205864453539518E-3</v>
          </cell>
          <cell r="H1297">
            <v>303185</v>
          </cell>
          <cell r="I1297">
            <v>5.6443446402541404E-3</v>
          </cell>
          <cell r="K1297">
            <v>184601</v>
          </cell>
          <cell r="L1297">
            <v>261976</v>
          </cell>
          <cell r="M1297">
            <v>77375</v>
          </cell>
          <cell r="N1297">
            <v>0</v>
          </cell>
          <cell r="O1297">
            <v>261976</v>
          </cell>
          <cell r="P1297">
            <v>368156</v>
          </cell>
          <cell r="Q1297">
            <v>-106180</v>
          </cell>
          <cell r="R1297">
            <v>-28.8410347787351</v>
          </cell>
          <cell r="S1297">
            <v>30</v>
          </cell>
          <cell r="T1297">
            <v>0</v>
          </cell>
          <cell r="U1297">
            <v>258</v>
          </cell>
          <cell r="V1297">
            <v>913</v>
          </cell>
          <cell r="W1297">
            <v>1288</v>
          </cell>
          <cell r="X1297">
            <v>21</v>
          </cell>
          <cell r="Y1297">
            <v>303185</v>
          </cell>
        </row>
        <row r="1298">
          <cell r="A1298">
            <v>1289</v>
          </cell>
          <cell r="B1298">
            <v>258</v>
          </cell>
          <cell r="D1298">
            <v>998</v>
          </cell>
          <cell r="F1298">
            <v>0</v>
          </cell>
          <cell r="G1298">
            <v>0</v>
          </cell>
          <cell r="H1298">
            <v>0</v>
          </cell>
          <cell r="I1298">
            <v>0</v>
          </cell>
          <cell r="K1298">
            <v>0</v>
          </cell>
          <cell r="L1298">
            <v>0</v>
          </cell>
          <cell r="M1298">
            <v>0</v>
          </cell>
          <cell r="N1298">
            <v>0</v>
          </cell>
          <cell r="O1298">
            <v>0</v>
          </cell>
          <cell r="P1298">
            <v>0</v>
          </cell>
          <cell r="Q1298">
            <v>0</v>
          </cell>
          <cell r="R1298">
            <v>0</v>
          </cell>
          <cell r="S1298">
            <v>0</v>
          </cell>
          <cell r="T1298">
            <v>0</v>
          </cell>
          <cell r="U1298">
            <v>258</v>
          </cell>
          <cell r="V1298">
            <v>998</v>
          </cell>
          <cell r="W1298">
            <v>1289</v>
          </cell>
          <cell r="X1298">
            <v>0</v>
          </cell>
          <cell r="Y1298">
            <v>0</v>
          </cell>
        </row>
        <row r="1299">
          <cell r="A1299">
            <v>1290</v>
          </cell>
          <cell r="B1299">
            <v>258</v>
          </cell>
          <cell r="C1299" t="str">
            <v xml:space="preserve">SALEM                        </v>
          </cell>
          <cell r="D1299">
            <v>999</v>
          </cell>
          <cell r="E1299" t="str">
            <v>TOTAL</v>
          </cell>
          <cell r="F1299">
            <v>51127982.510000005</v>
          </cell>
          <cell r="G1299">
            <v>1</v>
          </cell>
          <cell r="H1299">
            <v>53714827.730000004</v>
          </cell>
          <cell r="I1299">
            <v>0.99999999999999989</v>
          </cell>
          <cell r="J1299">
            <v>32705491</v>
          </cell>
          <cell r="K1299">
            <v>32705491</v>
          </cell>
          <cell r="L1299">
            <v>261976</v>
          </cell>
          <cell r="M1299">
            <v>77375</v>
          </cell>
          <cell r="N1299">
            <v>53411642.730000004</v>
          </cell>
          <cell r="O1299">
            <v>32705491</v>
          </cell>
          <cell r="P1299">
            <v>31937697</v>
          </cell>
          <cell r="Q1299">
            <v>767794</v>
          </cell>
          <cell r="R1299">
            <v>2.4040368345907974</v>
          </cell>
          <cell r="S1299">
            <v>5012</v>
          </cell>
          <cell r="T1299">
            <v>0</v>
          </cell>
          <cell r="U1299">
            <v>258</v>
          </cell>
          <cell r="V1299">
            <v>999</v>
          </cell>
          <cell r="W1299">
            <v>1290</v>
          </cell>
          <cell r="X1299">
            <v>5034</v>
          </cell>
          <cell r="Y1299">
            <v>53714827.730000004</v>
          </cell>
        </row>
        <row r="1300">
          <cell r="A1300">
            <v>1291</v>
          </cell>
          <cell r="B1300">
            <v>259</v>
          </cell>
          <cell r="C1300" t="str">
            <v xml:space="preserve">SALISBURY                    </v>
          </cell>
          <cell r="D1300">
            <v>259</v>
          </cell>
          <cell r="E1300" t="str">
            <v>SALISBURY</v>
          </cell>
          <cell r="F1300">
            <v>0</v>
          </cell>
          <cell r="G1300">
            <v>0</v>
          </cell>
          <cell r="H1300">
            <v>0</v>
          </cell>
          <cell r="I1300">
            <v>0</v>
          </cell>
          <cell r="K1300">
            <v>0</v>
          </cell>
          <cell r="L1300">
            <v>0</v>
          </cell>
          <cell r="M1300">
            <v>0</v>
          </cell>
          <cell r="N1300">
            <v>0</v>
          </cell>
          <cell r="O1300">
            <v>0</v>
          </cell>
          <cell r="P1300">
            <v>0</v>
          </cell>
          <cell r="Q1300">
            <v>0</v>
          </cell>
          <cell r="R1300">
            <v>0</v>
          </cell>
          <cell r="S1300">
            <v>0</v>
          </cell>
          <cell r="T1300">
            <v>0</v>
          </cell>
          <cell r="U1300">
            <v>259</v>
          </cell>
          <cell r="V1300">
            <v>259</v>
          </cell>
          <cell r="W1300">
            <v>1291</v>
          </cell>
          <cell r="X1300">
            <v>0</v>
          </cell>
          <cell r="Y1300">
            <v>0</v>
          </cell>
        </row>
        <row r="1301">
          <cell r="A1301">
            <v>1292</v>
          </cell>
          <cell r="B1301">
            <v>259</v>
          </cell>
          <cell r="C1301" t="str">
            <v xml:space="preserve">SALISBURY                    </v>
          </cell>
          <cell r="D1301">
            <v>773</v>
          </cell>
          <cell r="E1301" t="str">
            <v>TRITON</v>
          </cell>
          <cell r="F1301">
            <v>9528197</v>
          </cell>
          <cell r="G1301">
            <v>0.92611066832549283</v>
          </cell>
          <cell r="H1301">
            <v>9449145</v>
          </cell>
          <cell r="I1301">
            <v>0.92679737228680037</v>
          </cell>
          <cell r="K1301">
            <v>7820485</v>
          </cell>
          <cell r="L1301">
            <v>0</v>
          </cell>
          <cell r="M1301">
            <v>0</v>
          </cell>
          <cell r="N1301">
            <v>9449145</v>
          </cell>
          <cell r="O1301">
            <v>7818030</v>
          </cell>
          <cell r="P1301">
            <v>7559474</v>
          </cell>
          <cell r="Q1301">
            <v>258556</v>
          </cell>
          <cell r="R1301">
            <v>3.4202908826725245</v>
          </cell>
          <cell r="S1301">
            <v>1061</v>
          </cell>
          <cell r="T1301">
            <v>0</v>
          </cell>
          <cell r="U1301">
            <v>259</v>
          </cell>
          <cell r="V1301">
            <v>773</v>
          </cell>
          <cell r="W1301">
            <v>1292</v>
          </cell>
          <cell r="X1301">
            <v>1014</v>
          </cell>
          <cell r="Y1301">
            <v>9449145</v>
          </cell>
        </row>
        <row r="1302">
          <cell r="A1302">
            <v>1293</v>
          </cell>
          <cell r="B1302">
            <v>259</v>
          </cell>
          <cell r="C1302" t="str">
            <v xml:space="preserve">SALISBURY                    </v>
          </cell>
          <cell r="D1302">
            <v>885</v>
          </cell>
          <cell r="E1302" t="str">
            <v>WHITTIER</v>
          </cell>
          <cell r="F1302">
            <v>704163</v>
          </cell>
          <cell r="G1302">
            <v>6.8442420590179229E-2</v>
          </cell>
          <cell r="H1302">
            <v>674149</v>
          </cell>
          <cell r="I1302">
            <v>6.6122334002682165E-2</v>
          </cell>
          <cell r="K1302">
            <v>557952</v>
          </cell>
          <cell r="L1302">
            <v>0</v>
          </cell>
          <cell r="M1302">
            <v>0</v>
          </cell>
          <cell r="N1302">
            <v>674149</v>
          </cell>
          <cell r="O1302">
            <v>557777</v>
          </cell>
          <cell r="P1302">
            <v>558668</v>
          </cell>
          <cell r="Q1302">
            <v>-891</v>
          </cell>
          <cell r="R1302">
            <v>-0.15948649287233205</v>
          </cell>
          <cell r="S1302">
            <v>49</v>
          </cell>
          <cell r="T1302">
            <v>0</v>
          </cell>
          <cell r="U1302">
            <v>259</v>
          </cell>
          <cell r="V1302">
            <v>885</v>
          </cell>
          <cell r="W1302">
            <v>1293</v>
          </cell>
          <cell r="X1302">
            <v>45</v>
          </cell>
          <cell r="Y1302">
            <v>674149</v>
          </cell>
        </row>
        <row r="1303">
          <cell r="A1303">
            <v>1294</v>
          </cell>
          <cell r="B1303">
            <v>259</v>
          </cell>
          <cell r="C1303" t="str">
            <v xml:space="preserve">SALISBURY                    </v>
          </cell>
          <cell r="D1303">
            <v>913</v>
          </cell>
          <cell r="E1303" t="str">
            <v>ESSEX AGRICULTURAL</v>
          </cell>
          <cell r="F1303">
            <v>56040</v>
          </cell>
          <cell r="G1303">
            <v>5.4469110843279808E-3</v>
          </cell>
          <cell r="H1303">
            <v>72187</v>
          </cell>
          <cell r="I1303">
            <v>7.0802937105174345E-3</v>
          </cell>
          <cell r="K1303">
            <v>59745</v>
          </cell>
          <cell r="L1303">
            <v>62375</v>
          </cell>
          <cell r="M1303">
            <v>2630</v>
          </cell>
          <cell r="N1303">
            <v>0</v>
          </cell>
          <cell r="O1303">
            <v>62375</v>
          </cell>
          <cell r="P1303">
            <v>49087</v>
          </cell>
          <cell r="Q1303">
            <v>13288</v>
          </cell>
          <cell r="R1303">
            <v>27.070303746409436</v>
          </cell>
          <cell r="S1303">
            <v>4</v>
          </cell>
          <cell r="T1303">
            <v>0</v>
          </cell>
          <cell r="U1303">
            <v>259</v>
          </cell>
          <cell r="V1303">
            <v>913</v>
          </cell>
          <cell r="W1303">
            <v>1294</v>
          </cell>
          <cell r="X1303">
            <v>5</v>
          </cell>
          <cell r="Y1303">
            <v>72187</v>
          </cell>
        </row>
        <row r="1304">
          <cell r="A1304">
            <v>1295</v>
          </cell>
          <cell r="B1304">
            <v>259</v>
          </cell>
          <cell r="C1304" t="str">
            <v xml:space="preserve">SALISBURY                    </v>
          </cell>
          <cell r="D1304">
            <v>999</v>
          </cell>
          <cell r="E1304" t="str">
            <v>TOTAL</v>
          </cell>
          <cell r="F1304">
            <v>10288400</v>
          </cell>
          <cell r="G1304">
            <v>1</v>
          </cell>
          <cell r="H1304">
            <v>10195481</v>
          </cell>
          <cell r="I1304">
            <v>1</v>
          </cell>
          <cell r="J1304">
            <v>8438182</v>
          </cell>
          <cell r="K1304">
            <v>8438182</v>
          </cell>
          <cell r="L1304">
            <v>62375</v>
          </cell>
          <cell r="M1304">
            <v>2630</v>
          </cell>
          <cell r="N1304">
            <v>10123294</v>
          </cell>
          <cell r="O1304">
            <v>8438182</v>
          </cell>
          <cell r="P1304">
            <v>8167229</v>
          </cell>
          <cell r="Q1304">
            <v>270953</v>
          </cell>
          <cell r="R1304">
            <v>3.3175633987978053</v>
          </cell>
          <cell r="S1304">
            <v>1114</v>
          </cell>
          <cell r="T1304">
            <v>0</v>
          </cell>
          <cell r="U1304">
            <v>259</v>
          </cell>
          <cell r="V1304">
            <v>999</v>
          </cell>
          <cell r="W1304">
            <v>1295</v>
          </cell>
          <cell r="X1304">
            <v>1064</v>
          </cell>
          <cell r="Y1304">
            <v>10195481</v>
          </cell>
        </row>
        <row r="1305">
          <cell r="A1305">
            <v>1296</v>
          </cell>
          <cell r="B1305">
            <v>260</v>
          </cell>
          <cell r="C1305" t="str">
            <v xml:space="preserve">SANDISFIELD                  </v>
          </cell>
          <cell r="D1305">
            <v>260</v>
          </cell>
          <cell r="E1305" t="str">
            <v>SANDISFIELD</v>
          </cell>
          <cell r="F1305">
            <v>0</v>
          </cell>
          <cell r="G1305">
            <v>0</v>
          </cell>
          <cell r="H1305">
            <v>0</v>
          </cell>
          <cell r="I1305">
            <v>0</v>
          </cell>
          <cell r="K1305">
            <v>0</v>
          </cell>
          <cell r="L1305">
            <v>0</v>
          </cell>
          <cell r="M1305">
            <v>0</v>
          </cell>
          <cell r="N1305">
            <v>0</v>
          </cell>
          <cell r="O1305">
            <v>0</v>
          </cell>
          <cell r="P1305">
            <v>0</v>
          </cell>
          <cell r="Q1305">
            <v>0</v>
          </cell>
          <cell r="R1305">
            <v>0</v>
          </cell>
          <cell r="S1305">
            <v>0</v>
          </cell>
          <cell r="T1305">
            <v>0</v>
          </cell>
          <cell r="U1305">
            <v>260</v>
          </cell>
          <cell r="V1305">
            <v>260</v>
          </cell>
          <cell r="W1305">
            <v>1296</v>
          </cell>
          <cell r="X1305">
            <v>0</v>
          </cell>
          <cell r="Y1305">
            <v>0</v>
          </cell>
        </row>
        <row r="1306">
          <cell r="A1306">
            <v>1297</v>
          </cell>
          <cell r="B1306">
            <v>260</v>
          </cell>
          <cell r="C1306" t="str">
            <v xml:space="preserve">SANDISFIELD                  </v>
          </cell>
          <cell r="D1306">
            <v>662</v>
          </cell>
          <cell r="E1306" t="str">
            <v>FARMINGTON RIVER</v>
          </cell>
          <cell r="F1306">
            <v>945647</v>
          </cell>
          <cell r="G1306">
            <v>1</v>
          </cell>
          <cell r="H1306">
            <v>937587</v>
          </cell>
          <cell r="I1306">
            <v>1</v>
          </cell>
          <cell r="K1306">
            <v>807200</v>
          </cell>
          <cell r="L1306">
            <v>0</v>
          </cell>
          <cell r="M1306">
            <v>0</v>
          </cell>
          <cell r="N1306">
            <v>937587</v>
          </cell>
          <cell r="O1306">
            <v>807200</v>
          </cell>
          <cell r="P1306">
            <v>783302</v>
          </cell>
          <cell r="Q1306">
            <v>23898</v>
          </cell>
          <cell r="R1306">
            <v>3.0509305478602124</v>
          </cell>
          <cell r="S1306">
            <v>105</v>
          </cell>
          <cell r="T1306">
            <v>0</v>
          </cell>
          <cell r="U1306">
            <v>260</v>
          </cell>
          <cell r="V1306">
            <v>662</v>
          </cell>
          <cell r="W1306">
            <v>1297</v>
          </cell>
          <cell r="X1306">
            <v>99</v>
          </cell>
          <cell r="Y1306">
            <v>937587</v>
          </cell>
        </row>
        <row r="1307">
          <cell r="A1307">
            <v>1298</v>
          </cell>
          <cell r="B1307">
            <v>260</v>
          </cell>
          <cell r="D1307">
            <v>998</v>
          </cell>
          <cell r="F1307">
            <v>0</v>
          </cell>
          <cell r="G1307">
            <v>0</v>
          </cell>
          <cell r="H1307">
            <v>0</v>
          </cell>
          <cell r="I1307">
            <v>0</v>
          </cell>
          <cell r="K1307">
            <v>0</v>
          </cell>
          <cell r="L1307">
            <v>0</v>
          </cell>
          <cell r="M1307">
            <v>0</v>
          </cell>
          <cell r="N1307">
            <v>0</v>
          </cell>
          <cell r="O1307">
            <v>0</v>
          </cell>
          <cell r="P1307">
            <v>0</v>
          </cell>
          <cell r="Q1307">
            <v>0</v>
          </cell>
          <cell r="R1307">
            <v>0</v>
          </cell>
          <cell r="S1307">
            <v>0</v>
          </cell>
          <cell r="T1307">
            <v>0</v>
          </cell>
          <cell r="U1307">
            <v>260</v>
          </cell>
          <cell r="V1307">
            <v>998</v>
          </cell>
          <cell r="W1307">
            <v>1298</v>
          </cell>
          <cell r="X1307">
            <v>0</v>
          </cell>
          <cell r="Y1307">
            <v>0</v>
          </cell>
        </row>
        <row r="1308">
          <cell r="A1308">
            <v>1299</v>
          </cell>
          <cell r="B1308">
            <v>260</v>
          </cell>
          <cell r="D1308">
            <v>998</v>
          </cell>
          <cell r="F1308">
            <v>0</v>
          </cell>
          <cell r="G1308">
            <v>0</v>
          </cell>
          <cell r="H1308">
            <v>0</v>
          </cell>
          <cell r="I1308">
            <v>0</v>
          </cell>
          <cell r="K1308">
            <v>0</v>
          </cell>
          <cell r="L1308">
            <v>0</v>
          </cell>
          <cell r="M1308">
            <v>0</v>
          </cell>
          <cell r="N1308">
            <v>0</v>
          </cell>
          <cell r="O1308">
            <v>0</v>
          </cell>
          <cell r="P1308">
            <v>0</v>
          </cell>
          <cell r="Q1308">
            <v>0</v>
          </cell>
          <cell r="R1308">
            <v>0</v>
          </cell>
          <cell r="S1308">
            <v>0</v>
          </cell>
          <cell r="T1308">
            <v>0</v>
          </cell>
          <cell r="U1308">
            <v>260</v>
          </cell>
          <cell r="V1308">
            <v>998</v>
          </cell>
          <cell r="W1308">
            <v>1299</v>
          </cell>
          <cell r="X1308">
            <v>0</v>
          </cell>
          <cell r="Y1308">
            <v>0</v>
          </cell>
        </row>
        <row r="1309">
          <cell r="A1309">
            <v>1300</v>
          </cell>
          <cell r="B1309">
            <v>260</v>
          </cell>
          <cell r="C1309" t="str">
            <v xml:space="preserve">SANDISFIELD                  </v>
          </cell>
          <cell r="D1309">
            <v>999</v>
          </cell>
          <cell r="E1309" t="str">
            <v>TOTAL</v>
          </cell>
          <cell r="F1309">
            <v>945647</v>
          </cell>
          <cell r="G1309">
            <v>1</v>
          </cell>
          <cell r="H1309">
            <v>937587</v>
          </cell>
          <cell r="I1309">
            <v>1</v>
          </cell>
          <cell r="J1309">
            <v>807200</v>
          </cell>
          <cell r="K1309">
            <v>807200</v>
          </cell>
          <cell r="L1309">
            <v>0</v>
          </cell>
          <cell r="M1309">
            <v>0</v>
          </cell>
          <cell r="N1309">
            <v>937587</v>
          </cell>
          <cell r="O1309">
            <v>807200</v>
          </cell>
          <cell r="P1309">
            <v>783302</v>
          </cell>
          <cell r="Q1309">
            <v>23898</v>
          </cell>
          <cell r="R1309">
            <v>3.0509305478602124</v>
          </cell>
          <cell r="S1309">
            <v>105</v>
          </cell>
          <cell r="T1309">
            <v>0</v>
          </cell>
          <cell r="U1309">
            <v>260</v>
          </cell>
          <cell r="V1309">
            <v>999</v>
          </cell>
          <cell r="W1309">
            <v>1300</v>
          </cell>
          <cell r="X1309">
            <v>99</v>
          </cell>
          <cell r="Y1309">
            <v>937587</v>
          </cell>
        </row>
        <row r="1310">
          <cell r="A1310">
            <v>1301</v>
          </cell>
          <cell r="B1310">
            <v>261</v>
          </cell>
          <cell r="C1310" t="str">
            <v xml:space="preserve">SANDWICH                     </v>
          </cell>
          <cell r="D1310">
            <v>261</v>
          </cell>
          <cell r="E1310" t="str">
            <v>SANDWICH</v>
          </cell>
          <cell r="F1310">
            <v>28621462.630000006</v>
          </cell>
          <cell r="G1310">
            <v>0.94167403906515024</v>
          </cell>
          <cell r="H1310">
            <v>29161934.479999997</v>
          </cell>
          <cell r="I1310">
            <v>0.94197776071626249</v>
          </cell>
          <cell r="K1310">
            <v>24620229</v>
          </cell>
          <cell r="L1310">
            <v>0</v>
          </cell>
          <cell r="M1310">
            <v>0</v>
          </cell>
          <cell r="N1310">
            <v>29161934.479999997</v>
          </cell>
          <cell r="O1310">
            <v>24620229</v>
          </cell>
          <cell r="P1310">
            <v>24051894</v>
          </cell>
          <cell r="Q1310">
            <v>568335</v>
          </cell>
          <cell r="R1310">
            <v>2.3629532044337132</v>
          </cell>
          <cell r="S1310">
            <v>3374</v>
          </cell>
          <cell r="T1310">
            <v>0</v>
          </cell>
          <cell r="U1310">
            <v>261</v>
          </cell>
          <cell r="V1310">
            <v>261</v>
          </cell>
          <cell r="W1310">
            <v>1301</v>
          </cell>
          <cell r="X1310">
            <v>3310</v>
          </cell>
          <cell r="Y1310">
            <v>29161934.479999997</v>
          </cell>
        </row>
        <row r="1311">
          <cell r="A1311">
            <v>1302</v>
          </cell>
          <cell r="B1311">
            <v>261</v>
          </cell>
          <cell r="C1311" t="str">
            <v xml:space="preserve">SANDWICH                     </v>
          </cell>
          <cell r="D1311">
            <v>879</v>
          </cell>
          <cell r="E1311" t="str">
            <v>UPPER CAPE COD</v>
          </cell>
          <cell r="F1311">
            <v>1772773</v>
          </cell>
          <cell r="G1311">
            <v>5.8325960934849791E-2</v>
          </cell>
          <cell r="H1311">
            <v>1796264</v>
          </cell>
          <cell r="I1311">
            <v>5.8022239283737551E-2</v>
          </cell>
          <cell r="K1311">
            <v>1516512</v>
          </cell>
          <cell r="L1311">
            <v>0</v>
          </cell>
          <cell r="M1311">
            <v>0</v>
          </cell>
          <cell r="N1311">
            <v>1796264</v>
          </cell>
          <cell r="O1311">
            <v>1516512</v>
          </cell>
          <cell r="P1311">
            <v>1489740</v>
          </cell>
          <cell r="Q1311">
            <v>26772</v>
          </cell>
          <cell r="R1311">
            <v>1.7970921100326231</v>
          </cell>
          <cell r="S1311">
            <v>127</v>
          </cell>
          <cell r="T1311">
            <v>0</v>
          </cell>
          <cell r="U1311">
            <v>261</v>
          </cell>
          <cell r="V1311">
            <v>879</v>
          </cell>
          <cell r="W1311">
            <v>1302</v>
          </cell>
          <cell r="X1311">
            <v>124</v>
          </cell>
          <cell r="Y1311">
            <v>1796264</v>
          </cell>
        </row>
        <row r="1312">
          <cell r="A1312">
            <v>1303</v>
          </cell>
          <cell r="B1312">
            <v>261</v>
          </cell>
          <cell r="D1312">
            <v>998</v>
          </cell>
          <cell r="F1312">
            <v>0</v>
          </cell>
          <cell r="G1312">
            <v>0</v>
          </cell>
          <cell r="H1312">
            <v>0</v>
          </cell>
          <cell r="I1312">
            <v>0</v>
          </cell>
          <cell r="K1312">
            <v>0</v>
          </cell>
          <cell r="L1312">
            <v>0</v>
          </cell>
          <cell r="M1312">
            <v>0</v>
          </cell>
          <cell r="N1312">
            <v>0</v>
          </cell>
          <cell r="O1312">
            <v>0</v>
          </cell>
          <cell r="P1312">
            <v>0</v>
          </cell>
          <cell r="Q1312">
            <v>0</v>
          </cell>
          <cell r="R1312">
            <v>0</v>
          </cell>
          <cell r="S1312">
            <v>0</v>
          </cell>
          <cell r="T1312">
            <v>0</v>
          </cell>
          <cell r="U1312">
            <v>261</v>
          </cell>
          <cell r="V1312">
            <v>998</v>
          </cell>
          <cell r="W1312">
            <v>1303</v>
          </cell>
          <cell r="X1312">
            <v>0</v>
          </cell>
          <cell r="Y1312">
            <v>0</v>
          </cell>
        </row>
        <row r="1313">
          <cell r="A1313">
            <v>1304</v>
          </cell>
          <cell r="B1313">
            <v>261</v>
          </cell>
          <cell r="D1313">
            <v>998</v>
          </cell>
          <cell r="F1313">
            <v>0</v>
          </cell>
          <cell r="G1313">
            <v>0</v>
          </cell>
          <cell r="H1313">
            <v>0</v>
          </cell>
          <cell r="I1313">
            <v>0</v>
          </cell>
          <cell r="K1313">
            <v>0</v>
          </cell>
          <cell r="L1313">
            <v>0</v>
          </cell>
          <cell r="M1313">
            <v>0</v>
          </cell>
          <cell r="N1313">
            <v>0</v>
          </cell>
          <cell r="O1313">
            <v>0</v>
          </cell>
          <cell r="P1313">
            <v>0</v>
          </cell>
          <cell r="Q1313">
            <v>0</v>
          </cell>
          <cell r="R1313">
            <v>0</v>
          </cell>
          <cell r="S1313">
            <v>0</v>
          </cell>
          <cell r="T1313">
            <v>0</v>
          </cell>
          <cell r="U1313">
            <v>261</v>
          </cell>
          <cell r="V1313">
            <v>998</v>
          </cell>
          <cell r="W1313">
            <v>1304</v>
          </cell>
          <cell r="X1313">
            <v>0</v>
          </cell>
          <cell r="Y1313">
            <v>0</v>
          </cell>
        </row>
        <row r="1314">
          <cell r="A1314">
            <v>1305</v>
          </cell>
          <cell r="B1314">
            <v>261</v>
          </cell>
          <cell r="C1314" t="str">
            <v xml:space="preserve">SANDWICH                     </v>
          </cell>
          <cell r="D1314">
            <v>999</v>
          </cell>
          <cell r="E1314" t="str">
            <v>TOTAL</v>
          </cell>
          <cell r="F1314">
            <v>30394235.630000006</v>
          </cell>
          <cell r="G1314">
            <v>1</v>
          </cell>
          <cell r="H1314">
            <v>30958198.479999997</v>
          </cell>
          <cell r="I1314">
            <v>1</v>
          </cell>
          <cell r="J1314">
            <v>26136741</v>
          </cell>
          <cell r="K1314">
            <v>26136741</v>
          </cell>
          <cell r="L1314">
            <v>0</v>
          </cell>
          <cell r="M1314">
            <v>0</v>
          </cell>
          <cell r="N1314">
            <v>30958198.479999997</v>
          </cell>
          <cell r="O1314">
            <v>26136741</v>
          </cell>
          <cell r="P1314">
            <v>25541634</v>
          </cell>
          <cell r="Q1314">
            <v>595107</v>
          </cell>
          <cell r="R1314">
            <v>2.3299488200324223</v>
          </cell>
          <cell r="S1314">
            <v>3501</v>
          </cell>
          <cell r="T1314">
            <v>0</v>
          </cell>
          <cell r="U1314">
            <v>261</v>
          </cell>
          <cell r="V1314">
            <v>999</v>
          </cell>
          <cell r="W1314">
            <v>1305</v>
          </cell>
          <cell r="X1314">
            <v>3434</v>
          </cell>
          <cell r="Y1314">
            <v>30958198.479999997</v>
          </cell>
        </row>
        <row r="1315">
          <cell r="A1315">
            <v>1306</v>
          </cell>
          <cell r="B1315">
            <v>262</v>
          </cell>
          <cell r="C1315" t="str">
            <v xml:space="preserve">SAUGUS                       </v>
          </cell>
          <cell r="D1315">
            <v>262</v>
          </cell>
          <cell r="E1315" t="str">
            <v>SAUGUS</v>
          </cell>
          <cell r="F1315">
            <v>25149470.265000004</v>
          </cell>
          <cell r="G1315">
            <v>0.88992071644872506</v>
          </cell>
          <cell r="H1315">
            <v>26554276.292799998</v>
          </cell>
          <cell r="I1315">
            <v>0.88216080156878141</v>
          </cell>
          <cell r="K1315">
            <v>22936700</v>
          </cell>
          <cell r="L1315">
            <v>0</v>
          </cell>
          <cell r="M1315">
            <v>0</v>
          </cell>
          <cell r="N1315">
            <v>26554276.292799998</v>
          </cell>
          <cell r="O1315">
            <v>22936615</v>
          </cell>
          <cell r="P1315">
            <v>22560247</v>
          </cell>
          <cell r="Q1315">
            <v>376368</v>
          </cell>
          <cell r="R1315">
            <v>1.6682796070450825</v>
          </cell>
          <cell r="S1315">
            <v>2821</v>
          </cell>
          <cell r="T1315">
            <v>0</v>
          </cell>
          <cell r="U1315">
            <v>262</v>
          </cell>
          <cell r="V1315">
            <v>262</v>
          </cell>
          <cell r="W1315">
            <v>1306</v>
          </cell>
          <cell r="X1315">
            <v>2824</v>
          </cell>
          <cell r="Y1315">
            <v>26554276.292799998</v>
          </cell>
        </row>
        <row r="1316">
          <cell r="A1316">
            <v>1307</v>
          </cell>
          <cell r="B1316">
            <v>262</v>
          </cell>
          <cell r="C1316" t="str">
            <v xml:space="preserve">SAUGUS                       </v>
          </cell>
          <cell r="D1316">
            <v>853</v>
          </cell>
          <cell r="E1316" t="str">
            <v>NORTHEAST METROPOLITAN</v>
          </cell>
          <cell r="F1316">
            <v>2914738</v>
          </cell>
          <cell r="G1316">
            <v>0.10313878192616172</v>
          </cell>
          <cell r="H1316">
            <v>3243940</v>
          </cell>
          <cell r="I1316">
            <v>0.10776707597250375</v>
          </cell>
          <cell r="K1316">
            <v>2802007</v>
          </cell>
          <cell r="L1316">
            <v>0</v>
          </cell>
          <cell r="M1316">
            <v>0</v>
          </cell>
          <cell r="N1316">
            <v>3243940</v>
          </cell>
          <cell r="O1316">
            <v>2801997</v>
          </cell>
          <cell r="P1316">
            <v>2614656</v>
          </cell>
          <cell r="Q1316">
            <v>187341</v>
          </cell>
          <cell r="R1316">
            <v>7.165034329563813</v>
          </cell>
          <cell r="S1316">
            <v>191</v>
          </cell>
          <cell r="T1316">
            <v>0</v>
          </cell>
          <cell r="U1316">
            <v>262</v>
          </cell>
          <cell r="V1316">
            <v>853</v>
          </cell>
          <cell r="W1316">
            <v>1307</v>
          </cell>
          <cell r="X1316">
            <v>205</v>
          </cell>
          <cell r="Y1316">
            <v>3243940</v>
          </cell>
        </row>
        <row r="1317">
          <cell r="A1317">
            <v>1308</v>
          </cell>
          <cell r="B1317">
            <v>262</v>
          </cell>
          <cell r="C1317" t="str">
            <v xml:space="preserve">SAUGUS                       </v>
          </cell>
          <cell r="D1317">
            <v>913</v>
          </cell>
          <cell r="E1317" t="str">
            <v>ESSEX AGRICULTURAL</v>
          </cell>
          <cell r="F1317">
            <v>196141</v>
          </cell>
          <cell r="G1317">
            <v>6.9405016251132302E-3</v>
          </cell>
          <cell r="H1317">
            <v>303185</v>
          </cell>
          <cell r="I1317">
            <v>1.0072122458714881E-2</v>
          </cell>
          <cell r="K1317">
            <v>261881</v>
          </cell>
          <cell r="L1317">
            <v>261976</v>
          </cell>
          <cell r="M1317">
            <v>95</v>
          </cell>
          <cell r="N1317">
            <v>0</v>
          </cell>
          <cell r="O1317">
            <v>261976</v>
          </cell>
          <cell r="P1317">
            <v>171806</v>
          </cell>
          <cell r="Q1317">
            <v>90170</v>
          </cell>
          <cell r="R1317">
            <v>52.483615240445616</v>
          </cell>
          <cell r="S1317">
            <v>14</v>
          </cell>
          <cell r="T1317">
            <v>0</v>
          </cell>
          <cell r="U1317">
            <v>262</v>
          </cell>
          <cell r="V1317">
            <v>913</v>
          </cell>
          <cell r="W1317">
            <v>1308</v>
          </cell>
          <cell r="X1317">
            <v>21</v>
          </cell>
          <cell r="Y1317">
            <v>303185</v>
          </cell>
        </row>
        <row r="1318">
          <cell r="A1318">
            <v>1309</v>
          </cell>
          <cell r="B1318">
            <v>262</v>
          </cell>
          <cell r="D1318">
            <v>998</v>
          </cell>
          <cell r="F1318">
            <v>0</v>
          </cell>
          <cell r="G1318">
            <v>0</v>
          </cell>
          <cell r="H1318">
            <v>0</v>
          </cell>
          <cell r="I1318">
            <v>0</v>
          </cell>
          <cell r="K1318">
            <v>0</v>
          </cell>
          <cell r="L1318">
            <v>0</v>
          </cell>
          <cell r="M1318">
            <v>0</v>
          </cell>
          <cell r="N1318">
            <v>0</v>
          </cell>
          <cell r="O1318">
            <v>0</v>
          </cell>
          <cell r="P1318">
            <v>0</v>
          </cell>
          <cell r="Q1318">
            <v>0</v>
          </cell>
          <cell r="R1318">
            <v>0</v>
          </cell>
          <cell r="S1318">
            <v>0</v>
          </cell>
          <cell r="T1318">
            <v>0</v>
          </cell>
          <cell r="U1318">
            <v>262</v>
          </cell>
          <cell r="V1318">
            <v>998</v>
          </cell>
          <cell r="W1318">
            <v>1309</v>
          </cell>
          <cell r="X1318">
            <v>0</v>
          </cell>
          <cell r="Y1318">
            <v>0</v>
          </cell>
        </row>
        <row r="1319">
          <cell r="A1319">
            <v>1310</v>
          </cell>
          <cell r="B1319">
            <v>262</v>
          </cell>
          <cell r="C1319" t="str">
            <v xml:space="preserve">SAUGUS                       </v>
          </cell>
          <cell r="D1319">
            <v>999</v>
          </cell>
          <cell r="E1319" t="str">
            <v>TOTAL</v>
          </cell>
          <cell r="F1319">
            <v>28260349.265000004</v>
          </cell>
          <cell r="G1319">
            <v>1</v>
          </cell>
          <cell r="H1319">
            <v>30101401.292799998</v>
          </cell>
          <cell r="I1319">
            <v>1</v>
          </cell>
          <cell r="J1319">
            <v>26000588</v>
          </cell>
          <cell r="K1319">
            <v>26000588</v>
          </cell>
          <cell r="L1319">
            <v>261976</v>
          </cell>
          <cell r="M1319">
            <v>95</v>
          </cell>
          <cell r="N1319">
            <v>29798216.292799998</v>
          </cell>
          <cell r="O1319">
            <v>26000588</v>
          </cell>
          <cell r="P1319">
            <v>25346709</v>
          </cell>
          <cell r="Q1319">
            <v>653879</v>
          </cell>
          <cell r="R1319">
            <v>2.5797392474107781</v>
          </cell>
          <cell r="S1319">
            <v>3026</v>
          </cell>
          <cell r="T1319">
            <v>0</v>
          </cell>
          <cell r="U1319">
            <v>262</v>
          </cell>
          <cell r="V1319">
            <v>999</v>
          </cell>
          <cell r="W1319">
            <v>1310</v>
          </cell>
          <cell r="X1319">
            <v>3050</v>
          </cell>
          <cell r="Y1319">
            <v>30101401.292799998</v>
          </cell>
        </row>
        <row r="1320">
          <cell r="A1320">
            <v>1311</v>
          </cell>
          <cell r="B1320">
            <v>263</v>
          </cell>
          <cell r="C1320" t="str">
            <v xml:space="preserve">SAVOY                        </v>
          </cell>
          <cell r="D1320">
            <v>263</v>
          </cell>
          <cell r="E1320" t="str">
            <v>SAVOY</v>
          </cell>
          <cell r="F1320">
            <v>690277.05</v>
          </cell>
          <cell r="G1320">
            <v>0.73683700677954211</v>
          </cell>
          <cell r="H1320">
            <v>695640.9</v>
          </cell>
          <cell r="I1320">
            <v>0.67634353392442181</v>
          </cell>
          <cell r="K1320">
            <v>312586</v>
          </cell>
          <cell r="L1320">
            <v>0</v>
          </cell>
          <cell r="M1320">
            <v>0</v>
          </cell>
          <cell r="N1320">
            <v>695640.9</v>
          </cell>
          <cell r="O1320">
            <v>312586</v>
          </cell>
          <cell r="P1320">
            <v>333540</v>
          </cell>
          <cell r="Q1320">
            <v>-20954</v>
          </cell>
          <cell r="R1320">
            <v>-6.2823049709180312</v>
          </cell>
          <cell r="S1320">
            <v>79</v>
          </cell>
          <cell r="T1320">
            <v>0</v>
          </cell>
          <cell r="U1320">
            <v>263</v>
          </cell>
          <cell r="V1320">
            <v>263</v>
          </cell>
          <cell r="W1320">
            <v>1311</v>
          </cell>
          <cell r="X1320">
            <v>76</v>
          </cell>
          <cell r="Y1320">
            <v>695640.9</v>
          </cell>
        </row>
        <row r="1321">
          <cell r="A1321">
            <v>1312</v>
          </cell>
          <cell r="B1321">
            <v>263</v>
          </cell>
          <cell r="C1321" t="str">
            <v xml:space="preserve">SAVOY                        </v>
          </cell>
          <cell r="D1321">
            <v>851</v>
          </cell>
          <cell r="E1321" t="str">
            <v>NORTHERN BERKSHIRE</v>
          </cell>
          <cell r="F1321">
            <v>246534</v>
          </cell>
          <cell r="G1321">
            <v>0.26316299322045783</v>
          </cell>
          <cell r="H1321">
            <v>332891</v>
          </cell>
          <cell r="I1321">
            <v>0.32365646607557819</v>
          </cell>
          <cell r="K1321">
            <v>149585</v>
          </cell>
          <cell r="L1321">
            <v>0</v>
          </cell>
          <cell r="M1321">
            <v>0</v>
          </cell>
          <cell r="N1321">
            <v>332891</v>
          </cell>
          <cell r="O1321">
            <v>149585</v>
          </cell>
          <cell r="P1321">
            <v>119125</v>
          </cell>
          <cell r="Q1321">
            <v>30460</v>
          </cell>
          <cell r="R1321">
            <v>25.5697796432319</v>
          </cell>
          <cell r="S1321">
            <v>17</v>
          </cell>
          <cell r="T1321">
            <v>0</v>
          </cell>
          <cell r="U1321">
            <v>263</v>
          </cell>
          <cell r="V1321">
            <v>851</v>
          </cell>
          <cell r="W1321">
            <v>1312</v>
          </cell>
          <cell r="X1321">
            <v>22</v>
          </cell>
          <cell r="Y1321">
            <v>332891</v>
          </cell>
        </row>
        <row r="1322">
          <cell r="A1322">
            <v>1313</v>
          </cell>
          <cell r="B1322">
            <v>263</v>
          </cell>
          <cell r="D1322">
            <v>998</v>
          </cell>
          <cell r="F1322">
            <v>0</v>
          </cell>
          <cell r="G1322">
            <v>0</v>
          </cell>
          <cell r="H1322">
            <v>0</v>
          </cell>
          <cell r="I1322">
            <v>0</v>
          </cell>
          <cell r="K1322">
            <v>0</v>
          </cell>
          <cell r="L1322">
            <v>0</v>
          </cell>
          <cell r="M1322">
            <v>0</v>
          </cell>
          <cell r="N1322">
            <v>0</v>
          </cell>
          <cell r="O1322">
            <v>0</v>
          </cell>
          <cell r="P1322">
            <v>0</v>
          </cell>
          <cell r="Q1322">
            <v>0</v>
          </cell>
          <cell r="R1322">
            <v>0</v>
          </cell>
          <cell r="S1322">
            <v>0</v>
          </cell>
          <cell r="T1322">
            <v>0</v>
          </cell>
          <cell r="U1322">
            <v>263</v>
          </cell>
          <cell r="V1322">
            <v>998</v>
          </cell>
          <cell r="W1322">
            <v>1313</v>
          </cell>
          <cell r="X1322">
            <v>0</v>
          </cell>
          <cell r="Y1322">
            <v>0</v>
          </cell>
        </row>
        <row r="1323">
          <cell r="A1323">
            <v>1314</v>
          </cell>
          <cell r="B1323">
            <v>263</v>
          </cell>
          <cell r="D1323">
            <v>998</v>
          </cell>
          <cell r="F1323">
            <v>0</v>
          </cell>
          <cell r="G1323">
            <v>0</v>
          </cell>
          <cell r="H1323">
            <v>0</v>
          </cell>
          <cell r="I1323">
            <v>0</v>
          </cell>
          <cell r="K1323">
            <v>0</v>
          </cell>
          <cell r="L1323">
            <v>0</v>
          </cell>
          <cell r="M1323">
            <v>0</v>
          </cell>
          <cell r="N1323">
            <v>0</v>
          </cell>
          <cell r="O1323">
            <v>0</v>
          </cell>
          <cell r="P1323">
            <v>0</v>
          </cell>
          <cell r="Q1323">
            <v>0</v>
          </cell>
          <cell r="R1323">
            <v>0</v>
          </cell>
          <cell r="S1323">
            <v>0</v>
          </cell>
          <cell r="T1323">
            <v>0</v>
          </cell>
          <cell r="U1323">
            <v>263</v>
          </cell>
          <cell r="V1323">
            <v>998</v>
          </cell>
          <cell r="W1323">
            <v>1314</v>
          </cell>
          <cell r="X1323">
            <v>0</v>
          </cell>
          <cell r="Y1323">
            <v>0</v>
          </cell>
        </row>
        <row r="1324">
          <cell r="A1324">
            <v>1315</v>
          </cell>
          <cell r="B1324">
            <v>263</v>
          </cell>
          <cell r="C1324" t="str">
            <v xml:space="preserve">SAVOY                        </v>
          </cell>
          <cell r="D1324">
            <v>999</v>
          </cell>
          <cell r="E1324" t="str">
            <v>TOTAL</v>
          </cell>
          <cell r="F1324">
            <v>936811.05</v>
          </cell>
          <cell r="G1324">
            <v>1</v>
          </cell>
          <cell r="H1324">
            <v>1028531.9</v>
          </cell>
          <cell r="I1324">
            <v>1</v>
          </cell>
          <cell r="J1324">
            <v>462171</v>
          </cell>
          <cell r="K1324">
            <v>462171</v>
          </cell>
          <cell r="L1324">
            <v>0</v>
          </cell>
          <cell r="M1324">
            <v>0</v>
          </cell>
          <cell r="N1324">
            <v>1028531.9</v>
          </cell>
          <cell r="O1324">
            <v>462171</v>
          </cell>
          <cell r="P1324">
            <v>452665</v>
          </cell>
          <cell r="Q1324">
            <v>9506</v>
          </cell>
          <cell r="R1324">
            <v>2.100007731987231</v>
          </cell>
          <cell r="S1324">
            <v>96</v>
          </cell>
          <cell r="T1324">
            <v>0</v>
          </cell>
          <cell r="U1324">
            <v>263</v>
          </cell>
          <cell r="V1324">
            <v>999</v>
          </cell>
          <cell r="W1324">
            <v>1315</v>
          </cell>
          <cell r="X1324">
            <v>98</v>
          </cell>
          <cell r="Y1324">
            <v>1028531.9</v>
          </cell>
        </row>
        <row r="1325">
          <cell r="A1325">
            <v>1316</v>
          </cell>
          <cell r="B1325">
            <v>264</v>
          </cell>
          <cell r="C1325" t="str">
            <v xml:space="preserve">SCITUATE                     </v>
          </cell>
          <cell r="D1325">
            <v>264</v>
          </cell>
          <cell r="E1325" t="str">
            <v>SCITUATE</v>
          </cell>
          <cell r="F1325">
            <v>26874930.164800003</v>
          </cell>
          <cell r="G1325">
            <v>0.98426941117434907</v>
          </cell>
          <cell r="H1325">
            <v>27918935.093200006</v>
          </cell>
          <cell r="I1325">
            <v>0.98220045575061843</v>
          </cell>
          <cell r="K1325">
            <v>23462809</v>
          </cell>
          <cell r="L1325">
            <v>0</v>
          </cell>
          <cell r="M1325">
            <v>0</v>
          </cell>
          <cell r="N1325">
            <v>27918935.093200006</v>
          </cell>
          <cell r="O1325">
            <v>23462809</v>
          </cell>
          <cell r="P1325">
            <v>22799362</v>
          </cell>
          <cell r="Q1325">
            <v>663447</v>
          </cell>
          <cell r="R1325">
            <v>2.9099366903337032</v>
          </cell>
          <cell r="S1325">
            <v>3154</v>
          </cell>
          <cell r="T1325">
            <v>0</v>
          </cell>
          <cell r="U1325">
            <v>264</v>
          </cell>
          <cell r="V1325">
            <v>264</v>
          </cell>
          <cell r="W1325">
            <v>1316</v>
          </cell>
          <cell r="X1325">
            <v>3136</v>
          </cell>
          <cell r="Y1325">
            <v>27918935.093200006</v>
          </cell>
        </row>
        <row r="1326">
          <cell r="A1326">
            <v>1317</v>
          </cell>
          <cell r="B1326">
            <v>264</v>
          </cell>
          <cell r="C1326" t="str">
            <v xml:space="preserve">SCITUATE                     </v>
          </cell>
          <cell r="D1326">
            <v>873</v>
          </cell>
          <cell r="E1326" t="str">
            <v>SOUTH SHORE</v>
          </cell>
          <cell r="F1326">
            <v>429515</v>
          </cell>
          <cell r="G1326">
            <v>1.5730588825650874E-2</v>
          </cell>
          <cell r="H1326">
            <v>505950</v>
          </cell>
          <cell r="I1326">
            <v>1.7799544249381568E-2</v>
          </cell>
          <cell r="K1326">
            <v>425196</v>
          </cell>
          <cell r="L1326">
            <v>0</v>
          </cell>
          <cell r="M1326">
            <v>0</v>
          </cell>
          <cell r="N1326">
            <v>505950</v>
          </cell>
          <cell r="O1326">
            <v>425196</v>
          </cell>
          <cell r="P1326">
            <v>364379</v>
          </cell>
          <cell r="Q1326">
            <v>60817</v>
          </cell>
          <cell r="R1326">
            <v>16.690588645339055</v>
          </cell>
          <cell r="S1326">
            <v>30</v>
          </cell>
          <cell r="T1326">
            <v>0</v>
          </cell>
          <cell r="U1326">
            <v>264</v>
          </cell>
          <cell r="V1326">
            <v>873</v>
          </cell>
          <cell r="W1326">
            <v>1317</v>
          </cell>
          <cell r="X1326">
            <v>34</v>
          </cell>
          <cell r="Y1326">
            <v>505950</v>
          </cell>
        </row>
        <row r="1327">
          <cell r="A1327">
            <v>1318</v>
          </cell>
          <cell r="B1327">
            <v>264</v>
          </cell>
          <cell r="D1327">
            <v>998</v>
          </cell>
          <cell r="F1327">
            <v>0</v>
          </cell>
          <cell r="G1327">
            <v>0</v>
          </cell>
          <cell r="H1327">
            <v>0</v>
          </cell>
          <cell r="I1327">
            <v>0</v>
          </cell>
          <cell r="K1327">
            <v>0</v>
          </cell>
          <cell r="L1327">
            <v>0</v>
          </cell>
          <cell r="M1327">
            <v>0</v>
          </cell>
          <cell r="N1327">
            <v>0</v>
          </cell>
          <cell r="O1327">
            <v>0</v>
          </cell>
          <cell r="P1327">
            <v>0</v>
          </cell>
          <cell r="Q1327">
            <v>0</v>
          </cell>
          <cell r="R1327">
            <v>0</v>
          </cell>
          <cell r="S1327">
            <v>0</v>
          </cell>
          <cell r="T1327">
            <v>0</v>
          </cell>
          <cell r="U1327">
            <v>264</v>
          </cell>
          <cell r="V1327">
            <v>998</v>
          </cell>
          <cell r="W1327">
            <v>1318</v>
          </cell>
          <cell r="X1327">
            <v>0</v>
          </cell>
          <cell r="Y1327">
            <v>0</v>
          </cell>
        </row>
        <row r="1328">
          <cell r="A1328">
            <v>1319</v>
          </cell>
          <cell r="B1328">
            <v>264</v>
          </cell>
          <cell r="D1328">
            <v>998</v>
          </cell>
          <cell r="F1328">
            <v>0</v>
          </cell>
          <cell r="G1328">
            <v>0</v>
          </cell>
          <cell r="H1328">
            <v>0</v>
          </cell>
          <cell r="I1328">
            <v>0</v>
          </cell>
          <cell r="K1328">
            <v>0</v>
          </cell>
          <cell r="L1328">
            <v>0</v>
          </cell>
          <cell r="M1328">
            <v>0</v>
          </cell>
          <cell r="N1328">
            <v>0</v>
          </cell>
          <cell r="O1328">
            <v>0</v>
          </cell>
          <cell r="P1328">
            <v>0</v>
          </cell>
          <cell r="Q1328">
            <v>0</v>
          </cell>
          <cell r="R1328">
            <v>0</v>
          </cell>
          <cell r="S1328">
            <v>0</v>
          </cell>
          <cell r="T1328">
            <v>0</v>
          </cell>
          <cell r="U1328">
            <v>264</v>
          </cell>
          <cell r="V1328">
            <v>998</v>
          </cell>
          <cell r="W1328">
            <v>1319</v>
          </cell>
          <cell r="X1328">
            <v>0</v>
          </cell>
          <cell r="Y1328">
            <v>0</v>
          </cell>
        </row>
        <row r="1329">
          <cell r="A1329">
            <v>1320</v>
          </cell>
          <cell r="B1329">
            <v>264</v>
          </cell>
          <cell r="C1329" t="str">
            <v xml:space="preserve">SCITUATE                     </v>
          </cell>
          <cell r="D1329">
            <v>999</v>
          </cell>
          <cell r="E1329" t="str">
            <v>TOTAL</v>
          </cell>
          <cell r="F1329">
            <v>27304445.164800003</v>
          </cell>
          <cell r="G1329">
            <v>1</v>
          </cell>
          <cell r="H1329">
            <v>28424885.093200006</v>
          </cell>
          <cell r="I1329">
            <v>1</v>
          </cell>
          <cell r="J1329">
            <v>23888005</v>
          </cell>
          <cell r="K1329">
            <v>23888005</v>
          </cell>
          <cell r="L1329">
            <v>0</v>
          </cell>
          <cell r="M1329">
            <v>0</v>
          </cell>
          <cell r="N1329">
            <v>28424885.093200006</v>
          </cell>
          <cell r="O1329">
            <v>23888005</v>
          </cell>
          <cell r="P1329">
            <v>23163741</v>
          </cell>
          <cell r="Q1329">
            <v>724264</v>
          </cell>
          <cell r="R1329">
            <v>3.1267142902348977</v>
          </cell>
          <cell r="S1329">
            <v>3184</v>
          </cell>
          <cell r="T1329">
            <v>0</v>
          </cell>
          <cell r="U1329">
            <v>264</v>
          </cell>
          <cell r="V1329">
            <v>999</v>
          </cell>
          <cell r="W1329">
            <v>1320</v>
          </cell>
          <cell r="X1329">
            <v>3170</v>
          </cell>
          <cell r="Y1329">
            <v>28424885.093200006</v>
          </cell>
        </row>
        <row r="1330">
          <cell r="A1330">
            <v>1321</v>
          </cell>
          <cell r="B1330">
            <v>265</v>
          </cell>
          <cell r="C1330" t="str">
            <v xml:space="preserve">SEEKONK                      </v>
          </cell>
          <cell r="D1330">
            <v>265</v>
          </cell>
          <cell r="E1330" t="str">
            <v>SEEKONK</v>
          </cell>
          <cell r="F1330">
            <v>18141473.569999997</v>
          </cell>
          <cell r="G1330">
            <v>0.95668231712061158</v>
          </cell>
          <cell r="H1330">
            <v>18781878.59</v>
          </cell>
          <cell r="I1330">
            <v>0.94522381987133586</v>
          </cell>
          <cell r="K1330">
            <v>14551240</v>
          </cell>
          <cell r="L1330">
            <v>0</v>
          </cell>
          <cell r="M1330">
            <v>0</v>
          </cell>
          <cell r="N1330">
            <v>18781878.59</v>
          </cell>
          <cell r="O1330">
            <v>14551240</v>
          </cell>
          <cell r="P1330">
            <v>14541315</v>
          </cell>
          <cell r="Q1330">
            <v>9925</v>
          </cell>
          <cell r="R1330">
            <v>6.8253799604781271E-2</v>
          </cell>
          <cell r="S1330">
            <v>2090</v>
          </cell>
          <cell r="T1330">
            <v>0</v>
          </cell>
          <cell r="U1330">
            <v>265</v>
          </cell>
          <cell r="V1330">
            <v>265</v>
          </cell>
          <cell r="W1330">
            <v>1321</v>
          </cell>
          <cell r="X1330">
            <v>2082</v>
          </cell>
          <cell r="Y1330">
            <v>18781878.59</v>
          </cell>
        </row>
        <row r="1331">
          <cell r="A1331">
            <v>1322</v>
          </cell>
          <cell r="B1331">
            <v>265</v>
          </cell>
          <cell r="C1331" t="str">
            <v xml:space="preserve">SEEKONK                      </v>
          </cell>
          <cell r="D1331">
            <v>878</v>
          </cell>
          <cell r="E1331" t="str">
            <v>TRI COUNTY</v>
          </cell>
          <cell r="F1331">
            <v>764391</v>
          </cell>
          <cell r="G1331">
            <v>4.0309810018709605E-2</v>
          </cell>
          <cell r="H1331">
            <v>984704</v>
          </cell>
          <cell r="I1331">
            <v>4.9556580395432315E-2</v>
          </cell>
          <cell r="K1331">
            <v>762898</v>
          </cell>
          <cell r="L1331">
            <v>0</v>
          </cell>
          <cell r="M1331">
            <v>0</v>
          </cell>
          <cell r="N1331">
            <v>984704</v>
          </cell>
          <cell r="O1331">
            <v>762898</v>
          </cell>
          <cell r="P1331">
            <v>612698</v>
          </cell>
          <cell r="Q1331">
            <v>150200</v>
          </cell>
          <cell r="R1331">
            <v>24.514524284394597</v>
          </cell>
          <cell r="S1331">
            <v>53</v>
          </cell>
          <cell r="T1331">
            <v>0</v>
          </cell>
          <cell r="U1331">
            <v>265</v>
          </cell>
          <cell r="V1331">
            <v>878</v>
          </cell>
          <cell r="W1331">
            <v>1322</v>
          </cell>
          <cell r="X1331">
            <v>66</v>
          </cell>
          <cell r="Y1331">
            <v>984704</v>
          </cell>
        </row>
        <row r="1332">
          <cell r="A1332">
            <v>1323</v>
          </cell>
          <cell r="B1332">
            <v>265</v>
          </cell>
          <cell r="C1332" t="str">
            <v xml:space="preserve">SEEKONK                      </v>
          </cell>
          <cell r="D1332">
            <v>910</v>
          </cell>
          <cell r="E1332" t="str">
            <v>BRISTOL COUNTY</v>
          </cell>
          <cell r="F1332">
            <v>57038</v>
          </cell>
          <cell r="G1332">
            <v>3.0078728606788389E-3</v>
          </cell>
          <cell r="H1332">
            <v>103715</v>
          </cell>
          <cell r="I1332">
            <v>5.2195997332317758E-3</v>
          </cell>
          <cell r="K1332">
            <v>80353</v>
          </cell>
          <cell r="L1332">
            <v>0</v>
          </cell>
          <cell r="M1332">
            <v>0</v>
          </cell>
          <cell r="N1332">
            <v>103715</v>
          </cell>
          <cell r="O1332">
            <v>80353</v>
          </cell>
          <cell r="P1332">
            <v>45719</v>
          </cell>
          <cell r="Q1332">
            <v>34634</v>
          </cell>
          <cell r="R1332">
            <v>75.754062862267332</v>
          </cell>
          <cell r="S1332">
            <v>4</v>
          </cell>
          <cell r="T1332">
            <v>0</v>
          </cell>
          <cell r="U1332">
            <v>265</v>
          </cell>
          <cell r="V1332">
            <v>910</v>
          </cell>
          <cell r="W1332">
            <v>1323</v>
          </cell>
          <cell r="X1332">
            <v>7</v>
          </cell>
          <cell r="Y1332">
            <v>103715</v>
          </cell>
        </row>
        <row r="1333">
          <cell r="A1333">
            <v>1324</v>
          </cell>
          <cell r="B1333">
            <v>265</v>
          </cell>
          <cell r="D1333">
            <v>998</v>
          </cell>
          <cell r="F1333">
            <v>0</v>
          </cell>
          <cell r="G1333">
            <v>0</v>
          </cell>
          <cell r="H1333">
            <v>0</v>
          </cell>
          <cell r="I1333">
            <v>0</v>
          </cell>
          <cell r="K1333">
            <v>0</v>
          </cell>
          <cell r="L1333">
            <v>0</v>
          </cell>
          <cell r="M1333">
            <v>0</v>
          </cell>
          <cell r="N1333">
            <v>0</v>
          </cell>
          <cell r="O1333">
            <v>0</v>
          </cell>
          <cell r="P1333">
            <v>0</v>
          </cell>
          <cell r="Q1333">
            <v>0</v>
          </cell>
          <cell r="R1333">
            <v>0</v>
          </cell>
          <cell r="S1333">
            <v>0</v>
          </cell>
          <cell r="T1333">
            <v>0</v>
          </cell>
          <cell r="U1333">
            <v>265</v>
          </cell>
          <cell r="V1333">
            <v>998</v>
          </cell>
          <cell r="W1333">
            <v>1324</v>
          </cell>
          <cell r="X1333">
            <v>0</v>
          </cell>
          <cell r="Y1333">
            <v>0</v>
          </cell>
        </row>
        <row r="1334">
          <cell r="A1334">
            <v>1325</v>
          </cell>
          <cell r="B1334">
            <v>265</v>
          </cell>
          <cell r="C1334" t="str">
            <v xml:space="preserve">SEEKONK                      </v>
          </cell>
          <cell r="D1334">
            <v>999</v>
          </cell>
          <cell r="E1334" t="str">
            <v>TOTAL</v>
          </cell>
          <cell r="F1334">
            <v>18962902.569999997</v>
          </cell>
          <cell r="G1334">
            <v>1</v>
          </cell>
          <cell r="H1334">
            <v>19870297.59</v>
          </cell>
          <cell r="I1334">
            <v>1</v>
          </cell>
          <cell r="J1334">
            <v>15394491</v>
          </cell>
          <cell r="K1334">
            <v>15394491</v>
          </cell>
          <cell r="L1334">
            <v>0</v>
          </cell>
          <cell r="M1334">
            <v>0</v>
          </cell>
          <cell r="N1334">
            <v>19870297.59</v>
          </cell>
          <cell r="O1334">
            <v>15394491</v>
          </cell>
          <cell r="P1334">
            <v>15199732</v>
          </cell>
          <cell r="Q1334">
            <v>194759</v>
          </cell>
          <cell r="R1334">
            <v>1.281331802429148</v>
          </cell>
          <cell r="S1334">
            <v>2147</v>
          </cell>
          <cell r="T1334">
            <v>0</v>
          </cell>
          <cell r="U1334">
            <v>265</v>
          </cell>
          <cell r="V1334">
            <v>999</v>
          </cell>
          <cell r="W1334">
            <v>1325</v>
          </cell>
          <cell r="X1334">
            <v>2155</v>
          </cell>
          <cell r="Y1334">
            <v>19870297.59</v>
          </cell>
        </row>
        <row r="1335">
          <cell r="A1335">
            <v>1326</v>
          </cell>
          <cell r="B1335">
            <v>266</v>
          </cell>
          <cell r="C1335" t="str">
            <v xml:space="preserve">SHARON                       </v>
          </cell>
          <cell r="D1335">
            <v>266</v>
          </cell>
          <cell r="E1335" t="str">
            <v>SHARON</v>
          </cell>
          <cell r="F1335">
            <v>29804844.627760001</v>
          </cell>
          <cell r="G1335">
            <v>0.9855827391880323</v>
          </cell>
          <cell r="H1335">
            <v>30203331.846320003</v>
          </cell>
          <cell r="I1335">
            <v>0.98422093144979894</v>
          </cell>
          <cell r="K1335">
            <v>24076220</v>
          </cell>
          <cell r="L1335">
            <v>0</v>
          </cell>
          <cell r="M1335">
            <v>0</v>
          </cell>
          <cell r="N1335">
            <v>30203331.846320003</v>
          </cell>
          <cell r="O1335">
            <v>24076220</v>
          </cell>
          <cell r="P1335">
            <v>23242013</v>
          </cell>
          <cell r="Q1335">
            <v>834207</v>
          </cell>
          <cell r="R1335">
            <v>3.589220090359643</v>
          </cell>
          <cell r="S1335">
            <v>3401</v>
          </cell>
          <cell r="T1335">
            <v>0</v>
          </cell>
          <cell r="U1335">
            <v>266</v>
          </cell>
          <cell r="V1335">
            <v>266</v>
          </cell>
          <cell r="W1335">
            <v>1326</v>
          </cell>
          <cell r="X1335">
            <v>3328</v>
          </cell>
          <cell r="Y1335">
            <v>30203331.846320003</v>
          </cell>
        </row>
        <row r="1336">
          <cell r="A1336">
            <v>1327</v>
          </cell>
          <cell r="B1336">
            <v>266</v>
          </cell>
          <cell r="C1336" t="str">
            <v xml:space="preserve">SHARON                       </v>
          </cell>
          <cell r="D1336">
            <v>872</v>
          </cell>
          <cell r="E1336" t="str">
            <v>SOUTHEASTERN</v>
          </cell>
          <cell r="F1336">
            <v>250527</v>
          </cell>
          <cell r="G1336">
            <v>8.2843943655584555E-3</v>
          </cell>
          <cell r="H1336">
            <v>305368</v>
          </cell>
          <cell r="I1336">
            <v>9.9508749208270346E-3</v>
          </cell>
          <cell r="K1336">
            <v>243420</v>
          </cell>
          <cell r="L1336">
            <v>0</v>
          </cell>
          <cell r="M1336">
            <v>0</v>
          </cell>
          <cell r="N1336">
            <v>305368</v>
          </cell>
          <cell r="O1336">
            <v>243420</v>
          </cell>
          <cell r="P1336">
            <v>195363</v>
          </cell>
          <cell r="Q1336">
            <v>48057</v>
          </cell>
          <cell r="R1336">
            <v>24.598823728136853</v>
          </cell>
          <cell r="S1336">
            <v>17</v>
          </cell>
          <cell r="T1336">
            <v>0</v>
          </cell>
          <cell r="U1336">
            <v>266</v>
          </cell>
          <cell r="V1336">
            <v>872</v>
          </cell>
          <cell r="W1336">
            <v>1327</v>
          </cell>
          <cell r="X1336">
            <v>20</v>
          </cell>
          <cell r="Y1336">
            <v>305368</v>
          </cell>
        </row>
        <row r="1337">
          <cell r="A1337">
            <v>1328</v>
          </cell>
          <cell r="B1337">
            <v>266</v>
          </cell>
          <cell r="C1337" t="str">
            <v xml:space="preserve">SHARON                       </v>
          </cell>
          <cell r="D1337">
            <v>915</v>
          </cell>
          <cell r="E1337" t="str">
            <v>NORFOLK COUNTY</v>
          </cell>
          <cell r="F1337">
            <v>185463</v>
          </cell>
          <cell r="G1337">
            <v>6.132866446409241E-3</v>
          </cell>
          <cell r="H1337">
            <v>178853</v>
          </cell>
          <cell r="I1337">
            <v>5.8281936293739936E-3</v>
          </cell>
          <cell r="K1337">
            <v>142571</v>
          </cell>
          <cell r="L1337">
            <v>0</v>
          </cell>
          <cell r="M1337">
            <v>0</v>
          </cell>
          <cell r="N1337">
            <v>178853</v>
          </cell>
          <cell r="O1337">
            <v>142571</v>
          </cell>
          <cell r="P1337">
            <v>144625</v>
          </cell>
          <cell r="Q1337">
            <v>-2054</v>
          </cell>
          <cell r="R1337">
            <v>-1.4202247191011237</v>
          </cell>
          <cell r="S1337">
            <v>13</v>
          </cell>
          <cell r="T1337">
            <v>0</v>
          </cell>
          <cell r="U1337">
            <v>266</v>
          </cell>
          <cell r="V1337">
            <v>915</v>
          </cell>
          <cell r="W1337">
            <v>1328</v>
          </cell>
          <cell r="X1337">
            <v>12</v>
          </cell>
          <cell r="Y1337">
            <v>178853</v>
          </cell>
        </row>
        <row r="1338">
          <cell r="A1338">
            <v>1329</v>
          </cell>
          <cell r="B1338">
            <v>266</v>
          </cell>
          <cell r="D1338">
            <v>998</v>
          </cell>
          <cell r="F1338">
            <v>0</v>
          </cell>
          <cell r="G1338">
            <v>0</v>
          </cell>
          <cell r="H1338">
            <v>0</v>
          </cell>
          <cell r="I1338">
            <v>0</v>
          </cell>
          <cell r="K1338">
            <v>0</v>
          </cell>
          <cell r="L1338">
            <v>0</v>
          </cell>
          <cell r="M1338">
            <v>0</v>
          </cell>
          <cell r="N1338">
            <v>0</v>
          </cell>
          <cell r="O1338">
            <v>0</v>
          </cell>
          <cell r="P1338">
            <v>0</v>
          </cell>
          <cell r="Q1338">
            <v>0</v>
          </cell>
          <cell r="R1338">
            <v>0</v>
          </cell>
          <cell r="S1338">
            <v>0</v>
          </cell>
          <cell r="T1338">
            <v>0</v>
          </cell>
          <cell r="U1338">
            <v>266</v>
          </cell>
          <cell r="V1338">
            <v>998</v>
          </cell>
          <cell r="W1338">
            <v>1329</v>
          </cell>
          <cell r="X1338">
            <v>0</v>
          </cell>
          <cell r="Y1338">
            <v>0</v>
          </cell>
        </row>
        <row r="1339">
          <cell r="A1339">
            <v>1330</v>
          </cell>
          <cell r="B1339">
            <v>266</v>
          </cell>
          <cell r="C1339" t="str">
            <v xml:space="preserve">SHARON                       </v>
          </cell>
          <cell r="D1339">
            <v>999</v>
          </cell>
          <cell r="E1339" t="str">
            <v>TOTAL</v>
          </cell>
          <cell r="F1339">
            <v>30240834.627760001</v>
          </cell>
          <cell r="G1339">
            <v>1</v>
          </cell>
          <cell r="H1339">
            <v>30687552.846320003</v>
          </cell>
          <cell r="I1339">
            <v>1</v>
          </cell>
          <cell r="J1339">
            <v>24462211</v>
          </cell>
          <cell r="K1339">
            <v>24462211</v>
          </cell>
          <cell r="L1339">
            <v>0</v>
          </cell>
          <cell r="M1339">
            <v>0</v>
          </cell>
          <cell r="N1339">
            <v>30687552.846320003</v>
          </cell>
          <cell r="O1339">
            <v>24462211</v>
          </cell>
          <cell r="P1339">
            <v>23582001</v>
          </cell>
          <cell r="Q1339">
            <v>880210</v>
          </cell>
          <cell r="R1339">
            <v>3.7325500919111994</v>
          </cell>
          <cell r="S1339">
            <v>3431</v>
          </cell>
          <cell r="T1339">
            <v>0</v>
          </cell>
          <cell r="U1339">
            <v>266</v>
          </cell>
          <cell r="V1339">
            <v>999</v>
          </cell>
          <cell r="W1339">
            <v>1330</v>
          </cell>
          <cell r="X1339">
            <v>3360</v>
          </cell>
          <cell r="Y1339">
            <v>30687552.846320003</v>
          </cell>
        </row>
        <row r="1340">
          <cell r="A1340">
            <v>1331</v>
          </cell>
          <cell r="B1340">
            <v>267</v>
          </cell>
          <cell r="C1340" t="str">
            <v xml:space="preserve">SHEFFIELD                    </v>
          </cell>
          <cell r="D1340">
            <v>267</v>
          </cell>
          <cell r="E1340" t="str">
            <v>SHEFFIELD</v>
          </cell>
          <cell r="F1340">
            <v>24500.14</v>
          </cell>
          <cell r="G1340">
            <v>5.8982684886777744E-3</v>
          </cell>
          <cell r="H1340">
            <v>50788.84</v>
          </cell>
          <cell r="I1340">
            <v>1.2328032160048435E-2</v>
          </cell>
          <cell r="K1340">
            <v>46205</v>
          </cell>
          <cell r="L1340">
            <v>0</v>
          </cell>
          <cell r="M1340">
            <v>0</v>
          </cell>
          <cell r="N1340">
            <v>50788.84</v>
          </cell>
          <cell r="O1340">
            <v>46205</v>
          </cell>
          <cell r="P1340">
            <v>21717</v>
          </cell>
          <cell r="Q1340">
            <v>24488</v>
          </cell>
          <cell r="R1340">
            <v>112.75958926186858</v>
          </cell>
          <cell r="S1340">
            <v>2</v>
          </cell>
          <cell r="T1340">
            <v>0</v>
          </cell>
          <cell r="U1340">
            <v>267</v>
          </cell>
          <cell r="V1340">
            <v>267</v>
          </cell>
          <cell r="W1340">
            <v>1331</v>
          </cell>
          <cell r="X1340">
            <v>4</v>
          </cell>
          <cell r="Y1340">
            <v>50788.84</v>
          </cell>
        </row>
        <row r="1341">
          <cell r="A1341">
            <v>1332</v>
          </cell>
          <cell r="B1341">
            <v>267</v>
          </cell>
          <cell r="C1341" t="str">
            <v xml:space="preserve">SHEFFIELD                    </v>
          </cell>
          <cell r="D1341">
            <v>765</v>
          </cell>
          <cell r="E1341" t="str">
            <v>SOUTHERN BERKSHIRE</v>
          </cell>
          <cell r="F1341">
            <v>4129285</v>
          </cell>
          <cell r="G1341">
            <v>0.9941017315113222</v>
          </cell>
          <cell r="H1341">
            <v>4068996</v>
          </cell>
          <cell r="I1341">
            <v>0.98767196783995159</v>
          </cell>
          <cell r="K1341">
            <v>3701782</v>
          </cell>
          <cell r="L1341">
            <v>0</v>
          </cell>
          <cell r="M1341">
            <v>0</v>
          </cell>
          <cell r="N1341">
            <v>4068996</v>
          </cell>
          <cell r="O1341">
            <v>3701782</v>
          </cell>
          <cell r="P1341">
            <v>3660127</v>
          </cell>
          <cell r="Q1341">
            <v>41655</v>
          </cell>
          <cell r="R1341">
            <v>1.138075263508616</v>
          </cell>
          <cell r="S1341">
            <v>461</v>
          </cell>
          <cell r="T1341">
            <v>0</v>
          </cell>
          <cell r="U1341">
            <v>267</v>
          </cell>
          <cell r="V1341">
            <v>765</v>
          </cell>
          <cell r="W1341">
            <v>1332</v>
          </cell>
          <cell r="X1341">
            <v>438</v>
          </cell>
          <cell r="Y1341">
            <v>4068996</v>
          </cell>
        </row>
        <row r="1342">
          <cell r="A1342">
            <v>1333</v>
          </cell>
          <cell r="B1342">
            <v>267</v>
          </cell>
          <cell r="D1342">
            <v>998</v>
          </cell>
          <cell r="F1342">
            <v>0</v>
          </cell>
          <cell r="G1342">
            <v>0</v>
          </cell>
          <cell r="H1342">
            <v>0</v>
          </cell>
          <cell r="I1342">
            <v>0</v>
          </cell>
          <cell r="K1342">
            <v>0</v>
          </cell>
          <cell r="L1342">
            <v>0</v>
          </cell>
          <cell r="M1342">
            <v>0</v>
          </cell>
          <cell r="N1342">
            <v>0</v>
          </cell>
          <cell r="O1342">
            <v>0</v>
          </cell>
          <cell r="P1342">
            <v>0</v>
          </cell>
          <cell r="Q1342">
            <v>0</v>
          </cell>
          <cell r="R1342">
            <v>0</v>
          </cell>
          <cell r="S1342">
            <v>0</v>
          </cell>
          <cell r="T1342">
            <v>0</v>
          </cell>
          <cell r="U1342">
            <v>267</v>
          </cell>
          <cell r="V1342">
            <v>998</v>
          </cell>
          <cell r="W1342">
            <v>1333</v>
          </cell>
          <cell r="X1342">
            <v>0</v>
          </cell>
          <cell r="Y1342">
            <v>0</v>
          </cell>
        </row>
        <row r="1343">
          <cell r="A1343">
            <v>1334</v>
          </cell>
          <cell r="B1343">
            <v>267</v>
          </cell>
          <cell r="D1343">
            <v>998</v>
          </cell>
          <cell r="F1343">
            <v>0</v>
          </cell>
          <cell r="G1343">
            <v>0</v>
          </cell>
          <cell r="H1343">
            <v>0</v>
          </cell>
          <cell r="I1343">
            <v>0</v>
          </cell>
          <cell r="K1343">
            <v>0</v>
          </cell>
          <cell r="L1343">
            <v>0</v>
          </cell>
          <cell r="M1343">
            <v>0</v>
          </cell>
          <cell r="N1343">
            <v>0</v>
          </cell>
          <cell r="O1343">
            <v>0</v>
          </cell>
          <cell r="P1343">
            <v>0</v>
          </cell>
          <cell r="Q1343">
            <v>0</v>
          </cell>
          <cell r="R1343">
            <v>0</v>
          </cell>
          <cell r="S1343">
            <v>0</v>
          </cell>
          <cell r="T1343">
            <v>0</v>
          </cell>
          <cell r="U1343">
            <v>267</v>
          </cell>
          <cell r="V1343">
            <v>998</v>
          </cell>
          <cell r="W1343">
            <v>1334</v>
          </cell>
          <cell r="X1343">
            <v>0</v>
          </cell>
          <cell r="Y1343">
            <v>0</v>
          </cell>
        </row>
        <row r="1344">
          <cell r="A1344">
            <v>1335</v>
          </cell>
          <cell r="B1344">
            <v>267</v>
          </cell>
          <cell r="C1344" t="str">
            <v xml:space="preserve">SHEFFIELD                    </v>
          </cell>
          <cell r="D1344">
            <v>999</v>
          </cell>
          <cell r="E1344" t="str">
            <v>TOTAL</v>
          </cell>
          <cell r="F1344">
            <v>4153785.14</v>
          </cell>
          <cell r="G1344">
            <v>1</v>
          </cell>
          <cell r="H1344">
            <v>4119784.84</v>
          </cell>
          <cell r="I1344">
            <v>1</v>
          </cell>
          <cell r="J1344">
            <v>3747987</v>
          </cell>
          <cell r="K1344">
            <v>3747987</v>
          </cell>
          <cell r="L1344">
            <v>0</v>
          </cell>
          <cell r="M1344">
            <v>0</v>
          </cell>
          <cell r="N1344">
            <v>4119784.84</v>
          </cell>
          <cell r="O1344">
            <v>3747987</v>
          </cell>
          <cell r="P1344">
            <v>3681844</v>
          </cell>
          <cell r="Q1344">
            <v>66143</v>
          </cell>
          <cell r="R1344">
            <v>1.7964639457836888</v>
          </cell>
          <cell r="S1344">
            <v>463</v>
          </cell>
          <cell r="T1344">
            <v>0</v>
          </cell>
          <cell r="U1344">
            <v>267</v>
          </cell>
          <cell r="V1344">
            <v>999</v>
          </cell>
          <cell r="W1344">
            <v>1335</v>
          </cell>
          <cell r="X1344">
            <v>442</v>
          </cell>
          <cell r="Y1344">
            <v>4119784.84</v>
          </cell>
        </row>
        <row r="1345">
          <cell r="A1345">
            <v>1336</v>
          </cell>
          <cell r="B1345">
            <v>268</v>
          </cell>
          <cell r="C1345" t="str">
            <v xml:space="preserve">SHELBURNE                    </v>
          </cell>
          <cell r="D1345">
            <v>268</v>
          </cell>
          <cell r="E1345" t="str">
            <v>SHELBURNE</v>
          </cell>
          <cell r="F1345">
            <v>12250.07</v>
          </cell>
          <cell r="G1345">
            <v>5.7360449134339075E-3</v>
          </cell>
          <cell r="H1345">
            <v>12697.21</v>
          </cell>
          <cell r="I1345">
            <v>6.4748872842859051E-3</v>
          </cell>
          <cell r="K1345">
            <v>8809</v>
          </cell>
          <cell r="L1345">
            <v>0</v>
          </cell>
          <cell r="M1345">
            <v>0</v>
          </cell>
          <cell r="N1345">
            <v>12697.21</v>
          </cell>
          <cell r="O1345">
            <v>8809</v>
          </cell>
          <cell r="P1345">
            <v>7587</v>
          </cell>
          <cell r="Q1345">
            <v>1222</v>
          </cell>
          <cell r="R1345">
            <v>16.106497957031763</v>
          </cell>
          <cell r="S1345">
            <v>1</v>
          </cell>
          <cell r="T1345">
            <v>0</v>
          </cell>
          <cell r="U1345">
            <v>268</v>
          </cell>
          <cell r="V1345">
            <v>268</v>
          </cell>
          <cell r="W1345">
            <v>1336</v>
          </cell>
          <cell r="X1345">
            <v>1</v>
          </cell>
          <cell r="Y1345">
            <v>12697.21</v>
          </cell>
        </row>
        <row r="1346">
          <cell r="A1346">
            <v>1337</v>
          </cell>
          <cell r="B1346">
            <v>268</v>
          </cell>
          <cell r="C1346" t="str">
            <v xml:space="preserve">SHELBURNE                    </v>
          </cell>
          <cell r="D1346">
            <v>717</v>
          </cell>
          <cell r="E1346" t="str">
            <v>MOHAWK TRAIL</v>
          </cell>
          <cell r="F1346">
            <v>1831444</v>
          </cell>
          <cell r="G1346">
            <v>0.85756612333146265</v>
          </cell>
          <cell r="H1346">
            <v>1734933</v>
          </cell>
          <cell r="I1346">
            <v>0.88472157432916354</v>
          </cell>
          <cell r="K1346">
            <v>1203616</v>
          </cell>
          <cell r="L1346">
            <v>0</v>
          </cell>
          <cell r="M1346">
            <v>0</v>
          </cell>
          <cell r="N1346">
            <v>1734933</v>
          </cell>
          <cell r="O1346">
            <v>1203616</v>
          </cell>
          <cell r="P1346">
            <v>1134303</v>
          </cell>
          <cell r="Q1346">
            <v>69313</v>
          </cell>
          <cell r="R1346">
            <v>6.1106247625193619</v>
          </cell>
          <cell r="S1346">
            <v>196</v>
          </cell>
          <cell r="T1346">
            <v>0</v>
          </cell>
          <cell r="U1346">
            <v>268</v>
          </cell>
          <cell r="V1346">
            <v>717</v>
          </cell>
          <cell r="W1346">
            <v>1337</v>
          </cell>
          <cell r="X1346">
            <v>179</v>
          </cell>
          <cell r="Y1346">
            <v>1734933</v>
          </cell>
        </row>
        <row r="1347">
          <cell r="A1347">
            <v>1338</v>
          </cell>
          <cell r="B1347">
            <v>268</v>
          </cell>
          <cell r="C1347" t="str">
            <v xml:space="preserve">SHELBURNE                    </v>
          </cell>
          <cell r="D1347">
            <v>818</v>
          </cell>
          <cell r="E1347" t="str">
            <v>FRANKLIN COUNTY</v>
          </cell>
          <cell r="F1347">
            <v>291936</v>
          </cell>
          <cell r="G1347">
            <v>0.13669783175510355</v>
          </cell>
          <cell r="H1347">
            <v>213363</v>
          </cell>
          <cell r="I1347">
            <v>0.10880353838655056</v>
          </cell>
          <cell r="K1347">
            <v>148021</v>
          </cell>
          <cell r="L1347">
            <v>0</v>
          </cell>
          <cell r="M1347">
            <v>0</v>
          </cell>
          <cell r="N1347">
            <v>213363</v>
          </cell>
          <cell r="O1347">
            <v>148021</v>
          </cell>
          <cell r="P1347">
            <v>180810</v>
          </cell>
          <cell r="Q1347">
            <v>-32789</v>
          </cell>
          <cell r="R1347">
            <v>-18.134505834854266</v>
          </cell>
          <cell r="S1347">
            <v>20</v>
          </cell>
          <cell r="T1347">
            <v>0</v>
          </cell>
          <cell r="U1347">
            <v>268</v>
          </cell>
          <cell r="V1347">
            <v>818</v>
          </cell>
          <cell r="W1347">
            <v>1338</v>
          </cell>
          <cell r="X1347">
            <v>14</v>
          </cell>
          <cell r="Y1347">
            <v>213363</v>
          </cell>
        </row>
        <row r="1348">
          <cell r="A1348">
            <v>1339</v>
          </cell>
          <cell r="B1348">
            <v>268</v>
          </cell>
          <cell r="D1348">
            <v>998</v>
          </cell>
          <cell r="F1348">
            <v>0</v>
          </cell>
          <cell r="G1348">
            <v>0</v>
          </cell>
          <cell r="H1348">
            <v>0</v>
          </cell>
          <cell r="I1348">
            <v>0</v>
          </cell>
          <cell r="K1348">
            <v>0</v>
          </cell>
          <cell r="L1348">
            <v>0</v>
          </cell>
          <cell r="M1348">
            <v>0</v>
          </cell>
          <cell r="N1348">
            <v>0</v>
          </cell>
          <cell r="O1348">
            <v>0</v>
          </cell>
          <cell r="P1348">
            <v>0</v>
          </cell>
          <cell r="Q1348">
            <v>0</v>
          </cell>
          <cell r="R1348">
            <v>0</v>
          </cell>
          <cell r="S1348">
            <v>0</v>
          </cell>
          <cell r="T1348">
            <v>0</v>
          </cell>
          <cell r="U1348">
            <v>268</v>
          </cell>
          <cell r="V1348">
            <v>998</v>
          </cell>
          <cell r="W1348">
            <v>1339</v>
          </cell>
          <cell r="X1348">
            <v>0</v>
          </cell>
          <cell r="Y1348">
            <v>0</v>
          </cell>
        </row>
        <row r="1349">
          <cell r="A1349">
            <v>1340</v>
          </cell>
          <cell r="B1349">
            <v>268</v>
          </cell>
          <cell r="C1349" t="str">
            <v xml:space="preserve">SHELBURNE                    </v>
          </cell>
          <cell r="D1349">
            <v>999</v>
          </cell>
          <cell r="E1349" t="str">
            <v>TOTAL</v>
          </cell>
          <cell r="F1349">
            <v>2135630.0699999998</v>
          </cell>
          <cell r="G1349">
            <v>1</v>
          </cell>
          <cell r="H1349">
            <v>1960993.21</v>
          </cell>
          <cell r="I1349">
            <v>1</v>
          </cell>
          <cell r="J1349">
            <v>1360446</v>
          </cell>
          <cell r="K1349">
            <v>1360446</v>
          </cell>
          <cell r="L1349">
            <v>0</v>
          </cell>
          <cell r="M1349">
            <v>0</v>
          </cell>
          <cell r="N1349">
            <v>1960993.21</v>
          </cell>
          <cell r="O1349">
            <v>1360446</v>
          </cell>
          <cell r="P1349">
            <v>1322700</v>
          </cell>
          <cell r="Q1349">
            <v>37746</v>
          </cell>
          <cell r="R1349">
            <v>2.8537083238829668</v>
          </cell>
          <cell r="S1349">
            <v>217</v>
          </cell>
          <cell r="T1349">
            <v>0</v>
          </cell>
          <cell r="U1349">
            <v>268</v>
          </cell>
          <cell r="V1349">
            <v>999</v>
          </cell>
          <cell r="W1349">
            <v>1340</v>
          </cell>
          <cell r="X1349">
            <v>194</v>
          </cell>
          <cell r="Y1349">
            <v>1960993.21</v>
          </cell>
        </row>
        <row r="1350">
          <cell r="A1350">
            <v>1341</v>
          </cell>
          <cell r="B1350">
            <v>269</v>
          </cell>
          <cell r="C1350" t="str">
            <v xml:space="preserve">SHERBORN                     </v>
          </cell>
          <cell r="D1350">
            <v>269</v>
          </cell>
          <cell r="E1350" t="str">
            <v>SHERBORN</v>
          </cell>
          <cell r="F1350">
            <v>3544554.8176799999</v>
          </cell>
          <cell r="G1350">
            <v>0.41806958446714165</v>
          </cell>
          <cell r="H1350">
            <v>3322207.8539100001</v>
          </cell>
          <cell r="I1350">
            <v>0.38999028617340653</v>
          </cell>
          <cell r="K1350">
            <v>3024786</v>
          </cell>
          <cell r="L1350">
            <v>0</v>
          </cell>
          <cell r="M1350">
            <v>0</v>
          </cell>
          <cell r="N1350">
            <v>3322207.8539100001</v>
          </cell>
          <cell r="O1350">
            <v>3024786</v>
          </cell>
          <cell r="P1350">
            <v>3168291</v>
          </cell>
          <cell r="Q1350">
            <v>-143505</v>
          </cell>
          <cell r="R1350">
            <v>-4.5294134913743722</v>
          </cell>
          <cell r="S1350">
            <v>429</v>
          </cell>
          <cell r="T1350">
            <v>0</v>
          </cell>
          <cell r="U1350">
            <v>269</v>
          </cell>
          <cell r="V1350">
            <v>269</v>
          </cell>
          <cell r="W1350">
            <v>1341</v>
          </cell>
          <cell r="X1350">
            <v>389</v>
          </cell>
          <cell r="Y1350">
            <v>3322207.8539100001</v>
          </cell>
        </row>
        <row r="1351">
          <cell r="A1351">
            <v>1342</v>
          </cell>
          <cell r="B1351">
            <v>269</v>
          </cell>
          <cell r="C1351" t="str">
            <v xml:space="preserve">SHERBORN                     </v>
          </cell>
          <cell r="D1351">
            <v>655</v>
          </cell>
          <cell r="E1351" t="str">
            <v>DOVER SHERBORN</v>
          </cell>
          <cell r="F1351">
            <v>4876140</v>
          </cell>
          <cell r="G1351">
            <v>0.5751260534709125</v>
          </cell>
          <cell r="H1351">
            <v>5136807</v>
          </cell>
          <cell r="I1351">
            <v>0.60300406237069482</v>
          </cell>
          <cell r="K1351">
            <v>4676932</v>
          </cell>
          <cell r="L1351">
            <v>0</v>
          </cell>
          <cell r="M1351">
            <v>0</v>
          </cell>
          <cell r="N1351">
            <v>5136807</v>
          </cell>
          <cell r="O1351">
            <v>4676932</v>
          </cell>
          <cell r="P1351">
            <v>4358524</v>
          </cell>
          <cell r="Q1351">
            <v>318408</v>
          </cell>
          <cell r="R1351">
            <v>7.3054088953049243</v>
          </cell>
          <cell r="S1351">
            <v>559</v>
          </cell>
          <cell r="T1351">
            <v>0</v>
          </cell>
          <cell r="U1351">
            <v>269</v>
          </cell>
          <cell r="V1351">
            <v>655</v>
          </cell>
          <cell r="W1351">
            <v>1342</v>
          </cell>
          <cell r="X1351">
            <v>566</v>
          </cell>
          <cell r="Y1351">
            <v>5136807</v>
          </cell>
        </row>
        <row r="1352">
          <cell r="A1352">
            <v>1343</v>
          </cell>
          <cell r="B1352">
            <v>269</v>
          </cell>
          <cell r="C1352" t="str">
            <v xml:space="preserve">SHERBORN                     </v>
          </cell>
          <cell r="D1352">
            <v>878</v>
          </cell>
          <cell r="E1352" t="str">
            <v>TRI COUNTY</v>
          </cell>
          <cell r="F1352">
            <v>57690</v>
          </cell>
          <cell r="G1352">
            <v>6.8043620619459124E-3</v>
          </cell>
          <cell r="H1352">
            <v>59679</v>
          </cell>
          <cell r="I1352">
            <v>7.0056514558987128E-3</v>
          </cell>
          <cell r="K1352">
            <v>54336</v>
          </cell>
          <cell r="L1352">
            <v>0</v>
          </cell>
          <cell r="M1352">
            <v>0</v>
          </cell>
          <cell r="N1352">
            <v>59679</v>
          </cell>
          <cell r="O1352">
            <v>54336</v>
          </cell>
          <cell r="P1352">
            <v>51566</v>
          </cell>
          <cell r="Q1352">
            <v>2770</v>
          </cell>
          <cell r="R1352">
            <v>5.3717565837955243</v>
          </cell>
          <cell r="S1352">
            <v>4</v>
          </cell>
          <cell r="T1352">
            <v>0</v>
          </cell>
          <cell r="U1352">
            <v>269</v>
          </cell>
          <cell r="V1352">
            <v>878</v>
          </cell>
          <cell r="W1352">
            <v>1343</v>
          </cell>
          <cell r="X1352">
            <v>4</v>
          </cell>
          <cell r="Y1352">
            <v>59679</v>
          </cell>
        </row>
        <row r="1353">
          <cell r="A1353">
            <v>1344</v>
          </cell>
          <cell r="B1353">
            <v>269</v>
          </cell>
          <cell r="D1353">
            <v>998</v>
          </cell>
          <cell r="F1353">
            <v>0</v>
          </cell>
          <cell r="G1353">
            <v>0</v>
          </cell>
          <cell r="H1353">
            <v>0</v>
          </cell>
          <cell r="I1353">
            <v>0</v>
          </cell>
          <cell r="K1353">
            <v>0</v>
          </cell>
          <cell r="L1353">
            <v>0</v>
          </cell>
          <cell r="M1353">
            <v>0</v>
          </cell>
          <cell r="N1353">
            <v>0</v>
          </cell>
          <cell r="O1353">
            <v>0</v>
          </cell>
          <cell r="P1353">
            <v>0</v>
          </cell>
          <cell r="Q1353">
            <v>0</v>
          </cell>
          <cell r="R1353">
            <v>0</v>
          </cell>
          <cell r="S1353">
            <v>0</v>
          </cell>
          <cell r="T1353">
            <v>0</v>
          </cell>
          <cell r="U1353">
            <v>269</v>
          </cell>
          <cell r="V1353">
            <v>998</v>
          </cell>
          <cell r="W1353">
            <v>1344</v>
          </cell>
          <cell r="X1353">
            <v>0</v>
          </cell>
          <cell r="Y1353">
            <v>0</v>
          </cell>
        </row>
        <row r="1354">
          <cell r="A1354">
            <v>1345</v>
          </cell>
          <cell r="B1354">
            <v>269</v>
          </cell>
          <cell r="C1354" t="str">
            <v xml:space="preserve">SHERBORN                     </v>
          </cell>
          <cell r="D1354">
            <v>999</v>
          </cell>
          <cell r="E1354" t="str">
            <v>TOTAL</v>
          </cell>
          <cell r="F1354">
            <v>8478384.8176799994</v>
          </cell>
          <cell r="G1354">
            <v>1</v>
          </cell>
          <cell r="H1354">
            <v>8518693.8539099991</v>
          </cell>
          <cell r="I1354">
            <v>1</v>
          </cell>
          <cell r="J1354">
            <v>7756054</v>
          </cell>
          <cell r="K1354">
            <v>7756054</v>
          </cell>
          <cell r="L1354">
            <v>0</v>
          </cell>
          <cell r="M1354">
            <v>0</v>
          </cell>
          <cell r="N1354">
            <v>8518693.8539099991</v>
          </cell>
          <cell r="O1354">
            <v>7756054</v>
          </cell>
          <cell r="P1354">
            <v>7578381</v>
          </cell>
          <cell r="Q1354">
            <v>177673</v>
          </cell>
          <cell r="R1354">
            <v>2.3444717281962992</v>
          </cell>
          <cell r="S1354">
            <v>992</v>
          </cell>
          <cell r="T1354">
            <v>0</v>
          </cell>
          <cell r="U1354">
            <v>269</v>
          </cell>
          <cell r="V1354">
            <v>999</v>
          </cell>
          <cell r="W1354">
            <v>1345</v>
          </cell>
          <cell r="X1354">
            <v>959</v>
          </cell>
          <cell r="Y1354">
            <v>8518693.8539099991</v>
          </cell>
        </row>
        <row r="1355">
          <cell r="A1355">
            <v>1346</v>
          </cell>
          <cell r="B1355">
            <v>270</v>
          </cell>
          <cell r="C1355" t="str">
            <v xml:space="preserve">SHIRLEY                      </v>
          </cell>
          <cell r="D1355">
            <v>270</v>
          </cell>
          <cell r="E1355" t="str">
            <v>SHIRLEY</v>
          </cell>
          <cell r="F1355">
            <v>0</v>
          </cell>
          <cell r="G1355">
            <v>0</v>
          </cell>
          <cell r="H1355">
            <v>0</v>
          </cell>
          <cell r="I1355">
            <v>0</v>
          </cell>
          <cell r="K1355">
            <v>0</v>
          </cell>
          <cell r="L1355">
            <v>0</v>
          </cell>
          <cell r="M1355">
            <v>0</v>
          </cell>
          <cell r="N1355">
            <v>0</v>
          </cell>
          <cell r="O1355">
            <v>0</v>
          </cell>
          <cell r="P1355">
            <v>0</v>
          </cell>
          <cell r="Q1355">
            <v>0</v>
          </cell>
          <cell r="R1355">
            <v>0</v>
          </cell>
          <cell r="S1355">
            <v>0</v>
          </cell>
          <cell r="T1355">
            <v>0</v>
          </cell>
          <cell r="U1355">
            <v>270</v>
          </cell>
          <cell r="V1355">
            <v>270</v>
          </cell>
          <cell r="W1355">
            <v>1346</v>
          </cell>
          <cell r="X1355">
            <v>0</v>
          </cell>
          <cell r="Y1355">
            <v>0</v>
          </cell>
        </row>
        <row r="1356">
          <cell r="A1356">
            <v>1347</v>
          </cell>
          <cell r="B1356">
            <v>270</v>
          </cell>
          <cell r="C1356" t="str">
            <v xml:space="preserve">SHIRLEY                      </v>
          </cell>
          <cell r="D1356">
            <v>616</v>
          </cell>
          <cell r="E1356" t="str">
            <v>AYER SHIRLEY</v>
          </cell>
          <cell r="F1356">
            <v>7561228</v>
          </cell>
          <cell r="G1356">
            <v>0.8878115289670746</v>
          </cell>
          <cell r="H1356">
            <v>7426927</v>
          </cell>
          <cell r="I1356">
            <v>0.8671893517862268</v>
          </cell>
          <cell r="K1356">
            <v>3793926</v>
          </cell>
          <cell r="L1356">
            <v>0</v>
          </cell>
          <cell r="M1356">
            <v>0</v>
          </cell>
          <cell r="N1356">
            <v>7426927</v>
          </cell>
          <cell r="O1356">
            <v>3793926</v>
          </cell>
          <cell r="P1356">
            <v>3787564</v>
          </cell>
          <cell r="Q1356">
            <v>6362</v>
          </cell>
          <cell r="R1356">
            <v>0.16797075904195943</v>
          </cell>
          <cell r="S1356">
            <v>815</v>
          </cell>
          <cell r="T1356">
            <v>0</v>
          </cell>
          <cell r="U1356">
            <v>270</v>
          </cell>
          <cell r="V1356">
            <v>616</v>
          </cell>
          <cell r="W1356">
            <v>1347</v>
          </cell>
          <cell r="X1356">
            <v>761</v>
          </cell>
          <cell r="Y1356">
            <v>7426927</v>
          </cell>
        </row>
        <row r="1357">
          <cell r="A1357">
            <v>1348</v>
          </cell>
          <cell r="B1357">
            <v>270</v>
          </cell>
          <cell r="C1357" t="str">
            <v xml:space="preserve">SHIRLEY                      </v>
          </cell>
          <cell r="D1357">
            <v>852</v>
          </cell>
          <cell r="E1357" t="str">
            <v>NASHOBA VALLEY</v>
          </cell>
          <cell r="F1357">
            <v>955476</v>
          </cell>
          <cell r="G1357">
            <v>0.11218847103292541</v>
          </cell>
          <cell r="H1357">
            <v>1137439</v>
          </cell>
          <cell r="I1357">
            <v>0.1328106482137732</v>
          </cell>
          <cell r="K1357">
            <v>581042</v>
          </cell>
          <cell r="L1357">
            <v>0</v>
          </cell>
          <cell r="M1357">
            <v>0</v>
          </cell>
          <cell r="N1357">
            <v>1137439</v>
          </cell>
          <cell r="O1357">
            <v>581042</v>
          </cell>
          <cell r="P1357">
            <v>478616</v>
          </cell>
          <cell r="Q1357">
            <v>102426</v>
          </cell>
          <cell r="R1357">
            <v>21.40045464422418</v>
          </cell>
          <cell r="S1357">
            <v>66</v>
          </cell>
          <cell r="T1357">
            <v>0</v>
          </cell>
          <cell r="U1357">
            <v>270</v>
          </cell>
          <cell r="V1357">
            <v>852</v>
          </cell>
          <cell r="W1357">
            <v>1348</v>
          </cell>
          <cell r="X1357">
            <v>75</v>
          </cell>
          <cell r="Y1357">
            <v>1137439</v>
          </cell>
        </row>
        <row r="1358">
          <cell r="A1358">
            <v>1349</v>
          </cell>
          <cell r="B1358">
            <v>270</v>
          </cell>
          <cell r="D1358">
            <v>998</v>
          </cell>
          <cell r="F1358">
            <v>0</v>
          </cell>
          <cell r="G1358">
            <v>0</v>
          </cell>
          <cell r="H1358">
            <v>0</v>
          </cell>
          <cell r="I1358">
            <v>0</v>
          </cell>
          <cell r="K1358">
            <v>0</v>
          </cell>
          <cell r="L1358">
            <v>0</v>
          </cell>
          <cell r="M1358">
            <v>0</v>
          </cell>
          <cell r="N1358">
            <v>0</v>
          </cell>
          <cell r="O1358">
            <v>0</v>
          </cell>
          <cell r="P1358">
            <v>0</v>
          </cell>
          <cell r="Q1358">
            <v>0</v>
          </cell>
          <cell r="R1358">
            <v>0</v>
          </cell>
          <cell r="S1358">
            <v>0</v>
          </cell>
          <cell r="T1358">
            <v>0</v>
          </cell>
          <cell r="U1358">
            <v>270</v>
          </cell>
          <cell r="V1358">
            <v>998</v>
          </cell>
          <cell r="W1358">
            <v>1349</v>
          </cell>
          <cell r="X1358">
            <v>0</v>
          </cell>
          <cell r="Y1358">
            <v>0</v>
          </cell>
        </row>
        <row r="1359">
          <cell r="A1359">
            <v>1350</v>
          </cell>
          <cell r="B1359">
            <v>270</v>
          </cell>
          <cell r="C1359" t="str">
            <v xml:space="preserve">SHIRLEY                      </v>
          </cell>
          <cell r="D1359">
            <v>999</v>
          </cell>
          <cell r="E1359" t="str">
            <v>TOTAL</v>
          </cell>
          <cell r="F1359">
            <v>8516704</v>
          </cell>
          <cell r="G1359">
            <v>1</v>
          </cell>
          <cell r="H1359">
            <v>8564366</v>
          </cell>
          <cell r="I1359">
            <v>1</v>
          </cell>
          <cell r="J1359">
            <v>4374968</v>
          </cell>
          <cell r="K1359">
            <v>4374968</v>
          </cell>
          <cell r="L1359">
            <v>0</v>
          </cell>
          <cell r="M1359">
            <v>0</v>
          </cell>
          <cell r="N1359">
            <v>8564366</v>
          </cell>
          <cell r="O1359">
            <v>4374968</v>
          </cell>
          <cell r="P1359">
            <v>4266180</v>
          </cell>
          <cell r="Q1359">
            <v>108788</v>
          </cell>
          <cell r="R1359">
            <v>2.5500096104711942</v>
          </cell>
          <cell r="S1359">
            <v>881</v>
          </cell>
          <cell r="T1359">
            <v>0</v>
          </cell>
          <cell r="U1359">
            <v>270</v>
          </cell>
          <cell r="V1359">
            <v>999</v>
          </cell>
          <cell r="W1359">
            <v>1350</v>
          </cell>
          <cell r="X1359">
            <v>836</v>
          </cell>
          <cell r="Y1359">
            <v>8564366</v>
          </cell>
        </row>
        <row r="1360">
          <cell r="A1360">
            <v>1351</v>
          </cell>
          <cell r="B1360">
            <v>271</v>
          </cell>
          <cell r="C1360" t="str">
            <v xml:space="preserve">SHREWSBURY                   </v>
          </cell>
          <cell r="D1360">
            <v>271</v>
          </cell>
          <cell r="E1360" t="str">
            <v>SHREWSBURY</v>
          </cell>
          <cell r="F1360">
            <v>51780005.259999998</v>
          </cell>
          <cell r="G1360">
            <v>1</v>
          </cell>
          <cell r="H1360">
            <v>53574891.730000004</v>
          </cell>
          <cell r="I1360">
            <v>1</v>
          </cell>
          <cell r="K1360">
            <v>35083729</v>
          </cell>
          <cell r="L1360">
            <v>0</v>
          </cell>
          <cell r="M1360">
            <v>0</v>
          </cell>
          <cell r="N1360">
            <v>53574891.730000004</v>
          </cell>
          <cell r="O1360">
            <v>35083729</v>
          </cell>
          <cell r="P1360">
            <v>33692240</v>
          </cell>
          <cell r="Q1360">
            <v>1391489</v>
          </cell>
          <cell r="R1360">
            <v>4.1299984803622438</v>
          </cell>
          <cell r="S1360">
            <v>5921</v>
          </cell>
          <cell r="T1360">
            <v>0</v>
          </cell>
          <cell r="U1360">
            <v>271</v>
          </cell>
          <cell r="V1360">
            <v>271</v>
          </cell>
          <cell r="W1360">
            <v>1351</v>
          </cell>
          <cell r="X1360">
            <v>5921</v>
          </cell>
          <cell r="Y1360">
            <v>53574891.730000004</v>
          </cell>
        </row>
        <row r="1361">
          <cell r="A1361">
            <v>1352</v>
          </cell>
          <cell r="B1361">
            <v>271</v>
          </cell>
          <cell r="D1361">
            <v>998</v>
          </cell>
          <cell r="F1361">
            <v>0</v>
          </cell>
          <cell r="G1361">
            <v>0</v>
          </cell>
          <cell r="H1361">
            <v>0</v>
          </cell>
          <cell r="I1361">
            <v>0</v>
          </cell>
          <cell r="K1361">
            <v>0</v>
          </cell>
          <cell r="L1361">
            <v>0</v>
          </cell>
          <cell r="M1361">
            <v>0</v>
          </cell>
          <cell r="N1361">
            <v>0</v>
          </cell>
          <cell r="O1361">
            <v>0</v>
          </cell>
          <cell r="P1361">
            <v>0</v>
          </cell>
          <cell r="Q1361">
            <v>0</v>
          </cell>
          <cell r="R1361">
            <v>0</v>
          </cell>
          <cell r="S1361">
            <v>0</v>
          </cell>
          <cell r="T1361">
            <v>0</v>
          </cell>
          <cell r="U1361">
            <v>271</v>
          </cell>
          <cell r="V1361">
            <v>998</v>
          </cell>
          <cell r="W1361">
            <v>1352</v>
          </cell>
          <cell r="X1361">
            <v>0</v>
          </cell>
          <cell r="Y1361">
            <v>0</v>
          </cell>
        </row>
        <row r="1362">
          <cell r="A1362">
            <v>1353</v>
          </cell>
          <cell r="B1362">
            <v>271</v>
          </cell>
          <cell r="D1362">
            <v>998</v>
          </cell>
          <cell r="F1362">
            <v>0</v>
          </cell>
          <cell r="G1362">
            <v>0</v>
          </cell>
          <cell r="H1362">
            <v>0</v>
          </cell>
          <cell r="I1362">
            <v>0</v>
          </cell>
          <cell r="K1362">
            <v>0</v>
          </cell>
          <cell r="L1362">
            <v>0</v>
          </cell>
          <cell r="M1362">
            <v>0</v>
          </cell>
          <cell r="N1362">
            <v>0</v>
          </cell>
          <cell r="O1362">
            <v>0</v>
          </cell>
          <cell r="P1362">
            <v>0</v>
          </cell>
          <cell r="Q1362">
            <v>0</v>
          </cell>
          <cell r="R1362">
            <v>0</v>
          </cell>
          <cell r="S1362">
            <v>0</v>
          </cell>
          <cell r="T1362">
            <v>0</v>
          </cell>
          <cell r="U1362">
            <v>271</v>
          </cell>
          <cell r="V1362">
            <v>998</v>
          </cell>
          <cell r="W1362">
            <v>1353</v>
          </cell>
          <cell r="X1362">
            <v>0</v>
          </cell>
          <cell r="Y1362">
            <v>0</v>
          </cell>
        </row>
        <row r="1363">
          <cell r="A1363">
            <v>1354</v>
          </cell>
          <cell r="B1363">
            <v>271</v>
          </cell>
          <cell r="D1363">
            <v>998</v>
          </cell>
          <cell r="F1363">
            <v>0</v>
          </cell>
          <cell r="G1363">
            <v>0</v>
          </cell>
          <cell r="H1363">
            <v>0</v>
          </cell>
          <cell r="I1363">
            <v>0</v>
          </cell>
          <cell r="K1363">
            <v>0</v>
          </cell>
          <cell r="L1363">
            <v>0</v>
          </cell>
          <cell r="M1363">
            <v>0</v>
          </cell>
          <cell r="N1363">
            <v>0</v>
          </cell>
          <cell r="O1363">
            <v>0</v>
          </cell>
          <cell r="P1363">
            <v>0</v>
          </cell>
          <cell r="Q1363">
            <v>0</v>
          </cell>
          <cell r="R1363">
            <v>0</v>
          </cell>
          <cell r="S1363">
            <v>0</v>
          </cell>
          <cell r="T1363">
            <v>0</v>
          </cell>
          <cell r="U1363">
            <v>271</v>
          </cell>
          <cell r="V1363">
            <v>998</v>
          </cell>
          <cell r="W1363">
            <v>1354</v>
          </cell>
          <cell r="X1363">
            <v>0</v>
          </cell>
          <cell r="Y1363">
            <v>0</v>
          </cell>
        </row>
        <row r="1364">
          <cell r="A1364">
            <v>1355</v>
          </cell>
          <cell r="B1364">
            <v>271</v>
          </cell>
          <cell r="C1364" t="str">
            <v xml:space="preserve">SHREWSBURY                   </v>
          </cell>
          <cell r="D1364">
            <v>999</v>
          </cell>
          <cell r="E1364" t="str">
            <v>TOTAL</v>
          </cell>
          <cell r="F1364">
            <v>51780005.259999998</v>
          </cell>
          <cell r="G1364">
            <v>1</v>
          </cell>
          <cell r="H1364">
            <v>53574891.730000004</v>
          </cell>
          <cell r="I1364">
            <v>1</v>
          </cell>
          <cell r="J1364">
            <v>35083729</v>
          </cell>
          <cell r="K1364">
            <v>35083729</v>
          </cell>
          <cell r="L1364">
            <v>0</v>
          </cell>
          <cell r="M1364">
            <v>0</v>
          </cell>
          <cell r="N1364">
            <v>53574891.730000004</v>
          </cell>
          <cell r="O1364">
            <v>35083729</v>
          </cell>
          <cell r="P1364">
            <v>33692240</v>
          </cell>
          <cell r="Q1364">
            <v>1391489</v>
          </cell>
          <cell r="R1364">
            <v>4.1299984803622438</v>
          </cell>
          <cell r="S1364">
            <v>5921</v>
          </cell>
          <cell r="T1364">
            <v>0</v>
          </cell>
          <cell r="U1364">
            <v>271</v>
          </cell>
          <cell r="V1364">
            <v>999</v>
          </cell>
          <cell r="W1364">
            <v>1355</v>
          </cell>
          <cell r="X1364">
            <v>5921</v>
          </cell>
          <cell r="Y1364">
            <v>53574891.730000004</v>
          </cell>
        </row>
        <row r="1365">
          <cell r="A1365">
            <v>1356</v>
          </cell>
          <cell r="B1365">
            <v>272</v>
          </cell>
          <cell r="C1365" t="str">
            <v xml:space="preserve">SHUTESBURY                   </v>
          </cell>
          <cell r="D1365">
            <v>272</v>
          </cell>
          <cell r="E1365" t="str">
            <v>SHUTESBURY</v>
          </cell>
          <cell r="F1365">
            <v>1133132.5</v>
          </cell>
          <cell r="G1365">
            <v>0.46454373549111144</v>
          </cell>
          <cell r="H1365">
            <v>1250486.46</v>
          </cell>
          <cell r="I1365">
            <v>0.48987287244105837</v>
          </cell>
          <cell r="K1365">
            <v>696787</v>
          </cell>
          <cell r="L1365">
            <v>0</v>
          </cell>
          <cell r="M1365">
            <v>0</v>
          </cell>
          <cell r="N1365">
            <v>1250486.46</v>
          </cell>
          <cell r="O1365">
            <v>696787</v>
          </cell>
          <cell r="P1365">
            <v>652599</v>
          </cell>
          <cell r="Q1365">
            <v>44188</v>
          </cell>
          <cell r="R1365">
            <v>6.7710799434262086</v>
          </cell>
          <cell r="S1365">
            <v>138</v>
          </cell>
          <cell r="T1365">
            <v>0</v>
          </cell>
          <cell r="U1365">
            <v>272</v>
          </cell>
          <cell r="V1365">
            <v>272</v>
          </cell>
          <cell r="W1365">
            <v>1356</v>
          </cell>
          <cell r="X1365">
            <v>143</v>
          </cell>
          <cell r="Y1365">
            <v>1250486.46</v>
          </cell>
        </row>
        <row r="1366">
          <cell r="A1366">
            <v>1357</v>
          </cell>
          <cell r="B1366">
            <v>272</v>
          </cell>
          <cell r="C1366" t="str">
            <v xml:space="preserve">SHUTESBURY                   </v>
          </cell>
          <cell r="D1366">
            <v>605</v>
          </cell>
          <cell r="E1366" t="str">
            <v>AMHERST PELHAM</v>
          </cell>
          <cell r="F1366">
            <v>1306105</v>
          </cell>
          <cell r="G1366">
            <v>0.5354562645088885</v>
          </cell>
          <cell r="H1366">
            <v>1302189</v>
          </cell>
          <cell r="I1366">
            <v>0.51012712755894163</v>
          </cell>
          <cell r="K1366">
            <v>725597</v>
          </cell>
          <cell r="L1366">
            <v>0</v>
          </cell>
          <cell r="M1366">
            <v>0</v>
          </cell>
          <cell r="N1366">
            <v>1302189</v>
          </cell>
          <cell r="O1366">
            <v>725597</v>
          </cell>
          <cell r="P1366">
            <v>752218</v>
          </cell>
          <cell r="Q1366">
            <v>-26621</v>
          </cell>
          <cell r="R1366">
            <v>-3.5390006620421208</v>
          </cell>
          <cell r="S1366">
            <v>138</v>
          </cell>
          <cell r="T1366">
            <v>0</v>
          </cell>
          <cell r="U1366">
            <v>272</v>
          </cell>
          <cell r="V1366">
            <v>605</v>
          </cell>
          <cell r="W1366">
            <v>1357</v>
          </cell>
          <cell r="X1366">
            <v>132</v>
          </cell>
          <cell r="Y1366">
            <v>1302189</v>
          </cell>
        </row>
        <row r="1367">
          <cell r="A1367">
            <v>1358</v>
          </cell>
          <cell r="B1367">
            <v>272</v>
          </cell>
          <cell r="D1367">
            <v>998</v>
          </cell>
          <cell r="F1367">
            <v>0</v>
          </cell>
          <cell r="G1367">
            <v>0</v>
          </cell>
          <cell r="H1367">
            <v>0</v>
          </cell>
          <cell r="I1367">
            <v>0</v>
          </cell>
          <cell r="K1367">
            <v>0</v>
          </cell>
          <cell r="L1367">
            <v>0</v>
          </cell>
          <cell r="M1367">
            <v>0</v>
          </cell>
          <cell r="N1367">
            <v>0</v>
          </cell>
          <cell r="O1367">
            <v>0</v>
          </cell>
          <cell r="P1367">
            <v>0</v>
          </cell>
          <cell r="Q1367">
            <v>0</v>
          </cell>
          <cell r="R1367">
            <v>0</v>
          </cell>
          <cell r="S1367">
            <v>0</v>
          </cell>
          <cell r="T1367">
            <v>0</v>
          </cell>
          <cell r="U1367">
            <v>272</v>
          </cell>
          <cell r="V1367">
            <v>998</v>
          </cell>
          <cell r="W1367">
            <v>1358</v>
          </cell>
          <cell r="X1367">
            <v>0</v>
          </cell>
          <cell r="Y1367">
            <v>0</v>
          </cell>
        </row>
        <row r="1368">
          <cell r="A1368">
            <v>1359</v>
          </cell>
          <cell r="B1368">
            <v>272</v>
          </cell>
          <cell r="D1368">
            <v>998</v>
          </cell>
          <cell r="F1368">
            <v>0</v>
          </cell>
          <cell r="G1368">
            <v>0</v>
          </cell>
          <cell r="H1368">
            <v>0</v>
          </cell>
          <cell r="I1368">
            <v>0</v>
          </cell>
          <cell r="K1368">
            <v>0</v>
          </cell>
          <cell r="L1368">
            <v>0</v>
          </cell>
          <cell r="M1368">
            <v>0</v>
          </cell>
          <cell r="N1368">
            <v>0</v>
          </cell>
          <cell r="O1368">
            <v>0</v>
          </cell>
          <cell r="P1368">
            <v>0</v>
          </cell>
          <cell r="Q1368">
            <v>0</v>
          </cell>
          <cell r="R1368">
            <v>0</v>
          </cell>
          <cell r="S1368">
            <v>0</v>
          </cell>
          <cell r="T1368">
            <v>0</v>
          </cell>
          <cell r="U1368">
            <v>272</v>
          </cell>
          <cell r="V1368">
            <v>998</v>
          </cell>
          <cell r="W1368">
            <v>1359</v>
          </cell>
          <cell r="X1368">
            <v>0</v>
          </cell>
          <cell r="Y1368">
            <v>0</v>
          </cell>
        </row>
        <row r="1369">
          <cell r="A1369">
            <v>1360</v>
          </cell>
          <cell r="B1369">
            <v>272</v>
          </cell>
          <cell r="C1369" t="str">
            <v xml:space="preserve">SHUTESBURY                   </v>
          </cell>
          <cell r="D1369">
            <v>999</v>
          </cell>
          <cell r="E1369" t="str">
            <v>TOTAL</v>
          </cell>
          <cell r="F1369">
            <v>2439237.5</v>
          </cell>
          <cell r="G1369">
            <v>1</v>
          </cell>
          <cell r="H1369">
            <v>2552675.46</v>
          </cell>
          <cell r="I1369">
            <v>1</v>
          </cell>
          <cell r="J1369">
            <v>1422384</v>
          </cell>
          <cell r="K1369">
            <v>1422384</v>
          </cell>
          <cell r="L1369">
            <v>0</v>
          </cell>
          <cell r="M1369">
            <v>0</v>
          </cell>
          <cell r="N1369">
            <v>2552675.46</v>
          </cell>
          <cell r="O1369">
            <v>1422384</v>
          </cell>
          <cell r="P1369">
            <v>1404817</v>
          </cell>
          <cell r="Q1369">
            <v>17567</v>
          </cell>
          <cell r="R1369">
            <v>1.2504831590164414</v>
          </cell>
          <cell r="S1369">
            <v>276</v>
          </cell>
          <cell r="T1369">
            <v>0</v>
          </cell>
          <cell r="U1369">
            <v>272</v>
          </cell>
          <cell r="V1369">
            <v>999</v>
          </cell>
          <cell r="W1369">
            <v>1360</v>
          </cell>
          <cell r="X1369">
            <v>275</v>
          </cell>
          <cell r="Y1369">
            <v>2552675.46</v>
          </cell>
        </row>
        <row r="1370">
          <cell r="A1370">
            <v>1361</v>
          </cell>
          <cell r="B1370">
            <v>273</v>
          </cell>
          <cell r="C1370" t="str">
            <v xml:space="preserve">SOMERSET                     </v>
          </cell>
          <cell r="D1370">
            <v>273</v>
          </cell>
          <cell r="E1370" t="str">
            <v>SOMERSET</v>
          </cell>
          <cell r="F1370">
            <v>14571529.510000002</v>
          </cell>
          <cell r="G1370">
            <v>0.61839600812810613</v>
          </cell>
          <cell r="H1370">
            <v>15524516.379999997</v>
          </cell>
          <cell r="I1370">
            <v>0.62571442560460988</v>
          </cell>
          <cell r="K1370">
            <v>10738045</v>
          </cell>
          <cell r="L1370">
            <v>0</v>
          </cell>
          <cell r="M1370">
            <v>0</v>
          </cell>
          <cell r="N1370">
            <v>15524516.379999997</v>
          </cell>
          <cell r="O1370">
            <v>10738045</v>
          </cell>
          <cell r="P1370">
            <v>10467269</v>
          </cell>
          <cell r="Q1370">
            <v>270776</v>
          </cell>
          <cell r="R1370">
            <v>2.5868829777853231</v>
          </cell>
          <cell r="S1370">
            <v>1764</v>
          </cell>
          <cell r="T1370">
            <v>0</v>
          </cell>
          <cell r="U1370">
            <v>273</v>
          </cell>
          <cell r="V1370">
            <v>273</v>
          </cell>
          <cell r="W1370">
            <v>1361</v>
          </cell>
          <cell r="X1370">
            <v>1813</v>
          </cell>
          <cell r="Y1370">
            <v>15524516.379999997</v>
          </cell>
        </row>
        <row r="1371">
          <cell r="A1371">
            <v>1362</v>
          </cell>
          <cell r="B1371">
            <v>273</v>
          </cell>
          <cell r="C1371" t="str">
            <v xml:space="preserve">SOMERSET                     </v>
          </cell>
          <cell r="D1371">
            <v>763</v>
          </cell>
          <cell r="E1371" t="str">
            <v>SOMERSET BERKLEY</v>
          </cell>
          <cell r="F1371">
            <v>7109971</v>
          </cell>
          <cell r="G1371">
            <v>0.30173755481805964</v>
          </cell>
          <cell r="H1371">
            <v>7204015</v>
          </cell>
          <cell r="I1371">
            <v>0.2903572644349256</v>
          </cell>
          <cell r="K1371">
            <v>4982895</v>
          </cell>
          <cell r="L1371">
            <v>0</v>
          </cell>
          <cell r="M1371">
            <v>0</v>
          </cell>
          <cell r="N1371">
            <v>7204015</v>
          </cell>
          <cell r="O1371">
            <v>4982895</v>
          </cell>
          <cell r="P1371">
            <v>5107355</v>
          </cell>
          <cell r="Q1371">
            <v>-124460</v>
          </cell>
          <cell r="R1371">
            <v>-2.4368777968243838</v>
          </cell>
          <cell r="S1371">
            <v>741</v>
          </cell>
          <cell r="T1371">
            <v>0</v>
          </cell>
          <cell r="U1371">
            <v>273</v>
          </cell>
          <cell r="V1371">
            <v>763</v>
          </cell>
          <cell r="W1371">
            <v>1362</v>
          </cell>
          <cell r="X1371">
            <v>724</v>
          </cell>
          <cell r="Y1371">
            <v>7204015</v>
          </cell>
        </row>
        <row r="1372">
          <cell r="A1372">
            <v>1363</v>
          </cell>
          <cell r="B1372">
            <v>273</v>
          </cell>
          <cell r="C1372" t="str">
            <v xml:space="preserve">SOMERSET                     </v>
          </cell>
          <cell r="D1372">
            <v>821</v>
          </cell>
          <cell r="E1372" t="str">
            <v>GREATER FALL RIVER</v>
          </cell>
          <cell r="F1372">
            <v>1739331</v>
          </cell>
          <cell r="G1372">
            <v>7.381485563854627E-2</v>
          </cell>
          <cell r="H1372">
            <v>1963803</v>
          </cell>
          <cell r="I1372">
            <v>7.9150927221709036E-2</v>
          </cell>
          <cell r="K1372">
            <v>1358329</v>
          </cell>
          <cell r="L1372">
            <v>0</v>
          </cell>
          <cell r="M1372">
            <v>0</v>
          </cell>
          <cell r="N1372">
            <v>1963803</v>
          </cell>
          <cell r="O1372">
            <v>1358329</v>
          </cell>
          <cell r="P1372">
            <v>1249426</v>
          </cell>
          <cell r="Q1372">
            <v>108903</v>
          </cell>
          <cell r="R1372">
            <v>8.7162424985553368</v>
          </cell>
          <cell r="S1372">
            <v>121</v>
          </cell>
          <cell r="T1372">
            <v>0</v>
          </cell>
          <cell r="U1372">
            <v>273</v>
          </cell>
          <cell r="V1372">
            <v>821</v>
          </cell>
          <cell r="W1372">
            <v>1363</v>
          </cell>
          <cell r="X1372">
            <v>131</v>
          </cell>
          <cell r="Y1372">
            <v>1963803</v>
          </cell>
        </row>
        <row r="1373">
          <cell r="A1373">
            <v>1364</v>
          </cell>
          <cell r="B1373">
            <v>273</v>
          </cell>
          <cell r="C1373" t="str">
            <v xml:space="preserve">SOMERSET                     </v>
          </cell>
          <cell r="D1373">
            <v>910</v>
          </cell>
          <cell r="E1373" t="str">
            <v>BRISTOL COUNTY</v>
          </cell>
          <cell r="F1373">
            <v>142596</v>
          </cell>
          <cell r="G1373">
            <v>6.0515814152879146E-3</v>
          </cell>
          <cell r="H1373">
            <v>118531</v>
          </cell>
          <cell r="I1373">
            <v>4.7773827387555647E-3</v>
          </cell>
          <cell r="K1373">
            <v>81986</v>
          </cell>
          <cell r="L1373">
            <v>0</v>
          </cell>
          <cell r="M1373">
            <v>0</v>
          </cell>
          <cell r="N1373">
            <v>118531</v>
          </cell>
          <cell r="O1373">
            <v>81986</v>
          </cell>
          <cell r="P1373">
            <v>102432</v>
          </cell>
          <cell r="Q1373">
            <v>-20446</v>
          </cell>
          <cell r="R1373">
            <v>-19.960559200249921</v>
          </cell>
          <cell r="S1373">
            <v>10</v>
          </cell>
          <cell r="T1373">
            <v>0</v>
          </cell>
          <cell r="U1373">
            <v>273</v>
          </cell>
          <cell r="V1373">
            <v>910</v>
          </cell>
          <cell r="W1373">
            <v>1364</v>
          </cell>
          <cell r="X1373">
            <v>8</v>
          </cell>
          <cell r="Y1373">
            <v>118531</v>
          </cell>
        </row>
        <row r="1374">
          <cell r="A1374">
            <v>1365</v>
          </cell>
          <cell r="B1374">
            <v>273</v>
          </cell>
          <cell r="C1374" t="str">
            <v xml:space="preserve">SOMERSET                     </v>
          </cell>
          <cell r="D1374">
            <v>999</v>
          </cell>
          <cell r="E1374" t="str">
            <v>TOTAL</v>
          </cell>
          <cell r="F1374">
            <v>23563427.510000002</v>
          </cell>
          <cell r="G1374">
            <v>1</v>
          </cell>
          <cell r="H1374">
            <v>24810865.379999995</v>
          </cell>
          <cell r="I1374">
            <v>1</v>
          </cell>
          <cell r="J1374">
            <v>17161256</v>
          </cell>
          <cell r="K1374">
            <v>17161255</v>
          </cell>
          <cell r="L1374">
            <v>0</v>
          </cell>
          <cell r="M1374">
            <v>0</v>
          </cell>
          <cell r="N1374">
            <v>24810865.379999995</v>
          </cell>
          <cell r="O1374">
            <v>17161255</v>
          </cell>
          <cell r="P1374">
            <v>16926482</v>
          </cell>
          <cell r="Q1374">
            <v>234773</v>
          </cell>
          <cell r="R1374">
            <v>1.387015919787703</v>
          </cell>
          <cell r="S1374">
            <v>2636</v>
          </cell>
          <cell r="T1374">
            <v>0</v>
          </cell>
          <cell r="U1374">
            <v>273</v>
          </cell>
          <cell r="V1374">
            <v>999</v>
          </cell>
          <cell r="W1374">
            <v>1365</v>
          </cell>
          <cell r="X1374">
            <v>2676</v>
          </cell>
          <cell r="Y1374">
            <v>24810865.379999995</v>
          </cell>
        </row>
        <row r="1375">
          <cell r="A1375">
            <v>1366</v>
          </cell>
          <cell r="B1375">
            <v>274</v>
          </cell>
          <cell r="C1375" t="str">
            <v xml:space="preserve">SOMERVILLE                   </v>
          </cell>
          <cell r="D1375">
            <v>274</v>
          </cell>
          <cell r="E1375" t="str">
            <v>SOMERVILLE</v>
          </cell>
          <cell r="F1375">
            <v>58313543.709569983</v>
          </cell>
          <cell r="G1375">
            <v>1</v>
          </cell>
          <cell r="H1375">
            <v>60638260.224999994</v>
          </cell>
          <cell r="I1375">
            <v>1</v>
          </cell>
          <cell r="K1375">
            <v>50544201</v>
          </cell>
          <cell r="L1375">
            <v>0</v>
          </cell>
          <cell r="M1375">
            <v>0</v>
          </cell>
          <cell r="N1375">
            <v>60638260.224999994</v>
          </cell>
          <cell r="O1375">
            <v>50544201</v>
          </cell>
          <cell r="P1375">
            <v>48819464</v>
          </cell>
          <cell r="Q1375">
            <v>1724737</v>
          </cell>
          <cell r="R1375">
            <v>3.5328880300693184</v>
          </cell>
          <cell r="S1375">
            <v>5187</v>
          </cell>
          <cell r="T1375">
            <v>0</v>
          </cell>
          <cell r="U1375">
            <v>274</v>
          </cell>
          <cell r="V1375">
            <v>274</v>
          </cell>
          <cell r="W1375">
            <v>1366</v>
          </cell>
          <cell r="X1375">
            <v>5218</v>
          </cell>
          <cell r="Y1375">
            <v>60638260.224999994</v>
          </cell>
        </row>
        <row r="1376">
          <cell r="A1376">
            <v>1367</v>
          </cell>
          <cell r="B1376">
            <v>274</v>
          </cell>
          <cell r="D1376">
            <v>998</v>
          </cell>
          <cell r="F1376">
            <v>0</v>
          </cell>
          <cell r="G1376">
            <v>0</v>
          </cell>
          <cell r="H1376">
            <v>0</v>
          </cell>
          <cell r="I1376">
            <v>0</v>
          </cell>
          <cell r="K1376">
            <v>0</v>
          </cell>
          <cell r="L1376">
            <v>0</v>
          </cell>
          <cell r="M1376">
            <v>0</v>
          </cell>
          <cell r="N1376">
            <v>0</v>
          </cell>
          <cell r="O1376">
            <v>0</v>
          </cell>
          <cell r="P1376">
            <v>0</v>
          </cell>
          <cell r="Q1376">
            <v>0</v>
          </cell>
          <cell r="R1376">
            <v>0</v>
          </cell>
          <cell r="S1376">
            <v>0</v>
          </cell>
          <cell r="T1376">
            <v>0</v>
          </cell>
          <cell r="U1376">
            <v>274</v>
          </cell>
          <cell r="V1376">
            <v>998</v>
          </cell>
          <cell r="W1376">
            <v>1367</v>
          </cell>
          <cell r="X1376">
            <v>0</v>
          </cell>
          <cell r="Y1376">
            <v>0</v>
          </cell>
        </row>
        <row r="1377">
          <cell r="A1377">
            <v>1368</v>
          </cell>
          <cell r="B1377">
            <v>274</v>
          </cell>
          <cell r="D1377">
            <v>998</v>
          </cell>
          <cell r="F1377">
            <v>0</v>
          </cell>
          <cell r="G1377">
            <v>0</v>
          </cell>
          <cell r="H1377">
            <v>0</v>
          </cell>
          <cell r="I1377">
            <v>0</v>
          </cell>
          <cell r="K1377">
            <v>0</v>
          </cell>
          <cell r="L1377">
            <v>0</v>
          </cell>
          <cell r="M1377">
            <v>0</v>
          </cell>
          <cell r="N1377">
            <v>0</v>
          </cell>
          <cell r="O1377">
            <v>0</v>
          </cell>
          <cell r="P1377">
            <v>0</v>
          </cell>
          <cell r="Q1377">
            <v>0</v>
          </cell>
          <cell r="R1377">
            <v>0</v>
          </cell>
          <cell r="S1377">
            <v>0</v>
          </cell>
          <cell r="T1377">
            <v>0</v>
          </cell>
          <cell r="U1377">
            <v>274</v>
          </cell>
          <cell r="V1377">
            <v>998</v>
          </cell>
          <cell r="W1377">
            <v>1368</v>
          </cell>
          <cell r="X1377">
            <v>0</v>
          </cell>
          <cell r="Y1377">
            <v>0</v>
          </cell>
        </row>
        <row r="1378">
          <cell r="A1378">
            <v>1369</v>
          </cell>
          <cell r="B1378">
            <v>274</v>
          </cell>
          <cell r="D1378">
            <v>998</v>
          </cell>
          <cell r="F1378">
            <v>0</v>
          </cell>
          <cell r="G1378">
            <v>0</v>
          </cell>
          <cell r="H1378">
            <v>0</v>
          </cell>
          <cell r="I1378">
            <v>0</v>
          </cell>
          <cell r="K1378">
            <v>0</v>
          </cell>
          <cell r="L1378">
            <v>0</v>
          </cell>
          <cell r="M1378">
            <v>0</v>
          </cell>
          <cell r="N1378">
            <v>0</v>
          </cell>
          <cell r="O1378">
            <v>0</v>
          </cell>
          <cell r="P1378">
            <v>0</v>
          </cell>
          <cell r="Q1378">
            <v>0</v>
          </cell>
          <cell r="R1378">
            <v>0</v>
          </cell>
          <cell r="S1378">
            <v>0</v>
          </cell>
          <cell r="T1378">
            <v>0</v>
          </cell>
          <cell r="U1378">
            <v>274</v>
          </cell>
          <cell r="V1378">
            <v>998</v>
          </cell>
          <cell r="W1378">
            <v>1369</v>
          </cell>
          <cell r="X1378">
            <v>0</v>
          </cell>
          <cell r="Y1378">
            <v>0</v>
          </cell>
        </row>
        <row r="1379">
          <cell r="A1379">
            <v>1370</v>
          </cell>
          <cell r="B1379">
            <v>274</v>
          </cell>
          <cell r="C1379" t="str">
            <v xml:space="preserve">SOMERVILLE                   </v>
          </cell>
          <cell r="D1379">
            <v>999</v>
          </cell>
          <cell r="E1379" t="str">
            <v>TOTAL</v>
          </cell>
          <cell r="F1379">
            <v>58313543.709569983</v>
          </cell>
          <cell r="G1379">
            <v>1</v>
          </cell>
          <cell r="H1379">
            <v>60638260.224999994</v>
          </cell>
          <cell r="I1379">
            <v>1</v>
          </cell>
          <cell r="J1379">
            <v>50544201</v>
          </cell>
          <cell r="K1379">
            <v>50544201</v>
          </cell>
          <cell r="L1379">
            <v>0</v>
          </cell>
          <cell r="M1379">
            <v>0</v>
          </cell>
          <cell r="N1379">
            <v>60638260.224999994</v>
          </cell>
          <cell r="O1379">
            <v>50544201</v>
          </cell>
          <cell r="P1379">
            <v>48819464</v>
          </cell>
          <cell r="Q1379">
            <v>1724737</v>
          </cell>
          <cell r="R1379">
            <v>3.5328880300693184</v>
          </cell>
          <cell r="S1379">
            <v>5187</v>
          </cell>
          <cell r="T1379">
            <v>0</v>
          </cell>
          <cell r="U1379">
            <v>274</v>
          </cell>
          <cell r="V1379">
            <v>999</v>
          </cell>
          <cell r="W1379">
            <v>1370</v>
          </cell>
          <cell r="X1379">
            <v>5218</v>
          </cell>
          <cell r="Y1379">
            <v>60638260.224999994</v>
          </cell>
        </row>
        <row r="1380">
          <cell r="A1380">
            <v>1371</v>
          </cell>
          <cell r="B1380">
            <v>275</v>
          </cell>
          <cell r="C1380" t="str">
            <v xml:space="preserve">SOUTHAMPTON                  </v>
          </cell>
          <cell r="D1380">
            <v>275</v>
          </cell>
          <cell r="E1380" t="str">
            <v>SOUTHAMPTON</v>
          </cell>
          <cell r="F1380">
            <v>4394778.41</v>
          </cell>
          <cell r="G1380">
            <v>0.53034750829170152</v>
          </cell>
          <cell r="H1380">
            <v>4300263.79</v>
          </cell>
          <cell r="I1380">
            <v>0.51054833767531826</v>
          </cell>
          <cell r="K1380">
            <v>2555321</v>
          </cell>
          <cell r="L1380">
            <v>0</v>
          </cell>
          <cell r="M1380">
            <v>0</v>
          </cell>
          <cell r="N1380">
            <v>4300263.79</v>
          </cell>
          <cell r="O1380">
            <v>2555321</v>
          </cell>
          <cell r="P1380">
            <v>2552882</v>
          </cell>
          <cell r="Q1380">
            <v>2439</v>
          </cell>
          <cell r="R1380">
            <v>9.5539080928926601E-2</v>
          </cell>
          <cell r="S1380">
            <v>507</v>
          </cell>
          <cell r="T1380">
            <v>0</v>
          </cell>
          <cell r="U1380">
            <v>275</v>
          </cell>
          <cell r="V1380">
            <v>275</v>
          </cell>
          <cell r="W1380">
            <v>1371</v>
          </cell>
          <cell r="X1380">
            <v>477</v>
          </cell>
          <cell r="Y1380">
            <v>4300263.79</v>
          </cell>
        </row>
        <row r="1381">
          <cell r="A1381">
            <v>1372</v>
          </cell>
          <cell r="B1381">
            <v>275</v>
          </cell>
          <cell r="C1381" t="str">
            <v xml:space="preserve">SOUTHAMPTON                  </v>
          </cell>
          <cell r="D1381">
            <v>683</v>
          </cell>
          <cell r="E1381" t="str">
            <v>HAMPSHIRE</v>
          </cell>
          <cell r="F1381">
            <v>3891823</v>
          </cell>
          <cell r="G1381">
            <v>0.46965249170829854</v>
          </cell>
          <cell r="H1381">
            <v>4122570</v>
          </cell>
          <cell r="I1381">
            <v>0.48945166232468185</v>
          </cell>
          <cell r="K1381">
            <v>2449732</v>
          </cell>
          <cell r="L1381">
            <v>0</v>
          </cell>
          <cell r="M1381">
            <v>0</v>
          </cell>
          <cell r="N1381">
            <v>4122570</v>
          </cell>
          <cell r="O1381">
            <v>2449732</v>
          </cell>
          <cell r="P1381">
            <v>2260720</v>
          </cell>
          <cell r="Q1381">
            <v>189012</v>
          </cell>
          <cell r="R1381">
            <v>8.3606992462578287</v>
          </cell>
          <cell r="S1381">
            <v>435</v>
          </cell>
          <cell r="T1381">
            <v>0</v>
          </cell>
          <cell r="U1381">
            <v>275</v>
          </cell>
          <cell r="V1381">
            <v>683</v>
          </cell>
          <cell r="W1381">
            <v>1372</v>
          </cell>
          <cell r="X1381">
            <v>449</v>
          </cell>
          <cell r="Y1381">
            <v>4122570</v>
          </cell>
        </row>
        <row r="1382">
          <cell r="A1382">
            <v>1373</v>
          </cell>
          <cell r="B1382">
            <v>275</v>
          </cell>
          <cell r="D1382">
            <v>998</v>
          </cell>
          <cell r="F1382">
            <v>0</v>
          </cell>
          <cell r="G1382">
            <v>0</v>
          </cell>
          <cell r="H1382">
            <v>0</v>
          </cell>
          <cell r="I1382">
            <v>0</v>
          </cell>
          <cell r="K1382">
            <v>0</v>
          </cell>
          <cell r="L1382">
            <v>0</v>
          </cell>
          <cell r="M1382">
            <v>0</v>
          </cell>
          <cell r="N1382">
            <v>0</v>
          </cell>
          <cell r="O1382">
            <v>0</v>
          </cell>
          <cell r="P1382">
            <v>0</v>
          </cell>
          <cell r="Q1382">
            <v>0</v>
          </cell>
          <cell r="R1382">
            <v>0</v>
          </cell>
          <cell r="S1382">
            <v>0</v>
          </cell>
          <cell r="T1382">
            <v>0</v>
          </cell>
          <cell r="U1382">
            <v>275</v>
          </cell>
          <cell r="V1382">
            <v>998</v>
          </cell>
          <cell r="W1382">
            <v>1373</v>
          </cell>
          <cell r="X1382">
            <v>0</v>
          </cell>
          <cell r="Y1382">
            <v>0</v>
          </cell>
        </row>
        <row r="1383">
          <cell r="A1383">
            <v>1374</v>
          </cell>
          <cell r="B1383">
            <v>275</v>
          </cell>
          <cell r="D1383">
            <v>998</v>
          </cell>
          <cell r="F1383">
            <v>0</v>
          </cell>
          <cell r="G1383">
            <v>0</v>
          </cell>
          <cell r="H1383">
            <v>0</v>
          </cell>
          <cell r="I1383">
            <v>0</v>
          </cell>
          <cell r="K1383">
            <v>0</v>
          </cell>
          <cell r="L1383">
            <v>0</v>
          </cell>
          <cell r="M1383">
            <v>0</v>
          </cell>
          <cell r="N1383">
            <v>0</v>
          </cell>
          <cell r="O1383">
            <v>0</v>
          </cell>
          <cell r="P1383">
            <v>0</v>
          </cell>
          <cell r="Q1383">
            <v>0</v>
          </cell>
          <cell r="R1383">
            <v>0</v>
          </cell>
          <cell r="S1383">
            <v>0</v>
          </cell>
          <cell r="T1383">
            <v>0</v>
          </cell>
          <cell r="U1383">
            <v>275</v>
          </cell>
          <cell r="V1383">
            <v>998</v>
          </cell>
          <cell r="W1383">
            <v>1374</v>
          </cell>
          <cell r="X1383">
            <v>0</v>
          </cell>
          <cell r="Y1383">
            <v>0</v>
          </cell>
        </row>
        <row r="1384">
          <cell r="A1384">
            <v>1375</v>
          </cell>
          <cell r="B1384">
            <v>275</v>
          </cell>
          <cell r="C1384" t="str">
            <v xml:space="preserve">SOUTHAMPTON                  </v>
          </cell>
          <cell r="D1384">
            <v>999</v>
          </cell>
          <cell r="E1384" t="str">
            <v>TOTAL</v>
          </cell>
          <cell r="F1384">
            <v>8286601.4100000001</v>
          </cell>
          <cell r="G1384">
            <v>1</v>
          </cell>
          <cell r="H1384">
            <v>8422833.7899999991</v>
          </cell>
          <cell r="I1384">
            <v>1</v>
          </cell>
          <cell r="J1384">
            <v>5005053</v>
          </cell>
          <cell r="K1384">
            <v>5005053</v>
          </cell>
          <cell r="L1384">
            <v>0</v>
          </cell>
          <cell r="M1384">
            <v>0</v>
          </cell>
          <cell r="N1384">
            <v>8422833.7899999991</v>
          </cell>
          <cell r="O1384">
            <v>5005053</v>
          </cell>
          <cell r="P1384">
            <v>4813602</v>
          </cell>
          <cell r="Q1384">
            <v>191451</v>
          </cell>
          <cell r="R1384">
            <v>3.9772918492222664</v>
          </cell>
          <cell r="S1384">
            <v>942</v>
          </cell>
          <cell r="T1384">
            <v>0</v>
          </cell>
          <cell r="U1384">
            <v>275</v>
          </cell>
          <cell r="V1384">
            <v>999</v>
          </cell>
          <cell r="W1384">
            <v>1375</v>
          </cell>
          <cell r="X1384">
            <v>926</v>
          </cell>
          <cell r="Y1384">
            <v>8422833.7899999991</v>
          </cell>
        </row>
        <row r="1385">
          <cell r="A1385">
            <v>1376</v>
          </cell>
          <cell r="B1385">
            <v>276</v>
          </cell>
          <cell r="C1385" t="str">
            <v xml:space="preserve">SOUTHBOROUGH                 </v>
          </cell>
          <cell r="D1385">
            <v>276</v>
          </cell>
          <cell r="E1385" t="str">
            <v>SOUTHBOROUGH</v>
          </cell>
          <cell r="F1385">
            <v>12100378.3814</v>
          </cell>
          <cell r="G1385">
            <v>0.67458847342232098</v>
          </cell>
          <cell r="H1385">
            <v>12191121.0648</v>
          </cell>
          <cell r="I1385">
            <v>0.65794217107672326</v>
          </cell>
          <cell r="K1385">
            <v>10539005</v>
          </cell>
          <cell r="L1385">
            <v>0</v>
          </cell>
          <cell r="M1385">
            <v>0</v>
          </cell>
          <cell r="N1385">
            <v>12191121.0648</v>
          </cell>
          <cell r="O1385">
            <v>10539005</v>
          </cell>
          <cell r="P1385">
            <v>10488914</v>
          </cell>
          <cell r="Q1385">
            <v>50091</v>
          </cell>
          <cell r="R1385">
            <v>0.47756135668573507</v>
          </cell>
          <cell r="S1385">
            <v>1450</v>
          </cell>
          <cell r="T1385">
            <v>0</v>
          </cell>
          <cell r="U1385">
            <v>276</v>
          </cell>
          <cell r="V1385">
            <v>276</v>
          </cell>
          <cell r="W1385">
            <v>1376</v>
          </cell>
          <cell r="X1385">
            <v>1400</v>
          </cell>
          <cell r="Y1385">
            <v>12191121.0648</v>
          </cell>
        </row>
        <row r="1386">
          <cell r="A1386">
            <v>1377</v>
          </cell>
          <cell r="B1386">
            <v>276</v>
          </cell>
          <cell r="C1386" t="str">
            <v xml:space="preserve">SOUTHBOROUGH                 </v>
          </cell>
          <cell r="D1386">
            <v>730</v>
          </cell>
          <cell r="E1386" t="str">
            <v>NORTHBORO SOUTHBORO</v>
          </cell>
          <cell r="F1386">
            <v>5666360</v>
          </cell>
          <cell r="G1386">
            <v>0.31589600108183136</v>
          </cell>
          <cell r="H1386">
            <v>6058990</v>
          </cell>
          <cell r="I1386">
            <v>0.32699741180017189</v>
          </cell>
          <cell r="K1386">
            <v>5237888</v>
          </cell>
          <cell r="L1386">
            <v>0</v>
          </cell>
          <cell r="M1386">
            <v>0</v>
          </cell>
          <cell r="N1386">
            <v>6058990</v>
          </cell>
          <cell r="O1386">
            <v>5237888</v>
          </cell>
          <cell r="P1386">
            <v>4911744</v>
          </cell>
          <cell r="Q1386">
            <v>326144</v>
          </cell>
          <cell r="R1386">
            <v>6.6400854767675188</v>
          </cell>
          <cell r="S1386">
            <v>610</v>
          </cell>
          <cell r="T1386">
            <v>0</v>
          </cell>
          <cell r="U1386">
            <v>276</v>
          </cell>
          <cell r="V1386">
            <v>730</v>
          </cell>
          <cell r="W1386">
            <v>1377</v>
          </cell>
          <cell r="X1386">
            <v>628</v>
          </cell>
          <cell r="Y1386">
            <v>6058990</v>
          </cell>
        </row>
        <row r="1387">
          <cell r="A1387">
            <v>1378</v>
          </cell>
          <cell r="B1387">
            <v>276</v>
          </cell>
          <cell r="C1387" t="str">
            <v xml:space="preserve">SOUTHBOROUGH                 </v>
          </cell>
          <cell r="D1387">
            <v>801</v>
          </cell>
          <cell r="E1387" t="str">
            <v>ASSABET VALLEY</v>
          </cell>
          <cell r="F1387">
            <v>170684</v>
          </cell>
          <cell r="G1387">
            <v>9.5155254958476515E-3</v>
          </cell>
          <cell r="H1387">
            <v>279057</v>
          </cell>
          <cell r="I1387">
            <v>1.5060417123104769E-2</v>
          </cell>
          <cell r="K1387">
            <v>241240</v>
          </cell>
          <cell r="L1387">
            <v>0</v>
          </cell>
          <cell r="M1387">
            <v>0</v>
          </cell>
          <cell r="N1387">
            <v>279057</v>
          </cell>
          <cell r="O1387">
            <v>241240</v>
          </cell>
          <cell r="P1387">
            <v>147953</v>
          </cell>
          <cell r="Q1387">
            <v>93287</v>
          </cell>
          <cell r="R1387">
            <v>63.051779957148554</v>
          </cell>
          <cell r="S1387">
            <v>11</v>
          </cell>
          <cell r="T1387">
            <v>0</v>
          </cell>
          <cell r="U1387">
            <v>276</v>
          </cell>
          <cell r="V1387">
            <v>801</v>
          </cell>
          <cell r="W1387">
            <v>1378</v>
          </cell>
          <cell r="X1387">
            <v>17</v>
          </cell>
          <cell r="Y1387">
            <v>279057</v>
          </cell>
        </row>
        <row r="1388">
          <cell r="A1388">
            <v>1379</v>
          </cell>
          <cell r="B1388">
            <v>276</v>
          </cell>
          <cell r="D1388">
            <v>998</v>
          </cell>
          <cell r="F1388">
            <v>0</v>
          </cell>
          <cell r="G1388">
            <v>0</v>
          </cell>
          <cell r="H1388">
            <v>0</v>
          </cell>
          <cell r="I1388">
            <v>0</v>
          </cell>
          <cell r="K1388">
            <v>0</v>
          </cell>
          <cell r="L1388">
            <v>0</v>
          </cell>
          <cell r="M1388">
            <v>0</v>
          </cell>
          <cell r="N1388">
            <v>0</v>
          </cell>
          <cell r="O1388">
            <v>0</v>
          </cell>
          <cell r="P1388">
            <v>0</v>
          </cell>
          <cell r="Q1388">
            <v>0</v>
          </cell>
          <cell r="R1388">
            <v>0</v>
          </cell>
          <cell r="S1388">
            <v>0</v>
          </cell>
          <cell r="T1388">
            <v>0</v>
          </cell>
          <cell r="U1388">
            <v>276</v>
          </cell>
          <cell r="V1388">
            <v>998</v>
          </cell>
          <cell r="W1388">
            <v>1379</v>
          </cell>
          <cell r="X1388">
            <v>0</v>
          </cell>
          <cell r="Y1388">
            <v>0</v>
          </cell>
        </row>
        <row r="1389">
          <cell r="A1389">
            <v>1380</v>
          </cell>
          <cell r="B1389">
            <v>276</v>
          </cell>
          <cell r="C1389" t="str">
            <v xml:space="preserve">SOUTHBOROUGH                 </v>
          </cell>
          <cell r="D1389">
            <v>999</v>
          </cell>
          <cell r="E1389" t="str">
            <v>TOTAL</v>
          </cell>
          <cell r="F1389">
            <v>17937422.3814</v>
          </cell>
          <cell r="G1389">
            <v>1</v>
          </cell>
          <cell r="H1389">
            <v>18529168.064800002</v>
          </cell>
          <cell r="I1389">
            <v>1</v>
          </cell>
          <cell r="J1389">
            <v>16018133</v>
          </cell>
          <cell r="K1389">
            <v>16018133</v>
          </cell>
          <cell r="L1389">
            <v>0</v>
          </cell>
          <cell r="M1389">
            <v>0</v>
          </cell>
          <cell r="N1389">
            <v>18529168.064800002</v>
          </cell>
          <cell r="O1389">
            <v>16018133</v>
          </cell>
          <cell r="P1389">
            <v>15548611</v>
          </cell>
          <cell r="Q1389">
            <v>469522</v>
          </cell>
          <cell r="R1389">
            <v>3.0197038179165974</v>
          </cell>
          <cell r="S1389">
            <v>2071</v>
          </cell>
          <cell r="T1389">
            <v>0</v>
          </cell>
          <cell r="U1389">
            <v>276</v>
          </cell>
          <cell r="V1389">
            <v>999</v>
          </cell>
          <cell r="W1389">
            <v>1380</v>
          </cell>
          <cell r="X1389">
            <v>2045</v>
          </cell>
          <cell r="Y1389">
            <v>18529168.064800002</v>
          </cell>
        </row>
        <row r="1390">
          <cell r="A1390">
            <v>1381</v>
          </cell>
          <cell r="B1390">
            <v>277</v>
          </cell>
          <cell r="C1390" t="str">
            <v xml:space="preserve">SOUTHBRIDGE                  </v>
          </cell>
          <cell r="D1390">
            <v>277</v>
          </cell>
          <cell r="E1390" t="str">
            <v>SOUTHBRIDGE</v>
          </cell>
          <cell r="F1390">
            <v>24396090.530000005</v>
          </cell>
          <cell r="G1390">
            <v>0.85900134647961401</v>
          </cell>
          <cell r="H1390">
            <v>25154189.23</v>
          </cell>
          <cell r="I1390">
            <v>0.87544831511388133</v>
          </cell>
          <cell r="K1390">
            <v>7503317</v>
          </cell>
          <cell r="L1390">
            <v>0</v>
          </cell>
          <cell r="M1390">
            <v>0</v>
          </cell>
          <cell r="N1390">
            <v>25154189.23</v>
          </cell>
          <cell r="O1390">
            <v>7503317</v>
          </cell>
          <cell r="P1390">
            <v>7165928</v>
          </cell>
          <cell r="Q1390">
            <v>337389</v>
          </cell>
          <cell r="R1390">
            <v>4.7082387654467084</v>
          </cell>
          <cell r="S1390">
            <v>2387</v>
          </cell>
          <cell r="T1390">
            <v>0</v>
          </cell>
          <cell r="U1390">
            <v>277</v>
          </cell>
          <cell r="V1390">
            <v>277</v>
          </cell>
          <cell r="W1390">
            <v>1381</v>
          </cell>
          <cell r="X1390">
            <v>2377</v>
          </cell>
          <cell r="Y1390">
            <v>25154189.23</v>
          </cell>
        </row>
        <row r="1391">
          <cell r="A1391">
            <v>1382</v>
          </cell>
          <cell r="B1391">
            <v>277</v>
          </cell>
          <cell r="C1391" t="str">
            <v xml:space="preserve">SOUTHBRIDGE                  </v>
          </cell>
          <cell r="D1391">
            <v>876</v>
          </cell>
          <cell r="E1391" t="str">
            <v>SOUTHERN WORCESTER</v>
          </cell>
          <cell r="F1391">
            <v>4004436</v>
          </cell>
          <cell r="G1391">
            <v>0.14099865352038596</v>
          </cell>
          <cell r="H1391">
            <v>3578734</v>
          </cell>
          <cell r="I1391">
            <v>0.1245516848861187</v>
          </cell>
          <cell r="K1391">
            <v>1067511</v>
          </cell>
          <cell r="L1391">
            <v>0</v>
          </cell>
          <cell r="M1391">
            <v>0</v>
          </cell>
          <cell r="N1391">
            <v>3578734</v>
          </cell>
          <cell r="O1391">
            <v>1067511</v>
          </cell>
          <cell r="P1391">
            <v>1176234</v>
          </cell>
          <cell r="Q1391">
            <v>-108723</v>
          </cell>
          <cell r="R1391">
            <v>-9.2433138304112958</v>
          </cell>
          <cell r="S1391">
            <v>281</v>
          </cell>
          <cell r="T1391">
            <v>0</v>
          </cell>
          <cell r="U1391">
            <v>277</v>
          </cell>
          <cell r="V1391">
            <v>876</v>
          </cell>
          <cell r="W1391">
            <v>1382</v>
          </cell>
          <cell r="X1391">
            <v>243</v>
          </cell>
          <cell r="Y1391">
            <v>3578734</v>
          </cell>
        </row>
        <row r="1392">
          <cell r="A1392">
            <v>1383</v>
          </cell>
          <cell r="B1392">
            <v>277</v>
          </cell>
          <cell r="D1392">
            <v>998</v>
          </cell>
          <cell r="F1392">
            <v>0</v>
          </cell>
          <cell r="G1392">
            <v>0</v>
          </cell>
          <cell r="H1392">
            <v>0</v>
          </cell>
          <cell r="I1392">
            <v>0</v>
          </cell>
          <cell r="K1392">
            <v>0</v>
          </cell>
          <cell r="L1392">
            <v>0</v>
          </cell>
          <cell r="M1392">
            <v>0</v>
          </cell>
          <cell r="N1392">
            <v>0</v>
          </cell>
          <cell r="O1392">
            <v>0</v>
          </cell>
          <cell r="P1392">
            <v>0</v>
          </cell>
          <cell r="Q1392">
            <v>0</v>
          </cell>
          <cell r="R1392">
            <v>0</v>
          </cell>
          <cell r="S1392">
            <v>0</v>
          </cell>
          <cell r="T1392">
            <v>0</v>
          </cell>
          <cell r="U1392">
            <v>277</v>
          </cell>
          <cell r="V1392">
            <v>998</v>
          </cell>
          <cell r="W1392">
            <v>1383</v>
          </cell>
          <cell r="X1392">
            <v>0</v>
          </cell>
          <cell r="Y1392">
            <v>0</v>
          </cell>
        </row>
        <row r="1393">
          <cell r="A1393">
            <v>1384</v>
          </cell>
          <cell r="B1393">
            <v>277</v>
          </cell>
          <cell r="D1393">
            <v>998</v>
          </cell>
          <cell r="F1393">
            <v>0</v>
          </cell>
          <cell r="G1393">
            <v>0</v>
          </cell>
          <cell r="H1393">
            <v>0</v>
          </cell>
          <cell r="I1393">
            <v>0</v>
          </cell>
          <cell r="K1393">
            <v>0</v>
          </cell>
          <cell r="L1393">
            <v>0</v>
          </cell>
          <cell r="M1393">
            <v>0</v>
          </cell>
          <cell r="N1393">
            <v>0</v>
          </cell>
          <cell r="O1393">
            <v>0</v>
          </cell>
          <cell r="P1393">
            <v>0</v>
          </cell>
          <cell r="Q1393">
            <v>0</v>
          </cell>
          <cell r="R1393">
            <v>0</v>
          </cell>
          <cell r="S1393">
            <v>0</v>
          </cell>
          <cell r="T1393">
            <v>0</v>
          </cell>
          <cell r="U1393">
            <v>277</v>
          </cell>
          <cell r="V1393">
            <v>998</v>
          </cell>
          <cell r="W1393">
            <v>1384</v>
          </cell>
          <cell r="X1393">
            <v>0</v>
          </cell>
          <cell r="Y1393">
            <v>0</v>
          </cell>
        </row>
        <row r="1394">
          <cell r="A1394">
            <v>1385</v>
          </cell>
          <cell r="B1394">
            <v>277</v>
          </cell>
          <cell r="C1394" t="str">
            <v xml:space="preserve">SOUTHBRIDGE                  </v>
          </cell>
          <cell r="D1394">
            <v>999</v>
          </cell>
          <cell r="E1394" t="str">
            <v>TOTAL</v>
          </cell>
          <cell r="F1394">
            <v>28400526.530000005</v>
          </cell>
          <cell r="G1394">
            <v>1</v>
          </cell>
          <cell r="H1394">
            <v>28732923.23</v>
          </cell>
          <cell r="I1394">
            <v>1</v>
          </cell>
          <cell r="J1394">
            <v>8570828</v>
          </cell>
          <cell r="K1394">
            <v>8570828</v>
          </cell>
          <cell r="L1394">
            <v>0</v>
          </cell>
          <cell r="M1394">
            <v>0</v>
          </cell>
          <cell r="N1394">
            <v>28732923.23</v>
          </cell>
          <cell r="O1394">
            <v>8570828</v>
          </cell>
          <cell r="P1394">
            <v>8342162</v>
          </cell>
          <cell r="Q1394">
            <v>228666</v>
          </cell>
          <cell r="R1394">
            <v>2.7410879817486165</v>
          </cell>
          <cell r="S1394">
            <v>2668</v>
          </cell>
          <cell r="T1394">
            <v>0</v>
          </cell>
          <cell r="U1394">
            <v>277</v>
          </cell>
          <cell r="V1394">
            <v>999</v>
          </cell>
          <cell r="W1394">
            <v>1385</v>
          </cell>
          <cell r="X1394">
            <v>2620</v>
          </cell>
          <cell r="Y1394">
            <v>28732923.23</v>
          </cell>
        </row>
        <row r="1395">
          <cell r="A1395">
            <v>1386</v>
          </cell>
          <cell r="B1395">
            <v>278</v>
          </cell>
          <cell r="C1395" t="str">
            <v xml:space="preserve">SOUTH HADLEY                 </v>
          </cell>
          <cell r="D1395">
            <v>278</v>
          </cell>
          <cell r="E1395" t="str">
            <v>SOUTH HADLEY</v>
          </cell>
          <cell r="F1395">
            <v>18784553.009999998</v>
          </cell>
          <cell r="G1395">
            <v>1</v>
          </cell>
          <cell r="H1395">
            <v>19235881.489999998</v>
          </cell>
          <cell r="I1395">
            <v>1</v>
          </cell>
          <cell r="K1395">
            <v>12212647</v>
          </cell>
          <cell r="L1395">
            <v>0</v>
          </cell>
          <cell r="M1395">
            <v>0</v>
          </cell>
          <cell r="N1395">
            <v>19235881.489999998</v>
          </cell>
          <cell r="O1395">
            <v>12212647</v>
          </cell>
          <cell r="P1395">
            <v>11810114</v>
          </cell>
          <cell r="Q1395">
            <v>402533</v>
          </cell>
          <cell r="R1395">
            <v>3.4083752282154092</v>
          </cell>
          <cell r="S1395">
            <v>2052</v>
          </cell>
          <cell r="T1395">
            <v>0</v>
          </cell>
          <cell r="U1395">
            <v>278</v>
          </cell>
          <cell r="V1395">
            <v>278</v>
          </cell>
          <cell r="W1395">
            <v>1386</v>
          </cell>
          <cell r="X1395">
            <v>2014</v>
          </cell>
          <cell r="Y1395">
            <v>19235881.489999998</v>
          </cell>
        </row>
        <row r="1396">
          <cell r="A1396">
            <v>1387</v>
          </cell>
          <cell r="B1396">
            <v>278</v>
          </cell>
          <cell r="D1396">
            <v>998</v>
          </cell>
          <cell r="F1396">
            <v>0</v>
          </cell>
          <cell r="G1396">
            <v>0</v>
          </cell>
          <cell r="H1396">
            <v>0</v>
          </cell>
          <cell r="I1396">
            <v>0</v>
          </cell>
          <cell r="K1396">
            <v>0</v>
          </cell>
          <cell r="L1396">
            <v>0</v>
          </cell>
          <cell r="M1396">
            <v>0</v>
          </cell>
          <cell r="N1396">
            <v>0</v>
          </cell>
          <cell r="O1396">
            <v>0</v>
          </cell>
          <cell r="P1396">
            <v>0</v>
          </cell>
          <cell r="Q1396">
            <v>0</v>
          </cell>
          <cell r="R1396">
            <v>0</v>
          </cell>
          <cell r="S1396">
            <v>0</v>
          </cell>
          <cell r="T1396">
            <v>0</v>
          </cell>
          <cell r="U1396">
            <v>278</v>
          </cell>
          <cell r="V1396">
            <v>998</v>
          </cell>
          <cell r="W1396">
            <v>1387</v>
          </cell>
          <cell r="X1396">
            <v>0</v>
          </cell>
          <cell r="Y1396">
            <v>0</v>
          </cell>
        </row>
        <row r="1397">
          <cell r="A1397">
            <v>1388</v>
          </cell>
          <cell r="B1397">
            <v>278</v>
          </cell>
          <cell r="D1397">
            <v>998</v>
          </cell>
          <cell r="F1397">
            <v>0</v>
          </cell>
          <cell r="G1397">
            <v>0</v>
          </cell>
          <cell r="H1397">
            <v>0</v>
          </cell>
          <cell r="I1397">
            <v>0</v>
          </cell>
          <cell r="K1397">
            <v>0</v>
          </cell>
          <cell r="L1397">
            <v>0</v>
          </cell>
          <cell r="M1397">
            <v>0</v>
          </cell>
          <cell r="N1397">
            <v>0</v>
          </cell>
          <cell r="O1397">
            <v>0</v>
          </cell>
          <cell r="P1397">
            <v>0</v>
          </cell>
          <cell r="Q1397">
            <v>0</v>
          </cell>
          <cell r="R1397">
            <v>0</v>
          </cell>
          <cell r="S1397">
            <v>0</v>
          </cell>
          <cell r="T1397">
            <v>0</v>
          </cell>
          <cell r="U1397">
            <v>278</v>
          </cell>
          <cell r="V1397">
            <v>998</v>
          </cell>
          <cell r="W1397">
            <v>1388</v>
          </cell>
          <cell r="X1397">
            <v>0</v>
          </cell>
          <cell r="Y1397">
            <v>0</v>
          </cell>
        </row>
        <row r="1398">
          <cell r="A1398">
            <v>1389</v>
          </cell>
          <cell r="B1398">
            <v>278</v>
          </cell>
          <cell r="D1398">
            <v>998</v>
          </cell>
          <cell r="F1398">
            <v>0</v>
          </cell>
          <cell r="G1398">
            <v>0</v>
          </cell>
          <cell r="H1398">
            <v>0</v>
          </cell>
          <cell r="I1398">
            <v>0</v>
          </cell>
          <cell r="K1398">
            <v>0</v>
          </cell>
          <cell r="L1398">
            <v>0</v>
          </cell>
          <cell r="M1398">
            <v>0</v>
          </cell>
          <cell r="N1398">
            <v>0</v>
          </cell>
          <cell r="O1398">
            <v>0</v>
          </cell>
          <cell r="P1398">
            <v>0</v>
          </cell>
          <cell r="Q1398">
            <v>0</v>
          </cell>
          <cell r="R1398">
            <v>0</v>
          </cell>
          <cell r="S1398">
            <v>0</v>
          </cell>
          <cell r="T1398">
            <v>0</v>
          </cell>
          <cell r="U1398">
            <v>278</v>
          </cell>
          <cell r="V1398">
            <v>998</v>
          </cell>
          <cell r="W1398">
            <v>1389</v>
          </cell>
          <cell r="X1398">
            <v>0</v>
          </cell>
          <cell r="Y1398">
            <v>0</v>
          </cell>
        </row>
        <row r="1399">
          <cell r="A1399">
            <v>1390</v>
          </cell>
          <cell r="B1399">
            <v>278</v>
          </cell>
          <cell r="C1399" t="str">
            <v xml:space="preserve">SOUTH HADLEY                 </v>
          </cell>
          <cell r="D1399">
            <v>999</v>
          </cell>
          <cell r="E1399" t="str">
            <v>TOTAL</v>
          </cell>
          <cell r="F1399">
            <v>18784553.009999998</v>
          </cell>
          <cell r="G1399">
            <v>1</v>
          </cell>
          <cell r="H1399">
            <v>19235881.489999998</v>
          </cell>
          <cell r="I1399">
            <v>1</v>
          </cell>
          <cell r="J1399">
            <v>12212647</v>
          </cell>
          <cell r="K1399">
            <v>12212647</v>
          </cell>
          <cell r="L1399">
            <v>0</v>
          </cell>
          <cell r="M1399">
            <v>0</v>
          </cell>
          <cell r="N1399">
            <v>19235881.489999998</v>
          </cell>
          <cell r="O1399">
            <v>12212647</v>
          </cell>
          <cell r="P1399">
            <v>11810114</v>
          </cell>
          <cell r="Q1399">
            <v>402533</v>
          </cell>
          <cell r="R1399">
            <v>3.4083752282154092</v>
          </cell>
          <cell r="S1399">
            <v>2052</v>
          </cell>
          <cell r="T1399">
            <v>0</v>
          </cell>
          <cell r="U1399">
            <v>278</v>
          </cell>
          <cell r="V1399">
            <v>999</v>
          </cell>
          <cell r="W1399">
            <v>1390</v>
          </cell>
          <cell r="X1399">
            <v>2014</v>
          </cell>
          <cell r="Y1399">
            <v>19235881.489999998</v>
          </cell>
        </row>
        <row r="1400">
          <cell r="A1400">
            <v>1391</v>
          </cell>
          <cell r="B1400">
            <v>279</v>
          </cell>
          <cell r="C1400" t="str">
            <v xml:space="preserve">SOUTHWICK                    </v>
          </cell>
          <cell r="D1400">
            <v>279</v>
          </cell>
          <cell r="E1400" t="str">
            <v>SOUTHWICK</v>
          </cell>
          <cell r="F1400">
            <v>0</v>
          </cell>
          <cell r="G1400">
            <v>0</v>
          </cell>
          <cell r="H1400">
            <v>0</v>
          </cell>
          <cell r="I1400">
            <v>0</v>
          </cell>
          <cell r="K1400">
            <v>0</v>
          </cell>
          <cell r="L1400">
            <v>0</v>
          </cell>
          <cell r="M1400">
            <v>0</v>
          </cell>
          <cell r="N1400">
            <v>0</v>
          </cell>
          <cell r="O1400">
            <v>0</v>
          </cell>
          <cell r="P1400">
            <v>0</v>
          </cell>
          <cell r="Q1400">
            <v>0</v>
          </cell>
          <cell r="R1400">
            <v>0</v>
          </cell>
          <cell r="S1400">
            <v>0</v>
          </cell>
          <cell r="T1400">
            <v>0</v>
          </cell>
          <cell r="U1400">
            <v>279</v>
          </cell>
          <cell r="V1400">
            <v>279</v>
          </cell>
          <cell r="W1400">
            <v>1391</v>
          </cell>
          <cell r="X1400">
            <v>0</v>
          </cell>
          <cell r="Y1400">
            <v>0</v>
          </cell>
        </row>
        <row r="1401">
          <cell r="A1401">
            <v>1392</v>
          </cell>
          <cell r="B1401">
            <v>279</v>
          </cell>
          <cell r="C1401" t="str">
            <v xml:space="preserve">SOUTHWICK                    </v>
          </cell>
          <cell r="D1401">
            <v>766</v>
          </cell>
          <cell r="E1401" t="str">
            <v>SOUTHWICK TOLLAND</v>
          </cell>
          <cell r="F1401">
            <v>13933236</v>
          </cell>
          <cell r="G1401">
            <v>1</v>
          </cell>
          <cell r="H1401">
            <v>13936630</v>
          </cell>
          <cell r="I1401">
            <v>1</v>
          </cell>
          <cell r="K1401">
            <v>7270919</v>
          </cell>
          <cell r="L1401">
            <v>0</v>
          </cell>
          <cell r="M1401">
            <v>0</v>
          </cell>
          <cell r="N1401">
            <v>13936630</v>
          </cell>
          <cell r="O1401">
            <v>7270919</v>
          </cell>
          <cell r="P1401">
            <v>6950501</v>
          </cell>
          <cell r="Q1401">
            <v>320418</v>
          </cell>
          <cell r="R1401">
            <v>4.6099986173658563</v>
          </cell>
          <cell r="S1401">
            <v>1569</v>
          </cell>
          <cell r="T1401">
            <v>0</v>
          </cell>
          <cell r="U1401">
            <v>279</v>
          </cell>
          <cell r="V1401">
            <v>766</v>
          </cell>
          <cell r="W1401">
            <v>1392</v>
          </cell>
          <cell r="X1401">
            <v>1494</v>
          </cell>
          <cell r="Y1401">
            <v>13936630</v>
          </cell>
        </row>
        <row r="1402">
          <cell r="A1402">
            <v>1393</v>
          </cell>
          <cell r="B1402">
            <v>279</v>
          </cell>
          <cell r="D1402">
            <v>998</v>
          </cell>
          <cell r="F1402">
            <v>0</v>
          </cell>
          <cell r="G1402">
            <v>0</v>
          </cell>
          <cell r="H1402">
            <v>0</v>
          </cell>
          <cell r="I1402">
            <v>0</v>
          </cell>
          <cell r="K1402">
            <v>0</v>
          </cell>
          <cell r="L1402">
            <v>0</v>
          </cell>
          <cell r="M1402">
            <v>0</v>
          </cell>
          <cell r="N1402">
            <v>0</v>
          </cell>
          <cell r="O1402">
            <v>0</v>
          </cell>
          <cell r="P1402">
            <v>0</v>
          </cell>
          <cell r="Q1402">
            <v>0</v>
          </cell>
          <cell r="R1402">
            <v>0</v>
          </cell>
          <cell r="S1402">
            <v>0</v>
          </cell>
          <cell r="T1402">
            <v>0</v>
          </cell>
          <cell r="U1402">
            <v>279</v>
          </cell>
          <cell r="V1402">
            <v>998</v>
          </cell>
          <cell r="W1402">
            <v>1393</v>
          </cell>
          <cell r="X1402">
            <v>0</v>
          </cell>
          <cell r="Y1402">
            <v>0</v>
          </cell>
        </row>
        <row r="1403">
          <cell r="A1403">
            <v>1394</v>
          </cell>
          <cell r="B1403">
            <v>279</v>
          </cell>
          <cell r="D1403">
            <v>998</v>
          </cell>
          <cell r="F1403">
            <v>0</v>
          </cell>
          <cell r="G1403">
            <v>0</v>
          </cell>
          <cell r="H1403">
            <v>0</v>
          </cell>
          <cell r="I1403">
            <v>0</v>
          </cell>
          <cell r="K1403">
            <v>0</v>
          </cell>
          <cell r="L1403">
            <v>0</v>
          </cell>
          <cell r="M1403">
            <v>0</v>
          </cell>
          <cell r="N1403">
            <v>0</v>
          </cell>
          <cell r="O1403">
            <v>0</v>
          </cell>
          <cell r="P1403">
            <v>0</v>
          </cell>
          <cell r="Q1403">
            <v>0</v>
          </cell>
          <cell r="R1403">
            <v>0</v>
          </cell>
          <cell r="S1403">
            <v>0</v>
          </cell>
          <cell r="T1403">
            <v>0</v>
          </cell>
          <cell r="U1403">
            <v>279</v>
          </cell>
          <cell r="V1403">
            <v>998</v>
          </cell>
          <cell r="W1403">
            <v>1394</v>
          </cell>
          <cell r="X1403">
            <v>0</v>
          </cell>
          <cell r="Y1403">
            <v>0</v>
          </cell>
        </row>
        <row r="1404">
          <cell r="A1404">
            <v>1395</v>
          </cell>
          <cell r="B1404">
            <v>279</v>
          </cell>
          <cell r="C1404" t="str">
            <v xml:space="preserve">SOUTHWICK                    </v>
          </cell>
          <cell r="D1404">
            <v>999</v>
          </cell>
          <cell r="E1404" t="str">
            <v>TOTAL</v>
          </cell>
          <cell r="F1404">
            <v>13933236</v>
          </cell>
          <cell r="G1404">
            <v>1</v>
          </cell>
          <cell r="H1404">
            <v>13936630</v>
          </cell>
          <cell r="I1404">
            <v>1</v>
          </cell>
          <cell r="J1404">
            <v>7270919</v>
          </cell>
          <cell r="K1404">
            <v>7270919</v>
          </cell>
          <cell r="L1404">
            <v>0</v>
          </cell>
          <cell r="M1404">
            <v>0</v>
          </cell>
          <cell r="N1404">
            <v>13936630</v>
          </cell>
          <cell r="O1404">
            <v>7270919</v>
          </cell>
          <cell r="P1404">
            <v>6950501</v>
          </cell>
          <cell r="Q1404">
            <v>320418</v>
          </cell>
          <cell r="R1404">
            <v>4.6099986173658563</v>
          </cell>
          <cell r="S1404">
            <v>1569</v>
          </cell>
          <cell r="T1404">
            <v>0</v>
          </cell>
          <cell r="U1404">
            <v>279</v>
          </cell>
          <cell r="V1404">
            <v>999</v>
          </cell>
          <cell r="W1404">
            <v>1395</v>
          </cell>
          <cell r="X1404">
            <v>1494</v>
          </cell>
          <cell r="Y1404">
            <v>13936630</v>
          </cell>
        </row>
        <row r="1405">
          <cell r="A1405">
            <v>1396</v>
          </cell>
          <cell r="B1405">
            <v>280</v>
          </cell>
          <cell r="C1405" t="str">
            <v xml:space="preserve">SPENCER                      </v>
          </cell>
          <cell r="D1405">
            <v>280</v>
          </cell>
          <cell r="E1405" t="str">
            <v>SPENCER</v>
          </cell>
          <cell r="F1405">
            <v>12250.07</v>
          </cell>
          <cell r="G1405">
            <v>7.2310864042494189E-4</v>
          </cell>
          <cell r="H1405">
            <v>12697.21</v>
          </cell>
          <cell r="I1405">
            <v>7.2520790897670766E-4</v>
          </cell>
          <cell r="K1405">
            <v>4307</v>
          </cell>
          <cell r="L1405">
            <v>0</v>
          </cell>
          <cell r="M1405">
            <v>0</v>
          </cell>
          <cell r="N1405">
            <v>12697.21</v>
          </cell>
          <cell r="O1405">
            <v>4307</v>
          </cell>
          <cell r="P1405">
            <v>4119</v>
          </cell>
          <cell r="Q1405">
            <v>188</v>
          </cell>
          <cell r="R1405">
            <v>4.564214615197864</v>
          </cell>
          <cell r="S1405">
            <v>1</v>
          </cell>
          <cell r="T1405">
            <v>0</v>
          </cell>
          <cell r="U1405">
            <v>280</v>
          </cell>
          <cell r="V1405">
            <v>280</v>
          </cell>
          <cell r="W1405">
            <v>1396</v>
          </cell>
          <cell r="X1405">
            <v>1</v>
          </cell>
          <cell r="Y1405">
            <v>12697.21</v>
          </cell>
        </row>
        <row r="1406">
          <cell r="A1406">
            <v>1397</v>
          </cell>
          <cell r="B1406">
            <v>280</v>
          </cell>
          <cell r="C1406" t="str">
            <v xml:space="preserve">SPENCER                      </v>
          </cell>
          <cell r="D1406">
            <v>767</v>
          </cell>
          <cell r="E1406" t="str">
            <v>SPENCER EAST BROOKFIELD</v>
          </cell>
          <cell r="F1406">
            <v>15318268</v>
          </cell>
          <cell r="G1406">
            <v>0.90422111442178654</v>
          </cell>
          <cell r="H1406">
            <v>15846217</v>
          </cell>
          <cell r="I1406">
            <v>0.90506512027139496</v>
          </cell>
          <cell r="K1406">
            <v>5374818</v>
          </cell>
          <cell r="L1406">
            <v>0</v>
          </cell>
          <cell r="M1406">
            <v>0</v>
          </cell>
          <cell r="N1406">
            <v>15846217</v>
          </cell>
          <cell r="O1406">
            <v>5374818</v>
          </cell>
          <cell r="P1406">
            <v>5150893</v>
          </cell>
          <cell r="Q1406">
            <v>223925</v>
          </cell>
          <cell r="R1406">
            <v>4.3473044382789547</v>
          </cell>
          <cell r="S1406">
            <v>1606</v>
          </cell>
          <cell r="T1406">
            <v>0</v>
          </cell>
          <cell r="U1406">
            <v>280</v>
          </cell>
          <cell r="V1406">
            <v>767</v>
          </cell>
          <cell r="W1406">
            <v>1397</v>
          </cell>
          <cell r="X1406">
            <v>1584</v>
          </cell>
          <cell r="Y1406">
            <v>15846217</v>
          </cell>
        </row>
        <row r="1407">
          <cell r="A1407">
            <v>1398</v>
          </cell>
          <cell r="B1407">
            <v>280</v>
          </cell>
          <cell r="C1407" t="str">
            <v xml:space="preserve">SPENCER                      </v>
          </cell>
          <cell r="D1407">
            <v>876</v>
          </cell>
          <cell r="E1407" t="str">
            <v>SOUTHERN WORCESTER</v>
          </cell>
          <cell r="F1407">
            <v>1610325</v>
          </cell>
          <cell r="G1407">
            <v>9.5055776937788494E-2</v>
          </cell>
          <cell r="H1407">
            <v>1649458</v>
          </cell>
          <cell r="I1407">
            <v>9.4209671819628277E-2</v>
          </cell>
          <cell r="K1407">
            <v>559473</v>
          </cell>
          <cell r="L1407">
            <v>0</v>
          </cell>
          <cell r="M1407">
            <v>0</v>
          </cell>
          <cell r="N1407">
            <v>1649458</v>
          </cell>
          <cell r="O1407">
            <v>559473</v>
          </cell>
          <cell r="P1407">
            <v>541485</v>
          </cell>
          <cell r="Q1407">
            <v>17988</v>
          </cell>
          <cell r="R1407">
            <v>3.3219756779966203</v>
          </cell>
          <cell r="S1407">
            <v>113</v>
          </cell>
          <cell r="T1407">
            <v>0</v>
          </cell>
          <cell r="U1407">
            <v>280</v>
          </cell>
          <cell r="V1407">
            <v>876</v>
          </cell>
          <cell r="W1407">
            <v>1398</v>
          </cell>
          <cell r="X1407">
            <v>112</v>
          </cell>
          <cell r="Y1407">
            <v>1649458</v>
          </cell>
        </row>
        <row r="1408">
          <cell r="A1408">
            <v>1399</v>
          </cell>
          <cell r="B1408">
            <v>280</v>
          </cell>
          <cell r="D1408">
            <v>998</v>
          </cell>
          <cell r="F1408">
            <v>0</v>
          </cell>
          <cell r="G1408">
            <v>0</v>
          </cell>
          <cell r="H1408">
            <v>0</v>
          </cell>
          <cell r="I1408">
            <v>0</v>
          </cell>
          <cell r="K1408">
            <v>0</v>
          </cell>
          <cell r="L1408">
            <v>0</v>
          </cell>
          <cell r="M1408">
            <v>0</v>
          </cell>
          <cell r="N1408">
            <v>0</v>
          </cell>
          <cell r="O1408">
            <v>0</v>
          </cell>
          <cell r="P1408">
            <v>0</v>
          </cell>
          <cell r="Q1408">
            <v>0</v>
          </cell>
          <cell r="R1408">
            <v>0</v>
          </cell>
          <cell r="S1408">
            <v>0</v>
          </cell>
          <cell r="T1408">
            <v>0</v>
          </cell>
          <cell r="U1408">
            <v>280</v>
          </cell>
          <cell r="V1408">
            <v>998</v>
          </cell>
          <cell r="W1408">
            <v>1399</v>
          </cell>
          <cell r="X1408">
            <v>0</v>
          </cell>
          <cell r="Y1408">
            <v>0</v>
          </cell>
        </row>
        <row r="1409">
          <cell r="A1409">
            <v>1400</v>
          </cell>
          <cell r="B1409">
            <v>280</v>
          </cell>
          <cell r="C1409" t="str">
            <v xml:space="preserve">SPENCER                      </v>
          </cell>
          <cell r="D1409">
            <v>999</v>
          </cell>
          <cell r="E1409" t="str">
            <v>TOTAL</v>
          </cell>
          <cell r="F1409">
            <v>16940843.07</v>
          </cell>
          <cell r="G1409">
            <v>1</v>
          </cell>
          <cell r="H1409">
            <v>17508372.210000001</v>
          </cell>
          <cell r="I1409">
            <v>0.99999999999999989</v>
          </cell>
          <cell r="J1409">
            <v>5938598</v>
          </cell>
          <cell r="K1409">
            <v>5938598</v>
          </cell>
          <cell r="L1409">
            <v>0</v>
          </cell>
          <cell r="M1409">
            <v>0</v>
          </cell>
          <cell r="N1409">
            <v>17508372.210000001</v>
          </cell>
          <cell r="O1409">
            <v>5938598</v>
          </cell>
          <cell r="P1409">
            <v>5696497</v>
          </cell>
          <cell r="Q1409">
            <v>242101</v>
          </cell>
          <cell r="R1409">
            <v>4.249997849555613</v>
          </cell>
          <cell r="S1409">
            <v>1720</v>
          </cell>
          <cell r="T1409">
            <v>0</v>
          </cell>
          <cell r="U1409">
            <v>280</v>
          </cell>
          <cell r="V1409">
            <v>999</v>
          </cell>
          <cell r="W1409">
            <v>1400</v>
          </cell>
          <cell r="X1409">
            <v>1697</v>
          </cell>
          <cell r="Y1409">
            <v>17508372.210000001</v>
          </cell>
        </row>
        <row r="1410">
          <cell r="A1410">
            <v>1401</v>
          </cell>
          <cell r="B1410">
            <v>281</v>
          </cell>
          <cell r="C1410" t="str">
            <v xml:space="preserve">SPRINGFIELD                  </v>
          </cell>
          <cell r="D1410">
            <v>281</v>
          </cell>
          <cell r="E1410" t="str">
            <v>SPRINGFIELD</v>
          </cell>
          <cell r="F1410">
            <v>309609750.70000011</v>
          </cell>
          <cell r="G1410">
            <v>1</v>
          </cell>
          <cell r="H1410">
            <v>320611343.04000002</v>
          </cell>
          <cell r="I1410">
            <v>1</v>
          </cell>
          <cell r="K1410">
            <v>34766731</v>
          </cell>
          <cell r="L1410">
            <v>0</v>
          </cell>
          <cell r="M1410">
            <v>0</v>
          </cell>
          <cell r="N1410">
            <v>320611343.04000002</v>
          </cell>
          <cell r="O1410">
            <v>34766731</v>
          </cell>
          <cell r="P1410">
            <v>34205756</v>
          </cell>
          <cell r="Q1410">
            <v>560975</v>
          </cell>
          <cell r="R1410">
            <v>1.6400017587683196</v>
          </cell>
          <cell r="S1410">
            <v>28226</v>
          </cell>
          <cell r="T1410">
            <v>0</v>
          </cell>
          <cell r="U1410">
            <v>281</v>
          </cell>
          <cell r="V1410">
            <v>281</v>
          </cell>
          <cell r="W1410">
            <v>1401</v>
          </cell>
          <cell r="X1410">
            <v>27950</v>
          </cell>
          <cell r="Y1410">
            <v>320611343.04000002</v>
          </cell>
        </row>
        <row r="1411">
          <cell r="A1411">
            <v>1402</v>
          </cell>
          <cell r="B1411">
            <v>281</v>
          </cell>
          <cell r="D1411">
            <v>998</v>
          </cell>
          <cell r="F1411">
            <v>0</v>
          </cell>
          <cell r="G1411">
            <v>0</v>
          </cell>
          <cell r="H1411">
            <v>0</v>
          </cell>
          <cell r="I1411">
            <v>0</v>
          </cell>
          <cell r="K1411">
            <v>0</v>
          </cell>
          <cell r="L1411">
            <v>0</v>
          </cell>
          <cell r="M1411">
            <v>0</v>
          </cell>
          <cell r="N1411">
            <v>0</v>
          </cell>
          <cell r="O1411">
            <v>0</v>
          </cell>
          <cell r="P1411">
            <v>0</v>
          </cell>
          <cell r="Q1411">
            <v>0</v>
          </cell>
          <cell r="R1411">
            <v>0</v>
          </cell>
          <cell r="S1411">
            <v>0</v>
          </cell>
          <cell r="T1411">
            <v>0</v>
          </cell>
          <cell r="U1411">
            <v>281</v>
          </cell>
          <cell r="V1411">
            <v>998</v>
          </cell>
          <cell r="W1411">
            <v>1402</v>
          </cell>
          <cell r="X1411">
            <v>0</v>
          </cell>
          <cell r="Y1411">
            <v>0</v>
          </cell>
        </row>
        <row r="1412">
          <cell r="A1412">
            <v>1403</v>
          </cell>
          <cell r="B1412">
            <v>281</v>
          </cell>
          <cell r="D1412">
            <v>998</v>
          </cell>
          <cell r="F1412">
            <v>0</v>
          </cell>
          <cell r="G1412">
            <v>0</v>
          </cell>
          <cell r="H1412">
            <v>0</v>
          </cell>
          <cell r="I1412">
            <v>0</v>
          </cell>
          <cell r="K1412">
            <v>0</v>
          </cell>
          <cell r="L1412">
            <v>0</v>
          </cell>
          <cell r="M1412">
            <v>0</v>
          </cell>
          <cell r="N1412">
            <v>0</v>
          </cell>
          <cell r="O1412">
            <v>0</v>
          </cell>
          <cell r="P1412">
            <v>0</v>
          </cell>
          <cell r="Q1412">
            <v>0</v>
          </cell>
          <cell r="R1412">
            <v>0</v>
          </cell>
          <cell r="S1412">
            <v>0</v>
          </cell>
          <cell r="T1412">
            <v>0</v>
          </cell>
          <cell r="U1412">
            <v>281</v>
          </cell>
          <cell r="V1412">
            <v>998</v>
          </cell>
          <cell r="W1412">
            <v>1403</v>
          </cell>
          <cell r="X1412">
            <v>0</v>
          </cell>
          <cell r="Y1412">
            <v>0</v>
          </cell>
        </row>
        <row r="1413">
          <cell r="A1413">
            <v>1404</v>
          </cell>
          <cell r="B1413">
            <v>281</v>
          </cell>
          <cell r="D1413">
            <v>998</v>
          </cell>
          <cell r="F1413">
            <v>0</v>
          </cell>
          <cell r="G1413">
            <v>0</v>
          </cell>
          <cell r="H1413">
            <v>0</v>
          </cell>
          <cell r="I1413">
            <v>0</v>
          </cell>
          <cell r="K1413">
            <v>0</v>
          </cell>
          <cell r="L1413">
            <v>0</v>
          </cell>
          <cell r="M1413">
            <v>0</v>
          </cell>
          <cell r="N1413">
            <v>0</v>
          </cell>
          <cell r="O1413">
            <v>0</v>
          </cell>
          <cell r="P1413">
            <v>0</v>
          </cell>
          <cell r="Q1413">
            <v>0</v>
          </cell>
          <cell r="R1413">
            <v>0</v>
          </cell>
          <cell r="S1413">
            <v>0</v>
          </cell>
          <cell r="T1413">
            <v>0</v>
          </cell>
          <cell r="U1413">
            <v>281</v>
          </cell>
          <cell r="V1413">
            <v>998</v>
          </cell>
          <cell r="W1413">
            <v>1404</v>
          </cell>
          <cell r="X1413">
            <v>0</v>
          </cell>
          <cell r="Y1413">
            <v>0</v>
          </cell>
        </row>
        <row r="1414">
          <cell r="A1414">
            <v>1405</v>
          </cell>
          <cell r="B1414">
            <v>281</v>
          </cell>
          <cell r="C1414" t="str">
            <v xml:space="preserve">SPRINGFIELD                  </v>
          </cell>
          <cell r="D1414">
            <v>999</v>
          </cell>
          <cell r="E1414" t="str">
            <v>TOTAL</v>
          </cell>
          <cell r="F1414">
            <v>309609750.70000011</v>
          </cell>
          <cell r="G1414">
            <v>1</v>
          </cell>
          <cell r="H1414">
            <v>320611343.04000002</v>
          </cell>
          <cell r="I1414">
            <v>1</v>
          </cell>
          <cell r="J1414">
            <v>34766731</v>
          </cell>
          <cell r="K1414">
            <v>34766731</v>
          </cell>
          <cell r="L1414">
            <v>0</v>
          </cell>
          <cell r="M1414">
            <v>0</v>
          </cell>
          <cell r="N1414">
            <v>320611343.04000002</v>
          </cell>
          <cell r="O1414">
            <v>34766731</v>
          </cell>
          <cell r="P1414">
            <v>34205756</v>
          </cell>
          <cell r="Q1414">
            <v>560975</v>
          </cell>
          <cell r="R1414">
            <v>1.6400017587683196</v>
          </cell>
          <cell r="S1414">
            <v>28226</v>
          </cell>
          <cell r="T1414">
            <v>0</v>
          </cell>
          <cell r="U1414">
            <v>281</v>
          </cell>
          <cell r="V1414">
            <v>999</v>
          </cell>
          <cell r="W1414">
            <v>1405</v>
          </cell>
          <cell r="X1414">
            <v>27950</v>
          </cell>
          <cell r="Y1414">
            <v>320611343.04000002</v>
          </cell>
        </row>
        <row r="1415">
          <cell r="A1415">
            <v>1406</v>
          </cell>
          <cell r="B1415">
            <v>282</v>
          </cell>
          <cell r="C1415" t="str">
            <v xml:space="preserve">STERLING                     </v>
          </cell>
          <cell r="D1415">
            <v>282</v>
          </cell>
          <cell r="E1415" t="str">
            <v>STERLING</v>
          </cell>
          <cell r="F1415">
            <v>0</v>
          </cell>
          <cell r="G1415">
            <v>0</v>
          </cell>
          <cell r="H1415">
            <v>0</v>
          </cell>
          <cell r="I1415">
            <v>0</v>
          </cell>
          <cell r="K1415">
            <v>0</v>
          </cell>
          <cell r="L1415">
            <v>0</v>
          </cell>
          <cell r="M1415">
            <v>0</v>
          </cell>
          <cell r="N1415">
            <v>0</v>
          </cell>
          <cell r="O1415">
            <v>0</v>
          </cell>
          <cell r="P1415">
            <v>0</v>
          </cell>
          <cell r="Q1415">
            <v>0</v>
          </cell>
          <cell r="R1415">
            <v>0</v>
          </cell>
          <cell r="S1415">
            <v>0</v>
          </cell>
          <cell r="T1415">
            <v>0</v>
          </cell>
          <cell r="U1415">
            <v>282</v>
          </cell>
          <cell r="V1415">
            <v>282</v>
          </cell>
          <cell r="W1415">
            <v>1406</v>
          </cell>
          <cell r="X1415">
            <v>0</v>
          </cell>
          <cell r="Y1415">
            <v>0</v>
          </cell>
        </row>
        <row r="1416">
          <cell r="A1416">
            <v>1407</v>
          </cell>
          <cell r="B1416">
            <v>282</v>
          </cell>
          <cell r="C1416" t="str">
            <v xml:space="preserve">STERLING                     </v>
          </cell>
          <cell r="D1416">
            <v>775</v>
          </cell>
          <cell r="E1416" t="str">
            <v>WACHUSETT</v>
          </cell>
          <cell r="F1416">
            <v>10701996</v>
          </cell>
          <cell r="G1416">
            <v>0.93445905042963562</v>
          </cell>
          <cell r="H1416">
            <v>11052964</v>
          </cell>
          <cell r="I1416">
            <v>0.93255125779241377</v>
          </cell>
          <cell r="K1416">
            <v>7968175</v>
          </cell>
          <cell r="L1416">
            <v>0</v>
          </cell>
          <cell r="M1416">
            <v>0</v>
          </cell>
          <cell r="N1416">
            <v>11052964</v>
          </cell>
          <cell r="O1416">
            <v>7968175</v>
          </cell>
          <cell r="P1416">
            <v>7770676</v>
          </cell>
          <cell r="Q1416">
            <v>197499</v>
          </cell>
          <cell r="R1416">
            <v>2.5415935499047961</v>
          </cell>
          <cell r="S1416">
            <v>1269</v>
          </cell>
          <cell r="T1416">
            <v>0</v>
          </cell>
          <cell r="U1416">
            <v>282</v>
          </cell>
          <cell r="V1416">
            <v>775</v>
          </cell>
          <cell r="W1416">
            <v>1407</v>
          </cell>
          <cell r="X1416">
            <v>1257</v>
          </cell>
          <cell r="Y1416">
            <v>11052964</v>
          </cell>
        </row>
        <row r="1417">
          <cell r="A1417">
            <v>1408</v>
          </cell>
          <cell r="B1417">
            <v>282</v>
          </cell>
          <cell r="C1417" t="str">
            <v xml:space="preserve">STERLING                     </v>
          </cell>
          <cell r="D1417">
            <v>832</v>
          </cell>
          <cell r="E1417" t="str">
            <v>MONTACHUSETT</v>
          </cell>
          <cell r="F1417">
            <v>750615</v>
          </cell>
          <cell r="G1417">
            <v>6.5540949570364354E-2</v>
          </cell>
          <cell r="H1417">
            <v>799429</v>
          </cell>
          <cell r="I1417">
            <v>6.744874220758626E-2</v>
          </cell>
          <cell r="K1417">
            <v>576315</v>
          </cell>
          <cell r="L1417">
            <v>0</v>
          </cell>
          <cell r="M1417">
            <v>0</v>
          </cell>
          <cell r="N1417">
            <v>799429</v>
          </cell>
          <cell r="O1417">
            <v>576315</v>
          </cell>
          <cell r="P1417">
            <v>545019</v>
          </cell>
          <cell r="Q1417">
            <v>31296</v>
          </cell>
          <cell r="R1417">
            <v>5.7421851348301622</v>
          </cell>
          <cell r="S1417">
            <v>53</v>
          </cell>
          <cell r="T1417">
            <v>0</v>
          </cell>
          <cell r="U1417">
            <v>282</v>
          </cell>
          <cell r="V1417">
            <v>832</v>
          </cell>
          <cell r="W1417">
            <v>1408</v>
          </cell>
          <cell r="X1417">
            <v>54</v>
          </cell>
          <cell r="Y1417">
            <v>799429</v>
          </cell>
        </row>
        <row r="1418">
          <cell r="A1418">
            <v>1409</v>
          </cell>
          <cell r="B1418">
            <v>282</v>
          </cell>
          <cell r="D1418">
            <v>998</v>
          </cell>
          <cell r="F1418">
            <v>0</v>
          </cell>
          <cell r="G1418">
            <v>0</v>
          </cell>
          <cell r="H1418">
            <v>0</v>
          </cell>
          <cell r="I1418">
            <v>0</v>
          </cell>
          <cell r="K1418">
            <v>0</v>
          </cell>
          <cell r="L1418">
            <v>0</v>
          </cell>
          <cell r="M1418">
            <v>0</v>
          </cell>
          <cell r="N1418">
            <v>0</v>
          </cell>
          <cell r="O1418">
            <v>0</v>
          </cell>
          <cell r="P1418">
            <v>0</v>
          </cell>
          <cell r="Q1418">
            <v>0</v>
          </cell>
          <cell r="R1418">
            <v>0</v>
          </cell>
          <cell r="S1418">
            <v>0</v>
          </cell>
          <cell r="T1418">
            <v>0</v>
          </cell>
          <cell r="U1418">
            <v>282</v>
          </cell>
          <cell r="V1418">
            <v>998</v>
          </cell>
          <cell r="W1418">
            <v>1409</v>
          </cell>
          <cell r="X1418">
            <v>0</v>
          </cell>
          <cell r="Y1418">
            <v>0</v>
          </cell>
        </row>
        <row r="1419">
          <cell r="A1419">
            <v>1410</v>
          </cell>
          <cell r="B1419">
            <v>282</v>
          </cell>
          <cell r="C1419" t="str">
            <v xml:space="preserve">STERLING                     </v>
          </cell>
          <cell r="D1419">
            <v>999</v>
          </cell>
          <cell r="E1419" t="str">
            <v>TOTAL</v>
          </cell>
          <cell r="F1419">
            <v>11452611</v>
          </cell>
          <cell r="G1419">
            <v>1</v>
          </cell>
          <cell r="H1419">
            <v>11852393</v>
          </cell>
          <cell r="I1419">
            <v>1</v>
          </cell>
          <cell r="J1419">
            <v>8544490</v>
          </cell>
          <cell r="K1419">
            <v>8544490</v>
          </cell>
          <cell r="L1419">
            <v>0</v>
          </cell>
          <cell r="M1419">
            <v>0</v>
          </cell>
          <cell r="N1419">
            <v>11852393</v>
          </cell>
          <cell r="O1419">
            <v>8544490</v>
          </cell>
          <cell r="P1419">
            <v>8315695</v>
          </cell>
          <cell r="Q1419">
            <v>228795</v>
          </cell>
          <cell r="R1419">
            <v>2.7513635360604254</v>
          </cell>
          <cell r="S1419">
            <v>1322</v>
          </cell>
          <cell r="T1419">
            <v>0</v>
          </cell>
          <cell r="U1419">
            <v>282</v>
          </cell>
          <cell r="V1419">
            <v>999</v>
          </cell>
          <cell r="W1419">
            <v>1410</v>
          </cell>
          <cell r="X1419">
            <v>1311</v>
          </cell>
          <cell r="Y1419">
            <v>11852393</v>
          </cell>
        </row>
        <row r="1420">
          <cell r="A1420">
            <v>1411</v>
          </cell>
          <cell r="B1420">
            <v>283</v>
          </cell>
          <cell r="C1420" t="str">
            <v xml:space="preserve">STOCKBRIDGE                  </v>
          </cell>
          <cell r="D1420">
            <v>283</v>
          </cell>
          <cell r="E1420" t="str">
            <v>STOCKBRIDGE</v>
          </cell>
          <cell r="F1420">
            <v>0</v>
          </cell>
          <cell r="G1420">
            <v>0</v>
          </cell>
          <cell r="H1420">
            <v>0</v>
          </cell>
          <cell r="I1420">
            <v>0</v>
          </cell>
          <cell r="K1420">
            <v>0</v>
          </cell>
          <cell r="L1420">
            <v>0</v>
          </cell>
          <cell r="M1420">
            <v>0</v>
          </cell>
          <cell r="N1420">
            <v>0</v>
          </cell>
          <cell r="O1420">
            <v>0</v>
          </cell>
          <cell r="P1420">
            <v>0</v>
          </cell>
          <cell r="Q1420">
            <v>0</v>
          </cell>
          <cell r="R1420">
            <v>0</v>
          </cell>
          <cell r="S1420">
            <v>0</v>
          </cell>
          <cell r="T1420">
            <v>0</v>
          </cell>
          <cell r="U1420">
            <v>283</v>
          </cell>
          <cell r="V1420">
            <v>283</v>
          </cell>
          <cell r="W1420">
            <v>1411</v>
          </cell>
          <cell r="X1420">
            <v>0</v>
          </cell>
          <cell r="Y1420">
            <v>0</v>
          </cell>
        </row>
        <row r="1421">
          <cell r="A1421">
            <v>1412</v>
          </cell>
          <cell r="B1421">
            <v>283</v>
          </cell>
          <cell r="C1421" t="str">
            <v xml:space="preserve">STOCKBRIDGE                  </v>
          </cell>
          <cell r="D1421">
            <v>618</v>
          </cell>
          <cell r="E1421" t="str">
            <v>BERKSHIRE HILLS</v>
          </cell>
          <cell r="F1421">
            <v>1539607</v>
          </cell>
          <cell r="G1421">
            <v>1</v>
          </cell>
          <cell r="H1421">
            <v>1561545</v>
          </cell>
          <cell r="I1421">
            <v>1</v>
          </cell>
          <cell r="K1421">
            <v>1552290</v>
          </cell>
          <cell r="L1421">
            <v>0</v>
          </cell>
          <cell r="M1421">
            <v>0</v>
          </cell>
          <cell r="N1421">
            <v>1561545</v>
          </cell>
          <cell r="O1421">
            <v>1552290</v>
          </cell>
          <cell r="P1421">
            <v>1549303</v>
          </cell>
          <cell r="Q1421">
            <v>2987</v>
          </cell>
          <cell r="R1421">
            <v>0.19279637359509405</v>
          </cell>
          <cell r="S1421">
            <v>167</v>
          </cell>
          <cell r="T1421">
            <v>0</v>
          </cell>
          <cell r="U1421">
            <v>283</v>
          </cell>
          <cell r="V1421">
            <v>618</v>
          </cell>
          <cell r="W1421">
            <v>1412</v>
          </cell>
          <cell r="X1421">
            <v>163</v>
          </cell>
          <cell r="Y1421">
            <v>1561545</v>
          </cell>
        </row>
        <row r="1422">
          <cell r="A1422">
            <v>1413</v>
          </cell>
          <cell r="B1422">
            <v>283</v>
          </cell>
          <cell r="D1422">
            <v>998</v>
          </cell>
          <cell r="F1422">
            <v>0</v>
          </cell>
          <cell r="G1422">
            <v>0</v>
          </cell>
          <cell r="H1422">
            <v>0</v>
          </cell>
          <cell r="I1422">
            <v>0</v>
          </cell>
          <cell r="K1422">
            <v>0</v>
          </cell>
          <cell r="L1422">
            <v>0</v>
          </cell>
          <cell r="M1422">
            <v>0</v>
          </cell>
          <cell r="N1422">
            <v>0</v>
          </cell>
          <cell r="O1422">
            <v>0</v>
          </cell>
          <cell r="P1422">
            <v>0</v>
          </cell>
          <cell r="Q1422">
            <v>0</v>
          </cell>
          <cell r="R1422">
            <v>0</v>
          </cell>
          <cell r="S1422">
            <v>0</v>
          </cell>
          <cell r="T1422">
            <v>0</v>
          </cell>
          <cell r="U1422">
            <v>283</v>
          </cell>
          <cell r="V1422">
            <v>998</v>
          </cell>
          <cell r="W1422">
            <v>1413</v>
          </cell>
          <cell r="X1422">
            <v>0</v>
          </cell>
          <cell r="Y1422">
            <v>0</v>
          </cell>
        </row>
        <row r="1423">
          <cell r="A1423">
            <v>1414</v>
          </cell>
          <cell r="B1423">
            <v>283</v>
          </cell>
          <cell r="D1423">
            <v>998</v>
          </cell>
          <cell r="F1423">
            <v>0</v>
          </cell>
          <cell r="G1423">
            <v>0</v>
          </cell>
          <cell r="H1423">
            <v>0</v>
          </cell>
          <cell r="I1423">
            <v>0</v>
          </cell>
          <cell r="K1423">
            <v>0</v>
          </cell>
          <cell r="L1423">
            <v>0</v>
          </cell>
          <cell r="M1423">
            <v>0</v>
          </cell>
          <cell r="N1423">
            <v>0</v>
          </cell>
          <cell r="O1423">
            <v>0</v>
          </cell>
          <cell r="P1423">
            <v>0</v>
          </cell>
          <cell r="Q1423">
            <v>0</v>
          </cell>
          <cell r="R1423">
            <v>0</v>
          </cell>
          <cell r="S1423">
            <v>0</v>
          </cell>
          <cell r="T1423">
            <v>0</v>
          </cell>
          <cell r="U1423">
            <v>283</v>
          </cell>
          <cell r="V1423">
            <v>998</v>
          </cell>
          <cell r="W1423">
            <v>1414</v>
          </cell>
          <cell r="X1423">
            <v>0</v>
          </cell>
          <cell r="Y1423">
            <v>0</v>
          </cell>
        </row>
        <row r="1424">
          <cell r="A1424">
            <v>1415</v>
          </cell>
          <cell r="B1424">
            <v>283</v>
          </cell>
          <cell r="C1424" t="str">
            <v xml:space="preserve">STOCKBRIDGE                  </v>
          </cell>
          <cell r="D1424">
            <v>999</v>
          </cell>
          <cell r="E1424" t="str">
            <v>TOTAL</v>
          </cell>
          <cell r="F1424">
            <v>1539607</v>
          </cell>
          <cell r="G1424">
            <v>1</v>
          </cell>
          <cell r="H1424">
            <v>1561545</v>
          </cell>
          <cell r="I1424">
            <v>1</v>
          </cell>
          <cell r="J1424">
            <v>1552290</v>
          </cell>
          <cell r="K1424">
            <v>1552290</v>
          </cell>
          <cell r="L1424">
            <v>0</v>
          </cell>
          <cell r="M1424">
            <v>0</v>
          </cell>
          <cell r="N1424">
            <v>1561545</v>
          </cell>
          <cell r="O1424">
            <v>1552290</v>
          </cell>
          <cell r="P1424">
            <v>1549303</v>
          </cell>
          <cell r="Q1424">
            <v>2987</v>
          </cell>
          <cell r="R1424">
            <v>0.19279637359509405</v>
          </cell>
          <cell r="S1424">
            <v>167</v>
          </cell>
          <cell r="T1424">
            <v>0</v>
          </cell>
          <cell r="U1424">
            <v>283</v>
          </cell>
          <cell r="V1424">
            <v>999</v>
          </cell>
          <cell r="W1424">
            <v>1415</v>
          </cell>
          <cell r="X1424">
            <v>163</v>
          </cell>
          <cell r="Y1424">
            <v>1561545</v>
          </cell>
        </row>
        <row r="1425">
          <cell r="A1425">
            <v>1416</v>
          </cell>
          <cell r="B1425">
            <v>284</v>
          </cell>
          <cell r="C1425" t="str">
            <v xml:space="preserve">STONEHAM                     </v>
          </cell>
          <cell r="D1425">
            <v>284</v>
          </cell>
          <cell r="E1425" t="str">
            <v>STONEHAM</v>
          </cell>
          <cell r="F1425">
            <v>22408566.778700002</v>
          </cell>
          <cell r="G1425">
            <v>0.96163050572463493</v>
          </cell>
          <cell r="H1425">
            <v>22574630.586769994</v>
          </cell>
          <cell r="I1425">
            <v>0.95675985012051012</v>
          </cell>
          <cell r="K1425">
            <v>20031912</v>
          </cell>
          <cell r="L1425">
            <v>0</v>
          </cell>
          <cell r="M1425">
            <v>0</v>
          </cell>
          <cell r="N1425">
            <v>22574630.586769994</v>
          </cell>
          <cell r="O1425">
            <v>20033849</v>
          </cell>
          <cell r="P1425">
            <v>19761522</v>
          </cell>
          <cell r="Q1425">
            <v>272327</v>
          </cell>
          <cell r="R1425">
            <v>1.3780669322939803</v>
          </cell>
          <cell r="S1425">
            <v>2515</v>
          </cell>
          <cell r="T1425">
            <v>0</v>
          </cell>
          <cell r="U1425">
            <v>284</v>
          </cell>
          <cell r="V1425">
            <v>284</v>
          </cell>
          <cell r="W1425">
            <v>1416</v>
          </cell>
          <cell r="X1425">
            <v>2444</v>
          </cell>
          <cell r="Y1425">
            <v>22574630.586769994</v>
          </cell>
        </row>
        <row r="1426">
          <cell r="A1426">
            <v>1417</v>
          </cell>
          <cell r="B1426">
            <v>284</v>
          </cell>
          <cell r="C1426" t="str">
            <v xml:space="preserve">STONEHAM                     </v>
          </cell>
          <cell r="D1426">
            <v>853</v>
          </cell>
          <cell r="E1426" t="str">
            <v>NORTHEAST METROPOLITAN</v>
          </cell>
          <cell r="F1426">
            <v>824062</v>
          </cell>
          <cell r="G1426">
            <v>3.536340211466333E-2</v>
          </cell>
          <cell r="H1426">
            <v>933622</v>
          </cell>
          <cell r="I1426">
            <v>3.9568844387323304E-2</v>
          </cell>
          <cell r="K1426">
            <v>828462</v>
          </cell>
          <cell r="L1426">
            <v>0</v>
          </cell>
          <cell r="M1426">
            <v>0</v>
          </cell>
          <cell r="N1426">
            <v>933622</v>
          </cell>
          <cell r="O1426">
            <v>828542</v>
          </cell>
          <cell r="P1426">
            <v>726719</v>
          </cell>
          <cell r="Q1426">
            <v>101823</v>
          </cell>
          <cell r="R1426">
            <v>14.011330376665533</v>
          </cell>
          <cell r="S1426">
            <v>54</v>
          </cell>
          <cell r="T1426">
            <v>0</v>
          </cell>
          <cell r="U1426">
            <v>284</v>
          </cell>
          <cell r="V1426">
            <v>853</v>
          </cell>
          <cell r="W1426">
            <v>1417</v>
          </cell>
          <cell r="X1426">
            <v>59</v>
          </cell>
          <cell r="Y1426">
            <v>933622</v>
          </cell>
        </row>
        <row r="1427">
          <cell r="A1427">
            <v>1418</v>
          </cell>
          <cell r="B1427">
            <v>284</v>
          </cell>
          <cell r="C1427" t="str">
            <v xml:space="preserve">STONEHAM                     </v>
          </cell>
          <cell r="D1427">
            <v>913</v>
          </cell>
          <cell r="E1427" t="str">
            <v>ESSEX AGRICULTURAL</v>
          </cell>
          <cell r="F1427">
            <v>70050</v>
          </cell>
          <cell r="G1427">
            <v>3.0060921607017025E-3</v>
          </cell>
          <cell r="H1427">
            <v>86624</v>
          </cell>
          <cell r="I1427">
            <v>3.6713054921665238E-3</v>
          </cell>
          <cell r="K1427">
            <v>76867</v>
          </cell>
          <cell r="L1427">
            <v>74850</v>
          </cell>
          <cell r="M1427">
            <v>-2017</v>
          </cell>
          <cell r="N1427">
            <v>0</v>
          </cell>
          <cell r="O1427">
            <v>74850</v>
          </cell>
          <cell r="P1427">
            <v>61359</v>
          </cell>
          <cell r="Q1427">
            <v>13491</v>
          </cell>
          <cell r="R1427">
            <v>21.986994572923287</v>
          </cell>
          <cell r="S1427">
            <v>5</v>
          </cell>
          <cell r="T1427">
            <v>0</v>
          </cell>
          <cell r="U1427">
            <v>284</v>
          </cell>
          <cell r="V1427">
            <v>913</v>
          </cell>
          <cell r="W1427">
            <v>1418</v>
          </cell>
          <cell r="X1427">
            <v>6</v>
          </cell>
          <cell r="Y1427">
            <v>86624</v>
          </cell>
        </row>
        <row r="1428">
          <cell r="A1428">
            <v>1419</v>
          </cell>
          <cell r="B1428">
            <v>284</v>
          </cell>
          <cell r="D1428">
            <v>998</v>
          </cell>
          <cell r="F1428">
            <v>0</v>
          </cell>
          <cell r="G1428">
            <v>0</v>
          </cell>
          <cell r="H1428">
            <v>0</v>
          </cell>
          <cell r="I1428">
            <v>0</v>
          </cell>
          <cell r="K1428">
            <v>0</v>
          </cell>
          <cell r="L1428">
            <v>0</v>
          </cell>
          <cell r="M1428">
            <v>0</v>
          </cell>
          <cell r="N1428">
            <v>0</v>
          </cell>
          <cell r="O1428">
            <v>0</v>
          </cell>
          <cell r="P1428">
            <v>0</v>
          </cell>
          <cell r="Q1428">
            <v>0</v>
          </cell>
          <cell r="R1428">
            <v>0</v>
          </cell>
          <cell r="S1428">
            <v>0</v>
          </cell>
          <cell r="T1428">
            <v>0</v>
          </cell>
          <cell r="U1428">
            <v>284</v>
          </cell>
          <cell r="V1428">
            <v>998</v>
          </cell>
          <cell r="W1428">
            <v>1419</v>
          </cell>
          <cell r="X1428">
            <v>0</v>
          </cell>
          <cell r="Y1428">
            <v>0</v>
          </cell>
        </row>
        <row r="1429">
          <cell r="A1429">
            <v>1420</v>
          </cell>
          <cell r="B1429">
            <v>284</v>
          </cell>
          <cell r="C1429" t="str">
            <v xml:space="preserve">STONEHAM                     </v>
          </cell>
          <cell r="D1429">
            <v>999</v>
          </cell>
          <cell r="E1429" t="str">
            <v>TOTAL</v>
          </cell>
          <cell r="F1429">
            <v>23302678.778700002</v>
          </cell>
          <cell r="G1429">
            <v>1</v>
          </cell>
          <cell r="H1429">
            <v>23594876.586769994</v>
          </cell>
          <cell r="I1429">
            <v>1</v>
          </cell>
          <cell r="J1429">
            <v>20937241</v>
          </cell>
          <cell r="K1429">
            <v>20937241</v>
          </cell>
          <cell r="L1429">
            <v>74850</v>
          </cell>
          <cell r="M1429">
            <v>-2017</v>
          </cell>
          <cell r="N1429">
            <v>23508252.586769994</v>
          </cell>
          <cell r="O1429">
            <v>20937241</v>
          </cell>
          <cell r="P1429">
            <v>20549600</v>
          </cell>
          <cell r="Q1429">
            <v>387641</v>
          </cell>
          <cell r="R1429">
            <v>1.886367617861175</v>
          </cell>
          <cell r="S1429">
            <v>2574</v>
          </cell>
          <cell r="T1429">
            <v>0</v>
          </cell>
          <cell r="U1429">
            <v>284</v>
          </cell>
          <cell r="V1429">
            <v>999</v>
          </cell>
          <cell r="W1429">
            <v>1420</v>
          </cell>
          <cell r="X1429">
            <v>2509</v>
          </cell>
          <cell r="Y1429">
            <v>23594876.586769994</v>
          </cell>
        </row>
        <row r="1430">
          <cell r="A1430">
            <v>1421</v>
          </cell>
          <cell r="B1430">
            <v>285</v>
          </cell>
          <cell r="C1430" t="str">
            <v xml:space="preserve">STOUGHTON                    </v>
          </cell>
          <cell r="D1430">
            <v>285</v>
          </cell>
          <cell r="E1430" t="str">
            <v>STOUGHTON</v>
          </cell>
          <cell r="F1430">
            <v>35682635.053249992</v>
          </cell>
          <cell r="G1430">
            <v>0.9536506555735309</v>
          </cell>
          <cell r="H1430">
            <v>37103273.115960002</v>
          </cell>
          <cell r="I1430">
            <v>0.95678387356969796</v>
          </cell>
          <cell r="K1430">
            <v>23411556</v>
          </cell>
          <cell r="L1430">
            <v>0</v>
          </cell>
          <cell r="M1430">
            <v>0</v>
          </cell>
          <cell r="N1430">
            <v>37103273.115960002</v>
          </cell>
          <cell r="O1430">
            <v>23411556</v>
          </cell>
          <cell r="P1430">
            <v>22821888</v>
          </cell>
          <cell r="Q1430">
            <v>589668</v>
          </cell>
          <cell r="R1430">
            <v>2.5837827264773185</v>
          </cell>
          <cell r="S1430">
            <v>3781</v>
          </cell>
          <cell r="T1430">
            <v>0</v>
          </cell>
          <cell r="U1430">
            <v>285</v>
          </cell>
          <cell r="V1430">
            <v>285</v>
          </cell>
          <cell r="W1430">
            <v>1421</v>
          </cell>
          <cell r="X1430">
            <v>3799</v>
          </cell>
          <cell r="Y1430">
            <v>37103273.115960002</v>
          </cell>
        </row>
        <row r="1431">
          <cell r="A1431">
            <v>1422</v>
          </cell>
          <cell r="B1431">
            <v>285</v>
          </cell>
          <cell r="C1431" t="str">
            <v xml:space="preserve">STOUGHTON                    </v>
          </cell>
          <cell r="D1431">
            <v>872</v>
          </cell>
          <cell r="E1431" t="str">
            <v>SOUTHEASTERN</v>
          </cell>
          <cell r="F1431">
            <v>1591584</v>
          </cell>
          <cell r="G1431">
            <v>4.2536520151476291E-2</v>
          </cell>
          <cell r="H1431">
            <v>1526841</v>
          </cell>
          <cell r="I1431">
            <v>3.9372721693295636E-2</v>
          </cell>
          <cell r="K1431">
            <v>963412</v>
          </cell>
          <cell r="L1431">
            <v>0</v>
          </cell>
          <cell r="M1431">
            <v>0</v>
          </cell>
          <cell r="N1431">
            <v>1526841</v>
          </cell>
          <cell r="O1431">
            <v>963412</v>
          </cell>
          <cell r="P1431">
            <v>1017945</v>
          </cell>
          <cell r="Q1431">
            <v>-54533</v>
          </cell>
          <cell r="R1431">
            <v>-5.3571656621919654</v>
          </cell>
          <cell r="S1431">
            <v>108</v>
          </cell>
          <cell r="T1431">
            <v>0</v>
          </cell>
          <cell r="U1431">
            <v>285</v>
          </cell>
          <cell r="V1431">
            <v>872</v>
          </cell>
          <cell r="W1431">
            <v>1422</v>
          </cell>
          <cell r="X1431">
            <v>100</v>
          </cell>
          <cell r="Y1431">
            <v>1526841</v>
          </cell>
        </row>
        <row r="1432">
          <cell r="A1432">
            <v>1423</v>
          </cell>
          <cell r="B1432">
            <v>285</v>
          </cell>
          <cell r="C1432" t="str">
            <v xml:space="preserve">STOUGHTON                    </v>
          </cell>
          <cell r="D1432">
            <v>915</v>
          </cell>
          <cell r="E1432" t="str">
            <v>NORFOLK COUNTY</v>
          </cell>
          <cell r="F1432">
            <v>142664</v>
          </cell>
          <cell r="G1432">
            <v>3.8128242749928456E-3</v>
          </cell>
          <cell r="H1432">
            <v>149044</v>
          </cell>
          <cell r="I1432">
            <v>3.8434047370063782E-3</v>
          </cell>
          <cell r="K1432">
            <v>94044</v>
          </cell>
          <cell r="L1432">
            <v>0</v>
          </cell>
          <cell r="M1432">
            <v>0</v>
          </cell>
          <cell r="N1432">
            <v>149044</v>
          </cell>
          <cell r="O1432">
            <v>94044</v>
          </cell>
          <cell r="P1432">
            <v>91245</v>
          </cell>
          <cell r="Q1432">
            <v>2799</v>
          </cell>
          <cell r="R1432">
            <v>3.0675653460463588</v>
          </cell>
          <cell r="S1432">
            <v>10</v>
          </cell>
          <cell r="T1432">
            <v>0</v>
          </cell>
          <cell r="U1432">
            <v>285</v>
          </cell>
          <cell r="V1432">
            <v>915</v>
          </cell>
          <cell r="W1432">
            <v>1423</v>
          </cell>
          <cell r="X1432">
            <v>10</v>
          </cell>
          <cell r="Y1432">
            <v>149044</v>
          </cell>
        </row>
        <row r="1433">
          <cell r="A1433">
            <v>1424</v>
          </cell>
          <cell r="B1433">
            <v>285</v>
          </cell>
          <cell r="D1433">
            <v>998</v>
          </cell>
          <cell r="F1433">
            <v>0</v>
          </cell>
          <cell r="G1433">
            <v>0</v>
          </cell>
          <cell r="H1433">
            <v>0</v>
          </cell>
          <cell r="I1433">
            <v>0</v>
          </cell>
          <cell r="K1433">
            <v>0</v>
          </cell>
          <cell r="L1433">
            <v>0</v>
          </cell>
          <cell r="M1433">
            <v>0</v>
          </cell>
          <cell r="N1433">
            <v>0</v>
          </cell>
          <cell r="O1433">
            <v>0</v>
          </cell>
          <cell r="P1433">
            <v>0</v>
          </cell>
          <cell r="Q1433">
            <v>0</v>
          </cell>
          <cell r="R1433">
            <v>0</v>
          </cell>
          <cell r="S1433">
            <v>0</v>
          </cell>
          <cell r="T1433">
            <v>0</v>
          </cell>
          <cell r="U1433">
            <v>285</v>
          </cell>
          <cell r="V1433">
            <v>998</v>
          </cell>
          <cell r="W1433">
            <v>1424</v>
          </cell>
          <cell r="X1433">
            <v>0</v>
          </cell>
          <cell r="Y1433">
            <v>0</v>
          </cell>
        </row>
        <row r="1434">
          <cell r="A1434">
            <v>1425</v>
          </cell>
          <cell r="B1434">
            <v>285</v>
          </cell>
          <cell r="C1434" t="str">
            <v xml:space="preserve">STOUGHTON                    </v>
          </cell>
          <cell r="D1434">
            <v>999</v>
          </cell>
          <cell r="E1434" t="str">
            <v>TOTAL</v>
          </cell>
          <cell r="F1434">
            <v>37416883.053249992</v>
          </cell>
          <cell r="G1434">
            <v>1</v>
          </cell>
          <cell r="H1434">
            <v>38779158.115960002</v>
          </cell>
          <cell r="I1434">
            <v>1</v>
          </cell>
          <cell r="J1434">
            <v>24469012</v>
          </cell>
          <cell r="K1434">
            <v>24469012</v>
          </cell>
          <cell r="L1434">
            <v>0</v>
          </cell>
          <cell r="M1434">
            <v>0</v>
          </cell>
          <cell r="N1434">
            <v>38779158.115960002</v>
          </cell>
          <cell r="O1434">
            <v>24469012</v>
          </cell>
          <cell r="P1434">
            <v>23931078</v>
          </cell>
          <cell r="Q1434">
            <v>537934</v>
          </cell>
          <cell r="R1434">
            <v>2.2478469210622269</v>
          </cell>
          <cell r="S1434">
            <v>3899</v>
          </cell>
          <cell r="T1434">
            <v>0</v>
          </cell>
          <cell r="U1434">
            <v>285</v>
          </cell>
          <cell r="V1434">
            <v>999</v>
          </cell>
          <cell r="W1434">
            <v>1425</v>
          </cell>
          <cell r="X1434">
            <v>3909</v>
          </cell>
          <cell r="Y1434">
            <v>38779158.115960002</v>
          </cell>
        </row>
        <row r="1435">
          <cell r="A1435">
            <v>1426</v>
          </cell>
          <cell r="B1435">
            <v>286</v>
          </cell>
          <cell r="C1435" t="str">
            <v xml:space="preserve">STOW                         </v>
          </cell>
          <cell r="D1435">
            <v>286</v>
          </cell>
          <cell r="E1435" t="str">
            <v>STOW</v>
          </cell>
          <cell r="F1435">
            <v>0</v>
          </cell>
          <cell r="G1435">
            <v>0</v>
          </cell>
          <cell r="H1435">
            <v>0</v>
          </cell>
          <cell r="I1435">
            <v>0</v>
          </cell>
          <cell r="K1435">
            <v>0</v>
          </cell>
          <cell r="L1435">
            <v>0</v>
          </cell>
          <cell r="M1435">
            <v>0</v>
          </cell>
          <cell r="N1435">
            <v>0</v>
          </cell>
          <cell r="O1435">
            <v>0</v>
          </cell>
          <cell r="P1435">
            <v>0</v>
          </cell>
          <cell r="Q1435">
            <v>0</v>
          </cell>
          <cell r="R1435">
            <v>0</v>
          </cell>
          <cell r="S1435">
            <v>0</v>
          </cell>
          <cell r="T1435">
            <v>0</v>
          </cell>
          <cell r="U1435">
            <v>286</v>
          </cell>
          <cell r="V1435">
            <v>286</v>
          </cell>
          <cell r="W1435">
            <v>1426</v>
          </cell>
          <cell r="X1435">
            <v>0</v>
          </cell>
          <cell r="Y1435">
            <v>0</v>
          </cell>
        </row>
        <row r="1436">
          <cell r="A1436">
            <v>1427</v>
          </cell>
          <cell r="B1436">
            <v>286</v>
          </cell>
          <cell r="C1436" t="str">
            <v xml:space="preserve">STOW                         </v>
          </cell>
          <cell r="D1436">
            <v>725</v>
          </cell>
          <cell r="E1436" t="str">
            <v>NASHOBA</v>
          </cell>
          <cell r="F1436">
            <v>10232945</v>
          </cell>
          <cell r="G1436">
            <v>0.95883149174480342</v>
          </cell>
          <cell r="H1436">
            <v>10954532</v>
          </cell>
          <cell r="I1436">
            <v>0.96764312256361917</v>
          </cell>
          <cell r="K1436">
            <v>9526814</v>
          </cell>
          <cell r="L1436">
            <v>0</v>
          </cell>
          <cell r="M1436">
            <v>0</v>
          </cell>
          <cell r="N1436">
            <v>10954532</v>
          </cell>
          <cell r="O1436">
            <v>9526814</v>
          </cell>
          <cell r="P1436">
            <v>9100634</v>
          </cell>
          <cell r="Q1436">
            <v>426180</v>
          </cell>
          <cell r="R1436">
            <v>4.6829704392023679</v>
          </cell>
          <cell r="S1436">
            <v>1171</v>
          </cell>
          <cell r="T1436">
            <v>0</v>
          </cell>
          <cell r="U1436">
            <v>286</v>
          </cell>
          <cell r="V1436">
            <v>725</v>
          </cell>
          <cell r="W1436">
            <v>1427</v>
          </cell>
          <cell r="X1436">
            <v>1210</v>
          </cell>
          <cell r="Y1436">
            <v>10954532</v>
          </cell>
        </row>
        <row r="1437">
          <cell r="A1437">
            <v>1428</v>
          </cell>
          <cell r="B1437">
            <v>286</v>
          </cell>
          <cell r="C1437" t="str">
            <v xml:space="preserve">STOW                         </v>
          </cell>
          <cell r="D1437">
            <v>830</v>
          </cell>
          <cell r="E1437" t="str">
            <v>MINUTEMAN</v>
          </cell>
          <cell r="F1437">
            <v>439363</v>
          </cell>
          <cell r="G1437">
            <v>4.116850825519653E-2</v>
          </cell>
          <cell r="H1437">
            <v>366307</v>
          </cell>
          <cell r="I1437">
            <v>3.235687743638082E-2</v>
          </cell>
          <cell r="K1437">
            <v>318566</v>
          </cell>
          <cell r="L1437">
            <v>0</v>
          </cell>
          <cell r="M1437">
            <v>0</v>
          </cell>
          <cell r="N1437">
            <v>366307</v>
          </cell>
          <cell r="O1437">
            <v>318566</v>
          </cell>
          <cell r="P1437">
            <v>390746</v>
          </cell>
          <cell r="Q1437">
            <v>-72180</v>
          </cell>
          <cell r="R1437">
            <v>-18.472358002385182</v>
          </cell>
          <cell r="S1437">
            <v>29</v>
          </cell>
          <cell r="T1437">
            <v>0</v>
          </cell>
          <cell r="U1437">
            <v>286</v>
          </cell>
          <cell r="V1437">
            <v>830</v>
          </cell>
          <cell r="W1437">
            <v>1428</v>
          </cell>
          <cell r="X1437">
            <v>23</v>
          </cell>
          <cell r="Y1437">
            <v>366307</v>
          </cell>
        </row>
        <row r="1438">
          <cell r="A1438">
            <v>1429</v>
          </cell>
          <cell r="B1438">
            <v>286</v>
          </cell>
          <cell r="D1438">
            <v>998</v>
          </cell>
          <cell r="F1438">
            <v>0</v>
          </cell>
          <cell r="G1438">
            <v>0</v>
          </cell>
          <cell r="H1438">
            <v>0</v>
          </cell>
          <cell r="I1438">
            <v>0</v>
          </cell>
          <cell r="K1438">
            <v>0</v>
          </cell>
          <cell r="L1438">
            <v>0</v>
          </cell>
          <cell r="M1438">
            <v>0</v>
          </cell>
          <cell r="N1438">
            <v>0</v>
          </cell>
          <cell r="O1438">
            <v>0</v>
          </cell>
          <cell r="P1438">
            <v>0</v>
          </cell>
          <cell r="Q1438">
            <v>0</v>
          </cell>
          <cell r="R1438">
            <v>0</v>
          </cell>
          <cell r="S1438">
            <v>0</v>
          </cell>
          <cell r="T1438">
            <v>0</v>
          </cell>
          <cell r="U1438">
            <v>286</v>
          </cell>
          <cell r="V1438">
            <v>998</v>
          </cell>
          <cell r="W1438">
            <v>1429</v>
          </cell>
          <cell r="X1438">
            <v>0</v>
          </cell>
          <cell r="Y1438">
            <v>0</v>
          </cell>
        </row>
        <row r="1439">
          <cell r="A1439">
            <v>1430</v>
          </cell>
          <cell r="B1439">
            <v>286</v>
          </cell>
          <cell r="C1439" t="str">
            <v xml:space="preserve">STOW                         </v>
          </cell>
          <cell r="D1439">
            <v>999</v>
          </cell>
          <cell r="E1439" t="str">
            <v>TOTAL</v>
          </cell>
          <cell r="F1439">
            <v>10672308</v>
          </cell>
          <cell r="G1439">
            <v>1</v>
          </cell>
          <cell r="H1439">
            <v>11320839</v>
          </cell>
          <cell r="I1439">
            <v>1</v>
          </cell>
          <cell r="J1439">
            <v>9845380</v>
          </cell>
          <cell r="K1439">
            <v>9845380</v>
          </cell>
          <cell r="L1439">
            <v>0</v>
          </cell>
          <cell r="M1439">
            <v>0</v>
          </cell>
          <cell r="N1439">
            <v>11320839</v>
          </cell>
          <cell r="O1439">
            <v>9845380</v>
          </cell>
          <cell r="P1439">
            <v>9491380</v>
          </cell>
          <cell r="Q1439">
            <v>354000</v>
          </cell>
          <cell r="R1439">
            <v>3.7297000014750226</v>
          </cell>
          <cell r="S1439">
            <v>1200</v>
          </cell>
          <cell r="T1439">
            <v>0</v>
          </cell>
          <cell r="U1439">
            <v>286</v>
          </cell>
          <cell r="V1439">
            <v>999</v>
          </cell>
          <cell r="W1439">
            <v>1430</v>
          </cell>
          <cell r="X1439">
            <v>1233</v>
          </cell>
          <cell r="Y1439">
            <v>11320839</v>
          </cell>
        </row>
        <row r="1440">
          <cell r="A1440">
            <v>1431</v>
          </cell>
          <cell r="B1440">
            <v>287</v>
          </cell>
          <cell r="C1440" t="str">
            <v xml:space="preserve">STURBRIDGE                   </v>
          </cell>
          <cell r="D1440">
            <v>287</v>
          </cell>
          <cell r="E1440" t="str">
            <v>STURBRIDGE</v>
          </cell>
          <cell r="F1440">
            <v>6992372.2599999998</v>
          </cell>
          <cell r="G1440">
            <v>0.47969053205499007</v>
          </cell>
          <cell r="H1440">
            <v>7793154.3099999987</v>
          </cell>
          <cell r="I1440">
            <v>0.51545150920925775</v>
          </cell>
          <cell r="K1440">
            <v>5112538</v>
          </cell>
          <cell r="L1440">
            <v>0</v>
          </cell>
          <cell r="M1440">
            <v>0</v>
          </cell>
          <cell r="N1440">
            <v>7793154.3099999987</v>
          </cell>
          <cell r="O1440">
            <v>5112538</v>
          </cell>
          <cell r="P1440">
            <v>4640856</v>
          </cell>
          <cell r="Q1440">
            <v>471682</v>
          </cell>
          <cell r="R1440">
            <v>10.163685320121978</v>
          </cell>
          <cell r="S1440">
            <v>848</v>
          </cell>
          <cell r="T1440">
            <v>0</v>
          </cell>
          <cell r="U1440">
            <v>287</v>
          </cell>
          <cell r="V1440">
            <v>287</v>
          </cell>
          <cell r="W1440">
            <v>1431</v>
          </cell>
          <cell r="X1440">
            <v>910</v>
          </cell>
          <cell r="Y1440">
            <v>7793154.3099999987</v>
          </cell>
        </row>
        <row r="1441">
          <cell r="A1441">
            <v>1432</v>
          </cell>
          <cell r="B1441">
            <v>287</v>
          </cell>
          <cell r="C1441" t="str">
            <v xml:space="preserve">STURBRIDGE                   </v>
          </cell>
          <cell r="D1441">
            <v>770</v>
          </cell>
          <cell r="E1441" t="str">
            <v>TANTASQUA</v>
          </cell>
          <cell r="F1441">
            <v>7584468</v>
          </cell>
          <cell r="G1441">
            <v>0.52030946794500987</v>
          </cell>
          <cell r="H1441">
            <v>7325929</v>
          </cell>
          <cell r="I1441">
            <v>0.4845484907907423</v>
          </cell>
          <cell r="K1441">
            <v>4806024</v>
          </cell>
          <cell r="L1441">
            <v>0</v>
          </cell>
          <cell r="M1441">
            <v>0</v>
          </cell>
          <cell r="N1441">
            <v>7325929</v>
          </cell>
          <cell r="O1441">
            <v>4806024</v>
          </cell>
          <cell r="P1441">
            <v>5033831</v>
          </cell>
          <cell r="Q1441">
            <v>-227807</v>
          </cell>
          <cell r="R1441">
            <v>-4.5255194304298261</v>
          </cell>
          <cell r="S1441">
            <v>758</v>
          </cell>
          <cell r="T1441">
            <v>0</v>
          </cell>
          <cell r="U1441">
            <v>287</v>
          </cell>
          <cell r="V1441">
            <v>770</v>
          </cell>
          <cell r="W1441">
            <v>1432</v>
          </cell>
          <cell r="X1441">
            <v>731</v>
          </cell>
          <cell r="Y1441">
            <v>7325929</v>
          </cell>
        </row>
        <row r="1442">
          <cell r="A1442">
            <v>1433</v>
          </cell>
          <cell r="B1442">
            <v>287</v>
          </cell>
          <cell r="D1442">
            <v>998</v>
          </cell>
          <cell r="F1442">
            <v>0</v>
          </cell>
          <cell r="G1442">
            <v>0</v>
          </cell>
          <cell r="H1442">
            <v>0</v>
          </cell>
          <cell r="I1442">
            <v>0</v>
          </cell>
          <cell r="K1442">
            <v>0</v>
          </cell>
          <cell r="L1442">
            <v>0</v>
          </cell>
          <cell r="M1442">
            <v>0</v>
          </cell>
          <cell r="N1442">
            <v>0</v>
          </cell>
          <cell r="O1442">
            <v>0</v>
          </cell>
          <cell r="P1442">
            <v>0</v>
          </cell>
          <cell r="Q1442">
            <v>0</v>
          </cell>
          <cell r="R1442">
            <v>0</v>
          </cell>
          <cell r="S1442">
            <v>0</v>
          </cell>
          <cell r="T1442">
            <v>0</v>
          </cell>
          <cell r="U1442">
            <v>287</v>
          </cell>
          <cell r="V1442">
            <v>998</v>
          </cell>
          <cell r="W1442">
            <v>1433</v>
          </cell>
          <cell r="X1442">
            <v>0</v>
          </cell>
          <cell r="Y1442">
            <v>0</v>
          </cell>
        </row>
        <row r="1443">
          <cell r="A1443">
            <v>1434</v>
          </cell>
          <cell r="B1443">
            <v>287</v>
          </cell>
          <cell r="D1443">
            <v>998</v>
          </cell>
          <cell r="F1443">
            <v>0</v>
          </cell>
          <cell r="G1443">
            <v>0</v>
          </cell>
          <cell r="H1443">
            <v>0</v>
          </cell>
          <cell r="I1443">
            <v>0</v>
          </cell>
          <cell r="K1443">
            <v>0</v>
          </cell>
          <cell r="L1443">
            <v>0</v>
          </cell>
          <cell r="M1443">
            <v>0</v>
          </cell>
          <cell r="N1443">
            <v>0</v>
          </cell>
          <cell r="O1443">
            <v>0</v>
          </cell>
          <cell r="P1443">
            <v>0</v>
          </cell>
          <cell r="Q1443">
            <v>0</v>
          </cell>
          <cell r="R1443">
            <v>0</v>
          </cell>
          <cell r="S1443">
            <v>0</v>
          </cell>
          <cell r="T1443">
            <v>0</v>
          </cell>
          <cell r="U1443">
            <v>287</v>
          </cell>
          <cell r="V1443">
            <v>998</v>
          </cell>
          <cell r="W1443">
            <v>1434</v>
          </cell>
          <cell r="X1443">
            <v>0</v>
          </cell>
          <cell r="Y1443">
            <v>0</v>
          </cell>
        </row>
        <row r="1444">
          <cell r="A1444">
            <v>1435</v>
          </cell>
          <cell r="B1444">
            <v>287</v>
          </cell>
          <cell r="C1444" t="str">
            <v xml:space="preserve">STURBRIDGE                   </v>
          </cell>
          <cell r="D1444">
            <v>999</v>
          </cell>
          <cell r="E1444" t="str">
            <v>TOTAL</v>
          </cell>
          <cell r="F1444">
            <v>14576840.26</v>
          </cell>
          <cell r="G1444">
            <v>1</v>
          </cell>
          <cell r="H1444">
            <v>15119083.309999999</v>
          </cell>
          <cell r="I1444">
            <v>1</v>
          </cell>
          <cell r="J1444">
            <v>9918562</v>
          </cell>
          <cell r="K1444">
            <v>9918562</v>
          </cell>
          <cell r="L1444">
            <v>0</v>
          </cell>
          <cell r="M1444">
            <v>0</v>
          </cell>
          <cell r="N1444">
            <v>15119083.309999999</v>
          </cell>
          <cell r="O1444">
            <v>9918562</v>
          </cell>
          <cell r="P1444">
            <v>9674687</v>
          </cell>
          <cell r="Q1444">
            <v>243875</v>
          </cell>
          <cell r="R1444">
            <v>2.52075338457978</v>
          </cell>
          <cell r="S1444">
            <v>1606</v>
          </cell>
          <cell r="T1444">
            <v>0</v>
          </cell>
          <cell r="U1444">
            <v>287</v>
          </cell>
          <cell r="V1444">
            <v>999</v>
          </cell>
          <cell r="W1444">
            <v>1435</v>
          </cell>
          <cell r="X1444">
            <v>1641</v>
          </cell>
          <cell r="Y1444">
            <v>15119083.309999999</v>
          </cell>
        </row>
        <row r="1445">
          <cell r="A1445">
            <v>1436</v>
          </cell>
          <cell r="B1445">
            <v>288</v>
          </cell>
          <cell r="C1445" t="str">
            <v xml:space="preserve">SUDBURY                      </v>
          </cell>
          <cell r="D1445">
            <v>288</v>
          </cell>
          <cell r="E1445" t="str">
            <v>SUDBURY</v>
          </cell>
          <cell r="F1445">
            <v>24225298.832720004</v>
          </cell>
          <cell r="G1445">
            <v>0.63671411889445451</v>
          </cell>
          <cell r="H1445">
            <v>25075914.117840003</v>
          </cell>
          <cell r="I1445">
            <v>0.63759289809966491</v>
          </cell>
          <cell r="K1445">
            <v>21703788</v>
          </cell>
          <cell r="L1445">
            <v>0</v>
          </cell>
          <cell r="M1445">
            <v>0</v>
          </cell>
          <cell r="N1445">
            <v>25075914.117840003</v>
          </cell>
          <cell r="O1445">
            <v>21703788</v>
          </cell>
          <cell r="P1445">
            <v>21111921</v>
          </cell>
          <cell r="Q1445">
            <v>591867</v>
          </cell>
          <cell r="R1445">
            <v>2.8034729762393482</v>
          </cell>
          <cell r="S1445">
            <v>2950</v>
          </cell>
          <cell r="T1445">
            <v>0</v>
          </cell>
          <cell r="U1445">
            <v>288</v>
          </cell>
          <cell r="V1445">
            <v>288</v>
          </cell>
          <cell r="W1445">
            <v>1436</v>
          </cell>
          <cell r="X1445">
            <v>2955</v>
          </cell>
          <cell r="Y1445">
            <v>25075914.117840003</v>
          </cell>
        </row>
        <row r="1446">
          <cell r="A1446">
            <v>1437</v>
          </cell>
          <cell r="B1446">
            <v>288</v>
          </cell>
          <cell r="C1446" t="str">
            <v xml:space="preserve">SUDBURY                      </v>
          </cell>
          <cell r="D1446">
            <v>695</v>
          </cell>
          <cell r="E1446" t="str">
            <v>LINCOLN SUDBURY</v>
          </cell>
          <cell r="F1446">
            <v>13609967</v>
          </cell>
          <cell r="G1446">
            <v>0.35771109394462014</v>
          </cell>
          <cell r="H1446">
            <v>14077932</v>
          </cell>
          <cell r="I1446">
            <v>0.35795263219314249</v>
          </cell>
          <cell r="K1446">
            <v>12184778</v>
          </cell>
          <cell r="L1446">
            <v>0</v>
          </cell>
          <cell r="M1446">
            <v>0</v>
          </cell>
          <cell r="N1446">
            <v>14077932</v>
          </cell>
          <cell r="O1446">
            <v>12184778</v>
          </cell>
          <cell r="P1446">
            <v>11860846</v>
          </cell>
          <cell r="Q1446">
            <v>323932</v>
          </cell>
          <cell r="R1446">
            <v>2.7311036666355841</v>
          </cell>
          <cell r="S1446">
            <v>1412</v>
          </cell>
          <cell r="T1446">
            <v>0</v>
          </cell>
          <cell r="U1446">
            <v>288</v>
          </cell>
          <cell r="V1446">
            <v>695</v>
          </cell>
          <cell r="W1446">
            <v>1437</v>
          </cell>
          <cell r="X1446">
            <v>1403</v>
          </cell>
          <cell r="Y1446">
            <v>14077932</v>
          </cell>
        </row>
        <row r="1447">
          <cell r="A1447">
            <v>1438</v>
          </cell>
          <cell r="B1447">
            <v>288</v>
          </cell>
          <cell r="C1447" t="str">
            <v xml:space="preserve">SUDBURY                      </v>
          </cell>
          <cell r="D1447">
            <v>830</v>
          </cell>
          <cell r="E1447" t="str">
            <v>MINUTEMAN</v>
          </cell>
          <cell r="F1447">
            <v>212106</v>
          </cell>
          <cell r="G1447">
            <v>5.5747871609253428E-3</v>
          </cell>
          <cell r="H1447">
            <v>175190</v>
          </cell>
          <cell r="I1447">
            <v>4.4544697071925501E-3</v>
          </cell>
          <cell r="K1447">
            <v>151631</v>
          </cell>
          <cell r="L1447">
            <v>0</v>
          </cell>
          <cell r="M1447">
            <v>0</v>
          </cell>
          <cell r="N1447">
            <v>175190</v>
          </cell>
          <cell r="O1447">
            <v>151631</v>
          </cell>
          <cell r="P1447">
            <v>184847</v>
          </cell>
          <cell r="Q1447">
            <v>-33216</v>
          </cell>
          <cell r="R1447">
            <v>-17.969455820218883</v>
          </cell>
          <cell r="S1447">
            <v>14</v>
          </cell>
          <cell r="T1447">
            <v>0</v>
          </cell>
          <cell r="U1447">
            <v>288</v>
          </cell>
          <cell r="V1447">
            <v>830</v>
          </cell>
          <cell r="W1447">
            <v>1438</v>
          </cell>
          <cell r="X1447">
            <v>11</v>
          </cell>
          <cell r="Y1447">
            <v>175190</v>
          </cell>
        </row>
        <row r="1448">
          <cell r="A1448">
            <v>1439</v>
          </cell>
          <cell r="B1448">
            <v>288</v>
          </cell>
          <cell r="D1448">
            <v>998</v>
          </cell>
          <cell r="F1448">
            <v>0</v>
          </cell>
          <cell r="G1448">
            <v>0</v>
          </cell>
          <cell r="H1448">
            <v>0</v>
          </cell>
          <cell r="I1448">
            <v>0</v>
          </cell>
          <cell r="K1448">
            <v>0</v>
          </cell>
          <cell r="L1448">
            <v>0</v>
          </cell>
          <cell r="M1448">
            <v>0</v>
          </cell>
          <cell r="N1448">
            <v>0</v>
          </cell>
          <cell r="O1448">
            <v>0</v>
          </cell>
          <cell r="P1448">
            <v>0</v>
          </cell>
          <cell r="Q1448">
            <v>0</v>
          </cell>
          <cell r="R1448">
            <v>0</v>
          </cell>
          <cell r="S1448">
            <v>0</v>
          </cell>
          <cell r="T1448">
            <v>0</v>
          </cell>
          <cell r="U1448">
            <v>288</v>
          </cell>
          <cell r="V1448">
            <v>998</v>
          </cell>
          <cell r="W1448">
            <v>1439</v>
          </cell>
          <cell r="X1448">
            <v>0</v>
          </cell>
          <cell r="Y1448">
            <v>0</v>
          </cell>
        </row>
        <row r="1449">
          <cell r="A1449">
            <v>1440</v>
          </cell>
          <cell r="B1449">
            <v>288</v>
          </cell>
          <cell r="C1449" t="str">
            <v xml:space="preserve">SUDBURY                      </v>
          </cell>
          <cell r="D1449">
            <v>999</v>
          </cell>
          <cell r="E1449" t="str">
            <v>TOTAL</v>
          </cell>
          <cell r="F1449">
            <v>38047371.832720004</v>
          </cell>
          <cell r="G1449">
            <v>1</v>
          </cell>
          <cell r="H1449">
            <v>39329036.117840007</v>
          </cell>
          <cell r="I1449">
            <v>0.99999999999999989</v>
          </cell>
          <cell r="J1449">
            <v>34040197</v>
          </cell>
          <cell r="K1449">
            <v>34040197</v>
          </cell>
          <cell r="L1449">
            <v>0</v>
          </cell>
          <cell r="M1449">
            <v>0</v>
          </cell>
          <cell r="N1449">
            <v>39329036.117840007</v>
          </cell>
          <cell r="O1449">
            <v>34040197</v>
          </cell>
          <cell r="P1449">
            <v>33157614</v>
          </cell>
          <cell r="Q1449">
            <v>882583</v>
          </cell>
          <cell r="R1449">
            <v>2.6617807903789457</v>
          </cell>
          <cell r="S1449">
            <v>4376</v>
          </cell>
          <cell r="T1449">
            <v>0</v>
          </cell>
          <cell r="U1449">
            <v>288</v>
          </cell>
          <cell r="V1449">
            <v>999</v>
          </cell>
          <cell r="W1449">
            <v>1440</v>
          </cell>
          <cell r="X1449">
            <v>4369</v>
          </cell>
          <cell r="Y1449">
            <v>39329036.117840007</v>
          </cell>
        </row>
        <row r="1450">
          <cell r="A1450">
            <v>1441</v>
          </cell>
          <cell r="B1450">
            <v>289</v>
          </cell>
          <cell r="C1450" t="str">
            <v xml:space="preserve">SUNDERLAND                   </v>
          </cell>
          <cell r="D1450">
            <v>289</v>
          </cell>
          <cell r="E1450" t="str">
            <v>SUNDERLAND</v>
          </cell>
          <cell r="F1450">
            <v>1427166.29</v>
          </cell>
          <cell r="G1450">
            <v>0.44303782441882689</v>
          </cell>
          <cell r="H1450">
            <v>1450167.16</v>
          </cell>
          <cell r="I1450">
            <v>0.45811613602441387</v>
          </cell>
          <cell r="K1450">
            <v>1171657</v>
          </cell>
          <cell r="L1450">
            <v>0</v>
          </cell>
          <cell r="M1450">
            <v>0</v>
          </cell>
          <cell r="N1450">
            <v>1450167.16</v>
          </cell>
          <cell r="O1450">
            <v>1171657</v>
          </cell>
          <cell r="P1450">
            <v>1106475</v>
          </cell>
          <cell r="Q1450">
            <v>65182</v>
          </cell>
          <cell r="R1450">
            <v>5.8909600307282135</v>
          </cell>
          <cell r="S1450">
            <v>160</v>
          </cell>
          <cell r="T1450">
            <v>0</v>
          </cell>
          <cell r="U1450">
            <v>289</v>
          </cell>
          <cell r="V1450">
            <v>289</v>
          </cell>
          <cell r="W1450">
            <v>1441</v>
          </cell>
          <cell r="X1450">
            <v>154</v>
          </cell>
          <cell r="Y1450">
            <v>1450167.16</v>
          </cell>
        </row>
        <row r="1451">
          <cell r="A1451">
            <v>1442</v>
          </cell>
          <cell r="B1451">
            <v>289</v>
          </cell>
          <cell r="C1451" t="str">
            <v xml:space="preserve">SUNDERLAND                   </v>
          </cell>
          <cell r="D1451">
            <v>670</v>
          </cell>
          <cell r="E1451" t="str">
            <v>FRONTIER</v>
          </cell>
          <cell r="F1451">
            <v>1531411</v>
          </cell>
          <cell r="G1451">
            <v>0.47539869914602595</v>
          </cell>
          <cell r="H1451">
            <v>1486731</v>
          </cell>
          <cell r="I1451">
            <v>0.46966686311370676</v>
          </cell>
          <cell r="K1451">
            <v>1201198</v>
          </cell>
          <cell r="L1451">
            <v>0</v>
          </cell>
          <cell r="M1451">
            <v>0</v>
          </cell>
          <cell r="N1451">
            <v>1486731</v>
          </cell>
          <cell r="O1451">
            <v>1201198</v>
          </cell>
          <cell r="P1451">
            <v>1187296</v>
          </cell>
          <cell r="Q1451">
            <v>13902</v>
          </cell>
          <cell r="R1451">
            <v>1.1708958844298305</v>
          </cell>
          <cell r="S1451">
            <v>167</v>
          </cell>
          <cell r="T1451">
            <v>0</v>
          </cell>
          <cell r="U1451">
            <v>289</v>
          </cell>
          <cell r="V1451">
            <v>670</v>
          </cell>
          <cell r="W1451">
            <v>1442</v>
          </cell>
          <cell r="X1451">
            <v>157</v>
          </cell>
          <cell r="Y1451">
            <v>1486731</v>
          </cell>
        </row>
        <row r="1452">
          <cell r="A1452">
            <v>1443</v>
          </cell>
          <cell r="B1452">
            <v>289</v>
          </cell>
          <cell r="C1452" t="str">
            <v xml:space="preserve">SUNDERLAND                   </v>
          </cell>
          <cell r="D1452">
            <v>818</v>
          </cell>
          <cell r="E1452" t="str">
            <v>FRANKLIN COUNTY</v>
          </cell>
          <cell r="F1452">
            <v>262742</v>
          </cell>
          <cell r="G1452">
            <v>8.1563476435147164E-2</v>
          </cell>
          <cell r="H1452">
            <v>228603</v>
          </cell>
          <cell r="I1452">
            <v>7.2217000861879321E-2</v>
          </cell>
          <cell r="K1452">
            <v>184699</v>
          </cell>
          <cell r="L1452">
            <v>0</v>
          </cell>
          <cell r="M1452">
            <v>0</v>
          </cell>
          <cell r="N1452">
            <v>228603</v>
          </cell>
          <cell r="O1452">
            <v>184699</v>
          </cell>
          <cell r="P1452">
            <v>203703</v>
          </cell>
          <cell r="Q1452">
            <v>-19004</v>
          </cell>
          <cell r="R1452">
            <v>-9.3292685920187726</v>
          </cell>
          <cell r="S1452">
            <v>18</v>
          </cell>
          <cell r="T1452">
            <v>0</v>
          </cell>
          <cell r="U1452">
            <v>289</v>
          </cell>
          <cell r="V1452">
            <v>818</v>
          </cell>
          <cell r="W1452">
            <v>1443</v>
          </cell>
          <cell r="X1452">
            <v>15</v>
          </cell>
          <cell r="Y1452">
            <v>228603</v>
          </cell>
        </row>
        <row r="1453">
          <cell r="A1453">
            <v>1444</v>
          </cell>
          <cell r="B1453">
            <v>289</v>
          </cell>
          <cell r="D1453">
            <v>998</v>
          </cell>
          <cell r="F1453">
            <v>0</v>
          </cell>
          <cell r="G1453">
            <v>0</v>
          </cell>
          <cell r="H1453">
            <v>0</v>
          </cell>
          <cell r="I1453">
            <v>0</v>
          </cell>
          <cell r="K1453">
            <v>0</v>
          </cell>
          <cell r="L1453">
            <v>0</v>
          </cell>
          <cell r="M1453">
            <v>0</v>
          </cell>
          <cell r="N1453">
            <v>0</v>
          </cell>
          <cell r="O1453">
            <v>0</v>
          </cell>
          <cell r="P1453">
            <v>0</v>
          </cell>
          <cell r="Q1453">
            <v>0</v>
          </cell>
          <cell r="R1453">
            <v>0</v>
          </cell>
          <cell r="S1453">
            <v>0</v>
          </cell>
          <cell r="T1453">
            <v>0</v>
          </cell>
          <cell r="U1453">
            <v>289</v>
          </cell>
          <cell r="V1453">
            <v>998</v>
          </cell>
          <cell r="W1453">
            <v>1444</v>
          </cell>
          <cell r="X1453">
            <v>0</v>
          </cell>
          <cell r="Y1453">
            <v>0</v>
          </cell>
        </row>
        <row r="1454">
          <cell r="A1454">
            <v>1445</v>
          </cell>
          <cell r="B1454">
            <v>289</v>
          </cell>
          <cell r="C1454" t="str">
            <v xml:space="preserve">SUNDERLAND                   </v>
          </cell>
          <cell r="D1454">
            <v>999</v>
          </cell>
          <cell r="E1454" t="str">
            <v>TOTAL</v>
          </cell>
          <cell r="F1454">
            <v>3221319.29</v>
          </cell>
          <cell r="G1454">
            <v>1</v>
          </cell>
          <cell r="H1454">
            <v>3165501.16</v>
          </cell>
          <cell r="I1454">
            <v>0.99999999999999989</v>
          </cell>
          <cell r="J1454">
            <v>2557554</v>
          </cell>
          <cell r="K1454">
            <v>2557554</v>
          </cell>
          <cell r="L1454">
            <v>0</v>
          </cell>
          <cell r="M1454">
            <v>0</v>
          </cell>
          <cell r="N1454">
            <v>3165501.16</v>
          </cell>
          <cell r="O1454">
            <v>2557554</v>
          </cell>
          <cell r="P1454">
            <v>2497474</v>
          </cell>
          <cell r="Q1454">
            <v>60080</v>
          </cell>
          <cell r="R1454">
            <v>2.4056306492079598</v>
          </cell>
          <cell r="S1454">
            <v>345</v>
          </cell>
          <cell r="T1454">
            <v>0</v>
          </cell>
          <cell r="U1454">
            <v>289</v>
          </cell>
          <cell r="V1454">
            <v>999</v>
          </cell>
          <cell r="W1454">
            <v>1445</v>
          </cell>
          <cell r="X1454">
            <v>326</v>
          </cell>
          <cell r="Y1454">
            <v>3165501.16</v>
          </cell>
        </row>
        <row r="1455">
          <cell r="A1455">
            <v>1446</v>
          </cell>
          <cell r="B1455">
            <v>290</v>
          </cell>
          <cell r="C1455" t="str">
            <v xml:space="preserve">SUTTON                       </v>
          </cell>
          <cell r="D1455">
            <v>290</v>
          </cell>
          <cell r="E1455" t="str">
            <v>SUTTON</v>
          </cell>
          <cell r="F1455">
            <v>13280919.139999997</v>
          </cell>
          <cell r="G1455">
            <v>0.90605822516375623</v>
          </cell>
          <cell r="H1455">
            <v>13287888.290000001</v>
          </cell>
          <cell r="I1455">
            <v>0.90279834707891726</v>
          </cell>
          <cell r="K1455">
            <v>9081755</v>
          </cell>
          <cell r="L1455">
            <v>0</v>
          </cell>
          <cell r="M1455">
            <v>0</v>
          </cell>
          <cell r="N1455">
            <v>13287888.290000001</v>
          </cell>
          <cell r="O1455">
            <v>9081755</v>
          </cell>
          <cell r="P1455">
            <v>8832665</v>
          </cell>
          <cell r="Q1455">
            <v>249090</v>
          </cell>
          <cell r="R1455">
            <v>2.8201001622952981</v>
          </cell>
          <cell r="S1455">
            <v>1577</v>
          </cell>
          <cell r="T1455">
            <v>0</v>
          </cell>
          <cell r="U1455">
            <v>290</v>
          </cell>
          <cell r="V1455">
            <v>290</v>
          </cell>
          <cell r="W1455">
            <v>1446</v>
          </cell>
          <cell r="X1455">
            <v>1522</v>
          </cell>
          <cell r="Y1455">
            <v>13287888.290000001</v>
          </cell>
        </row>
        <row r="1456">
          <cell r="A1456">
            <v>1447</v>
          </cell>
          <cell r="B1456">
            <v>290</v>
          </cell>
          <cell r="C1456" t="str">
            <v xml:space="preserve">SUTTON                       </v>
          </cell>
          <cell r="D1456">
            <v>805</v>
          </cell>
          <cell r="E1456" t="str">
            <v>BLACKSTONE VALLEY</v>
          </cell>
          <cell r="F1456">
            <v>1376990</v>
          </cell>
          <cell r="G1456">
            <v>9.3941774836243816E-2</v>
          </cell>
          <cell r="H1456">
            <v>1430668</v>
          </cell>
          <cell r="I1456">
            <v>9.7201652921082779E-2</v>
          </cell>
          <cell r="K1456">
            <v>977806</v>
          </cell>
          <cell r="L1456">
            <v>0</v>
          </cell>
          <cell r="M1456">
            <v>0</v>
          </cell>
          <cell r="N1456">
            <v>1430668</v>
          </cell>
          <cell r="O1456">
            <v>977806</v>
          </cell>
          <cell r="P1456">
            <v>915787</v>
          </cell>
          <cell r="Q1456">
            <v>62019</v>
          </cell>
          <cell r="R1456">
            <v>6.7722079479180204</v>
          </cell>
          <cell r="S1456">
            <v>97</v>
          </cell>
          <cell r="T1456">
            <v>0</v>
          </cell>
          <cell r="U1456">
            <v>290</v>
          </cell>
          <cell r="V1456">
            <v>805</v>
          </cell>
          <cell r="W1456">
            <v>1447</v>
          </cell>
          <cell r="X1456">
            <v>97</v>
          </cell>
          <cell r="Y1456">
            <v>1430668</v>
          </cell>
        </row>
        <row r="1457">
          <cell r="A1457">
            <v>1448</v>
          </cell>
          <cell r="B1457">
            <v>290</v>
          </cell>
          <cell r="D1457">
            <v>998</v>
          </cell>
          <cell r="F1457">
            <v>0</v>
          </cell>
          <cell r="G1457">
            <v>0</v>
          </cell>
          <cell r="H1457">
            <v>0</v>
          </cell>
          <cell r="I1457">
            <v>0</v>
          </cell>
          <cell r="K1457">
            <v>0</v>
          </cell>
          <cell r="L1457">
            <v>0</v>
          </cell>
          <cell r="M1457">
            <v>0</v>
          </cell>
          <cell r="N1457">
            <v>0</v>
          </cell>
          <cell r="O1457">
            <v>0</v>
          </cell>
          <cell r="P1457">
            <v>0</v>
          </cell>
          <cell r="Q1457">
            <v>0</v>
          </cell>
          <cell r="R1457">
            <v>0</v>
          </cell>
          <cell r="S1457">
            <v>0</v>
          </cell>
          <cell r="T1457">
            <v>0</v>
          </cell>
          <cell r="U1457">
            <v>290</v>
          </cell>
          <cell r="V1457">
            <v>998</v>
          </cell>
          <cell r="W1457">
            <v>1448</v>
          </cell>
          <cell r="X1457">
            <v>0</v>
          </cell>
          <cell r="Y1457">
            <v>0</v>
          </cell>
        </row>
        <row r="1458">
          <cell r="A1458">
            <v>1449</v>
          </cell>
          <cell r="B1458">
            <v>290</v>
          </cell>
          <cell r="D1458">
            <v>998</v>
          </cell>
          <cell r="F1458">
            <v>0</v>
          </cell>
          <cell r="G1458">
            <v>0</v>
          </cell>
          <cell r="H1458">
            <v>0</v>
          </cell>
          <cell r="I1458">
            <v>0</v>
          </cell>
          <cell r="K1458">
            <v>0</v>
          </cell>
          <cell r="L1458">
            <v>0</v>
          </cell>
          <cell r="M1458">
            <v>0</v>
          </cell>
          <cell r="N1458">
            <v>0</v>
          </cell>
          <cell r="O1458">
            <v>0</v>
          </cell>
          <cell r="P1458">
            <v>0</v>
          </cell>
          <cell r="Q1458">
            <v>0</v>
          </cell>
          <cell r="R1458">
            <v>0</v>
          </cell>
          <cell r="S1458">
            <v>0</v>
          </cell>
          <cell r="T1458">
            <v>0</v>
          </cell>
          <cell r="U1458">
            <v>290</v>
          </cell>
          <cell r="V1458">
            <v>998</v>
          </cell>
          <cell r="W1458">
            <v>1449</v>
          </cell>
          <cell r="X1458">
            <v>0</v>
          </cell>
          <cell r="Y1458">
            <v>0</v>
          </cell>
        </row>
        <row r="1459">
          <cell r="A1459">
            <v>1450</v>
          </cell>
          <cell r="B1459">
            <v>290</v>
          </cell>
          <cell r="C1459" t="str">
            <v xml:space="preserve">SUTTON                       </v>
          </cell>
          <cell r="D1459">
            <v>999</v>
          </cell>
          <cell r="E1459" t="str">
            <v>TOTAL</v>
          </cell>
          <cell r="F1459">
            <v>14657909.139999997</v>
          </cell>
          <cell r="G1459">
            <v>1</v>
          </cell>
          <cell r="H1459">
            <v>14718556.290000001</v>
          </cell>
          <cell r="I1459">
            <v>1</v>
          </cell>
          <cell r="J1459">
            <v>10059561</v>
          </cell>
          <cell r="K1459">
            <v>10059561</v>
          </cell>
          <cell r="L1459">
            <v>0</v>
          </cell>
          <cell r="M1459">
            <v>0</v>
          </cell>
          <cell r="N1459">
            <v>14718556.290000001</v>
          </cell>
          <cell r="O1459">
            <v>10059561</v>
          </cell>
          <cell r="P1459">
            <v>9748452</v>
          </cell>
          <cell r="Q1459">
            <v>311109</v>
          </cell>
          <cell r="R1459">
            <v>3.1913682295404437</v>
          </cell>
          <cell r="S1459">
            <v>1674</v>
          </cell>
          <cell r="T1459">
            <v>0</v>
          </cell>
          <cell r="U1459">
            <v>290</v>
          </cell>
          <cell r="V1459">
            <v>999</v>
          </cell>
          <cell r="W1459">
            <v>1450</v>
          </cell>
          <cell r="X1459">
            <v>1619</v>
          </cell>
          <cell r="Y1459">
            <v>14718556.290000001</v>
          </cell>
        </row>
        <row r="1460">
          <cell r="A1460">
            <v>1451</v>
          </cell>
          <cell r="B1460">
            <v>291</v>
          </cell>
          <cell r="C1460" t="str">
            <v xml:space="preserve">SWAMPSCOTT                   </v>
          </cell>
          <cell r="D1460">
            <v>291</v>
          </cell>
          <cell r="E1460" t="str">
            <v>SWAMPSCOTT</v>
          </cell>
          <cell r="F1460">
            <v>18506840.309999999</v>
          </cell>
          <cell r="G1460">
            <v>0.98539114539193451</v>
          </cell>
          <cell r="H1460">
            <v>19282648.440000001</v>
          </cell>
          <cell r="I1460">
            <v>0.98313948519518413</v>
          </cell>
          <cell r="K1460">
            <v>16709454</v>
          </cell>
          <cell r="L1460">
            <v>0</v>
          </cell>
          <cell r="M1460">
            <v>0</v>
          </cell>
          <cell r="N1460">
            <v>19282648.440000001</v>
          </cell>
          <cell r="O1460">
            <v>16709525</v>
          </cell>
          <cell r="P1460">
            <v>16211795</v>
          </cell>
          <cell r="Q1460">
            <v>497730</v>
          </cell>
          <cell r="R1460">
            <v>3.0701720568265265</v>
          </cell>
          <cell r="S1460">
            <v>2149</v>
          </cell>
          <cell r="T1460">
            <v>0</v>
          </cell>
          <cell r="U1460">
            <v>291</v>
          </cell>
          <cell r="V1460">
            <v>291</v>
          </cell>
          <cell r="W1460">
            <v>1451</v>
          </cell>
          <cell r="X1460">
            <v>2145</v>
          </cell>
          <cell r="Y1460">
            <v>19282648.440000001</v>
          </cell>
        </row>
        <row r="1461">
          <cell r="A1461">
            <v>1452</v>
          </cell>
          <cell r="B1461">
            <v>291</v>
          </cell>
          <cell r="C1461" t="str">
            <v xml:space="preserve">SWAMPSCOTT                   </v>
          </cell>
          <cell r="D1461">
            <v>854</v>
          </cell>
          <cell r="E1461" t="str">
            <v>NORTH SHORE</v>
          </cell>
          <cell r="F1461">
            <v>274372</v>
          </cell>
          <cell r="G1461">
            <v>1.4608854608065502E-2</v>
          </cell>
          <cell r="H1461">
            <v>301816</v>
          </cell>
          <cell r="I1461">
            <v>1.5388302482771898E-2</v>
          </cell>
          <cell r="K1461">
            <v>261540</v>
          </cell>
          <cell r="L1461">
            <v>0</v>
          </cell>
          <cell r="M1461">
            <v>0</v>
          </cell>
          <cell r="N1461">
            <v>301816</v>
          </cell>
          <cell r="O1461">
            <v>261541</v>
          </cell>
          <cell r="P1461">
            <v>240347</v>
          </cell>
          <cell r="Q1461">
            <v>21194</v>
          </cell>
          <cell r="R1461">
            <v>8.8180838537614363</v>
          </cell>
          <cell r="S1461">
            <v>19</v>
          </cell>
          <cell r="T1461">
            <v>0</v>
          </cell>
          <cell r="U1461">
            <v>291</v>
          </cell>
          <cell r="V1461">
            <v>854</v>
          </cell>
          <cell r="W1461">
            <v>1452</v>
          </cell>
          <cell r="X1461">
            <v>20</v>
          </cell>
          <cell r="Y1461">
            <v>301816</v>
          </cell>
        </row>
        <row r="1462">
          <cell r="A1462">
            <v>1453</v>
          </cell>
          <cell r="B1462">
            <v>291</v>
          </cell>
          <cell r="C1462" t="str">
            <v xml:space="preserve">SWAMPSCOTT                   </v>
          </cell>
          <cell r="D1462">
            <v>913</v>
          </cell>
          <cell r="E1462" t="str">
            <v>ESSEX AGRICULTURAL</v>
          </cell>
          <cell r="F1462">
            <v>0</v>
          </cell>
          <cell r="G1462">
            <v>0</v>
          </cell>
          <cell r="H1462">
            <v>28875</v>
          </cell>
          <cell r="I1462">
            <v>1.472212322044022E-3</v>
          </cell>
          <cell r="K1462">
            <v>25022</v>
          </cell>
          <cell r="L1462">
            <v>24950</v>
          </cell>
          <cell r="M1462">
            <v>-72</v>
          </cell>
          <cell r="N1462">
            <v>0</v>
          </cell>
          <cell r="O1462">
            <v>24950</v>
          </cell>
          <cell r="P1462">
            <v>0</v>
          </cell>
          <cell r="Q1462">
            <v>24950</v>
          </cell>
          <cell r="R1462">
            <v>100</v>
          </cell>
          <cell r="S1462">
            <v>0</v>
          </cell>
          <cell r="T1462">
            <v>0</v>
          </cell>
          <cell r="U1462">
            <v>291</v>
          </cell>
          <cell r="V1462">
            <v>913</v>
          </cell>
          <cell r="W1462">
            <v>1453</v>
          </cell>
          <cell r="X1462">
            <v>2</v>
          </cell>
          <cell r="Y1462">
            <v>28875</v>
          </cell>
        </row>
        <row r="1463">
          <cell r="A1463">
            <v>1454</v>
          </cell>
          <cell r="B1463">
            <v>291</v>
          </cell>
          <cell r="D1463">
            <v>998</v>
          </cell>
          <cell r="F1463">
            <v>0</v>
          </cell>
          <cell r="G1463">
            <v>0</v>
          </cell>
          <cell r="H1463">
            <v>0</v>
          </cell>
          <cell r="I1463">
            <v>0</v>
          </cell>
          <cell r="K1463">
            <v>0</v>
          </cell>
          <cell r="L1463">
            <v>0</v>
          </cell>
          <cell r="M1463">
            <v>0</v>
          </cell>
          <cell r="N1463">
            <v>0</v>
          </cell>
          <cell r="O1463">
            <v>0</v>
          </cell>
          <cell r="P1463">
            <v>0</v>
          </cell>
          <cell r="Q1463">
            <v>0</v>
          </cell>
          <cell r="R1463">
            <v>0</v>
          </cell>
          <cell r="S1463">
            <v>0</v>
          </cell>
          <cell r="T1463">
            <v>0</v>
          </cell>
          <cell r="U1463">
            <v>291</v>
          </cell>
          <cell r="V1463">
            <v>998</v>
          </cell>
          <cell r="W1463">
            <v>1454</v>
          </cell>
          <cell r="X1463">
            <v>0</v>
          </cell>
          <cell r="Y1463">
            <v>0</v>
          </cell>
        </row>
        <row r="1464">
          <cell r="A1464">
            <v>1455</v>
          </cell>
          <cell r="B1464">
            <v>291</v>
          </cell>
          <cell r="C1464" t="str">
            <v xml:space="preserve">SWAMPSCOTT                   </v>
          </cell>
          <cell r="D1464">
            <v>999</v>
          </cell>
          <cell r="E1464" t="str">
            <v>TOTAL</v>
          </cell>
          <cell r="F1464">
            <v>18781212.309999999</v>
          </cell>
          <cell r="G1464">
            <v>1</v>
          </cell>
          <cell r="H1464">
            <v>19613339.440000001</v>
          </cell>
          <cell r="I1464">
            <v>1</v>
          </cell>
          <cell r="J1464">
            <v>16996016</v>
          </cell>
          <cell r="K1464">
            <v>16996016</v>
          </cell>
          <cell r="L1464">
            <v>24950</v>
          </cell>
          <cell r="M1464">
            <v>-72</v>
          </cell>
          <cell r="N1464">
            <v>19584464.440000001</v>
          </cell>
          <cell r="O1464">
            <v>16996016</v>
          </cell>
          <cell r="P1464">
            <v>16452142</v>
          </cell>
          <cell r="Q1464">
            <v>543874</v>
          </cell>
          <cell r="R1464">
            <v>3.305794467370875</v>
          </cell>
          <cell r="S1464">
            <v>2168</v>
          </cell>
          <cell r="T1464">
            <v>0</v>
          </cell>
          <cell r="U1464">
            <v>291</v>
          </cell>
          <cell r="V1464">
            <v>999</v>
          </cell>
          <cell r="W1464">
            <v>1455</v>
          </cell>
          <cell r="X1464">
            <v>2167</v>
          </cell>
          <cell r="Y1464">
            <v>19613339.440000001</v>
          </cell>
        </row>
        <row r="1465">
          <cell r="A1465">
            <v>1456</v>
          </cell>
          <cell r="B1465">
            <v>292</v>
          </cell>
          <cell r="C1465" t="str">
            <v xml:space="preserve">SWANSEA                      </v>
          </cell>
          <cell r="D1465">
            <v>292</v>
          </cell>
          <cell r="E1465" t="str">
            <v>SWANSEA</v>
          </cell>
          <cell r="F1465">
            <v>17312134.07</v>
          </cell>
          <cell r="G1465">
            <v>0.89526397580341954</v>
          </cell>
          <cell r="H1465">
            <v>18589115.77</v>
          </cell>
          <cell r="I1465">
            <v>0.89735836686683479</v>
          </cell>
          <cell r="K1465">
            <v>13137149</v>
          </cell>
          <cell r="L1465">
            <v>0</v>
          </cell>
          <cell r="M1465">
            <v>0</v>
          </cell>
          <cell r="N1465">
            <v>18589115.77</v>
          </cell>
          <cell r="O1465">
            <v>13137149</v>
          </cell>
          <cell r="P1465">
            <v>12740418</v>
          </cell>
          <cell r="Q1465">
            <v>396731</v>
          </cell>
          <cell r="R1465">
            <v>3.113955915732121</v>
          </cell>
          <cell r="S1465">
            <v>1983</v>
          </cell>
          <cell r="T1465">
            <v>0</v>
          </cell>
          <cell r="U1465">
            <v>292</v>
          </cell>
          <cell r="V1465">
            <v>292</v>
          </cell>
          <cell r="W1465">
            <v>1456</v>
          </cell>
          <cell r="X1465">
            <v>2034</v>
          </cell>
          <cell r="Y1465">
            <v>18589115.77</v>
          </cell>
        </row>
        <row r="1466">
          <cell r="A1466">
            <v>1457</v>
          </cell>
          <cell r="B1466">
            <v>292</v>
          </cell>
          <cell r="C1466" t="str">
            <v xml:space="preserve">SWANSEA                      </v>
          </cell>
          <cell r="D1466">
            <v>821</v>
          </cell>
          <cell r="E1466" t="str">
            <v>GREATER FALL RIVER</v>
          </cell>
          <cell r="F1466">
            <v>1839954</v>
          </cell>
          <cell r="G1466">
            <v>9.5149709832128462E-2</v>
          </cell>
          <cell r="H1466">
            <v>1918831</v>
          </cell>
          <cell r="I1466">
            <v>9.2628346273054357E-2</v>
          </cell>
          <cell r="K1466">
            <v>1356061</v>
          </cell>
          <cell r="L1466">
            <v>0</v>
          </cell>
          <cell r="M1466">
            <v>0</v>
          </cell>
          <cell r="N1466">
            <v>1918831</v>
          </cell>
          <cell r="O1466">
            <v>1356061</v>
          </cell>
          <cell r="P1466">
            <v>1354067</v>
          </cell>
          <cell r="Q1466">
            <v>1994</v>
          </cell>
          <cell r="R1466">
            <v>0.14726006911031728</v>
          </cell>
          <cell r="S1466">
            <v>128</v>
          </cell>
          <cell r="T1466">
            <v>0</v>
          </cell>
          <cell r="U1466">
            <v>292</v>
          </cell>
          <cell r="V1466">
            <v>821</v>
          </cell>
          <cell r="W1466">
            <v>1457</v>
          </cell>
          <cell r="X1466">
            <v>128</v>
          </cell>
          <cell r="Y1466">
            <v>1918831</v>
          </cell>
        </row>
        <row r="1467">
          <cell r="A1467">
            <v>1458</v>
          </cell>
          <cell r="B1467">
            <v>292</v>
          </cell>
          <cell r="C1467" t="str">
            <v xml:space="preserve">SWANSEA                      </v>
          </cell>
          <cell r="D1467">
            <v>910</v>
          </cell>
          <cell r="E1467" t="str">
            <v>BRISTOL COUNTY</v>
          </cell>
          <cell r="F1467">
            <v>185375</v>
          </cell>
          <cell r="G1467">
            <v>9.5863143644519446E-3</v>
          </cell>
          <cell r="H1467">
            <v>207429</v>
          </cell>
          <cell r="I1467">
            <v>1.0013286860110866E-2</v>
          </cell>
          <cell r="K1467">
            <v>146593</v>
          </cell>
          <cell r="L1467">
            <v>0</v>
          </cell>
          <cell r="M1467">
            <v>0</v>
          </cell>
          <cell r="N1467">
            <v>207429</v>
          </cell>
          <cell r="O1467">
            <v>146593</v>
          </cell>
          <cell r="P1467">
            <v>136422</v>
          </cell>
          <cell r="Q1467">
            <v>10171</v>
          </cell>
          <cell r="R1467">
            <v>7.4555423612027383</v>
          </cell>
          <cell r="S1467">
            <v>13</v>
          </cell>
          <cell r="T1467">
            <v>0</v>
          </cell>
          <cell r="U1467">
            <v>292</v>
          </cell>
          <cell r="V1467">
            <v>910</v>
          </cell>
          <cell r="W1467">
            <v>1458</v>
          </cell>
          <cell r="X1467">
            <v>14</v>
          </cell>
          <cell r="Y1467">
            <v>207429</v>
          </cell>
        </row>
        <row r="1468">
          <cell r="A1468">
            <v>1459</v>
          </cell>
          <cell r="B1468">
            <v>292</v>
          </cell>
          <cell r="D1468">
            <v>998</v>
          </cell>
          <cell r="F1468">
            <v>0</v>
          </cell>
          <cell r="G1468">
            <v>0</v>
          </cell>
          <cell r="H1468">
            <v>0</v>
          </cell>
          <cell r="I1468">
            <v>0</v>
          </cell>
          <cell r="K1468">
            <v>0</v>
          </cell>
          <cell r="L1468">
            <v>0</v>
          </cell>
          <cell r="M1468">
            <v>0</v>
          </cell>
          <cell r="N1468">
            <v>0</v>
          </cell>
          <cell r="O1468">
            <v>0</v>
          </cell>
          <cell r="P1468">
            <v>0</v>
          </cell>
          <cell r="Q1468">
            <v>0</v>
          </cell>
          <cell r="R1468">
            <v>0</v>
          </cell>
          <cell r="S1468">
            <v>0</v>
          </cell>
          <cell r="T1468">
            <v>0</v>
          </cell>
          <cell r="U1468">
            <v>292</v>
          </cell>
          <cell r="V1468">
            <v>998</v>
          </cell>
          <cell r="W1468">
            <v>1459</v>
          </cell>
          <cell r="X1468">
            <v>0</v>
          </cell>
          <cell r="Y1468">
            <v>0</v>
          </cell>
        </row>
        <row r="1469">
          <cell r="A1469">
            <v>1460</v>
          </cell>
          <cell r="B1469">
            <v>292</v>
          </cell>
          <cell r="C1469" t="str">
            <v xml:space="preserve">SWANSEA                      </v>
          </cell>
          <cell r="D1469">
            <v>999</v>
          </cell>
          <cell r="E1469" t="str">
            <v>TOTAL</v>
          </cell>
          <cell r="F1469">
            <v>19337463.07</v>
          </cell>
          <cell r="G1469">
            <v>1</v>
          </cell>
          <cell r="H1469">
            <v>20715375.77</v>
          </cell>
          <cell r="I1469">
            <v>1</v>
          </cell>
          <cell r="J1469">
            <v>14639802</v>
          </cell>
          <cell r="K1469">
            <v>14639803</v>
          </cell>
          <cell r="L1469">
            <v>0</v>
          </cell>
          <cell r="M1469">
            <v>0</v>
          </cell>
          <cell r="N1469">
            <v>20715375.77</v>
          </cell>
          <cell r="O1469">
            <v>14639803</v>
          </cell>
          <cell r="P1469">
            <v>14230907</v>
          </cell>
          <cell r="Q1469">
            <v>408896</v>
          </cell>
          <cell r="R1469">
            <v>2.8732954266372479</v>
          </cell>
          <cell r="S1469">
            <v>2124</v>
          </cell>
          <cell r="T1469">
            <v>0</v>
          </cell>
          <cell r="U1469">
            <v>292</v>
          </cell>
          <cell r="V1469">
            <v>999</v>
          </cell>
          <cell r="W1469">
            <v>1460</v>
          </cell>
          <cell r="X1469">
            <v>2176</v>
          </cell>
          <cell r="Y1469">
            <v>20715375.77</v>
          </cell>
        </row>
        <row r="1470">
          <cell r="A1470">
            <v>1461</v>
          </cell>
          <cell r="B1470">
            <v>293</v>
          </cell>
          <cell r="C1470" t="str">
            <v xml:space="preserve">TAUNTON                      </v>
          </cell>
          <cell r="D1470">
            <v>293</v>
          </cell>
          <cell r="E1470" t="str">
            <v>TAUNTON</v>
          </cell>
          <cell r="F1470">
            <v>75257775.25999999</v>
          </cell>
          <cell r="G1470">
            <v>0.86759412178065509</v>
          </cell>
          <cell r="H1470">
            <v>78552649.75</v>
          </cell>
          <cell r="I1470">
            <v>0.87089226524444718</v>
          </cell>
          <cell r="K1470">
            <v>30971026</v>
          </cell>
          <cell r="L1470">
            <v>0</v>
          </cell>
          <cell r="M1470">
            <v>0</v>
          </cell>
          <cell r="N1470">
            <v>78552649.75</v>
          </cell>
          <cell r="O1470">
            <v>30971026</v>
          </cell>
          <cell r="P1470">
            <v>29692749</v>
          </cell>
          <cell r="Q1470">
            <v>1278277</v>
          </cell>
          <cell r="R1470">
            <v>4.3050139951676414</v>
          </cell>
          <cell r="S1470">
            <v>7895</v>
          </cell>
          <cell r="T1470">
            <v>0</v>
          </cell>
          <cell r="U1470">
            <v>293</v>
          </cell>
          <cell r="V1470">
            <v>293</v>
          </cell>
          <cell r="W1470">
            <v>1461</v>
          </cell>
          <cell r="X1470">
            <v>7793</v>
          </cell>
          <cell r="Y1470">
            <v>78552649.75</v>
          </cell>
        </row>
        <row r="1471">
          <cell r="A1471">
            <v>1462</v>
          </cell>
          <cell r="B1471">
            <v>293</v>
          </cell>
          <cell r="C1471" t="str">
            <v xml:space="preserve">TAUNTON                      </v>
          </cell>
          <cell r="D1471">
            <v>810</v>
          </cell>
          <cell r="E1471" t="str">
            <v>BRISTOL PLYMOUTH</v>
          </cell>
          <cell r="F1471">
            <v>10914907</v>
          </cell>
          <cell r="G1471">
            <v>0.12583030949648252</v>
          </cell>
          <cell r="H1471">
            <v>10963692</v>
          </cell>
          <cell r="I1471">
            <v>0.12155152743682493</v>
          </cell>
          <cell r="K1471">
            <v>4322665</v>
          </cell>
          <cell r="L1471">
            <v>0</v>
          </cell>
          <cell r="M1471">
            <v>0</v>
          </cell>
          <cell r="N1471">
            <v>10963692</v>
          </cell>
          <cell r="O1471">
            <v>4322665</v>
          </cell>
          <cell r="P1471">
            <v>4306447</v>
          </cell>
          <cell r="Q1471">
            <v>16218</v>
          </cell>
          <cell r="R1471">
            <v>0.37659815620626469</v>
          </cell>
          <cell r="S1471">
            <v>776</v>
          </cell>
          <cell r="T1471">
            <v>0</v>
          </cell>
          <cell r="U1471">
            <v>293</v>
          </cell>
          <cell r="V1471">
            <v>810</v>
          </cell>
          <cell r="W1471">
            <v>1462</v>
          </cell>
          <cell r="X1471">
            <v>743</v>
          </cell>
          <cell r="Y1471">
            <v>10963692</v>
          </cell>
        </row>
        <row r="1472">
          <cell r="A1472">
            <v>1463</v>
          </cell>
          <cell r="B1472">
            <v>293</v>
          </cell>
          <cell r="C1472" t="str">
            <v xml:space="preserve">TAUNTON                      </v>
          </cell>
          <cell r="D1472">
            <v>910</v>
          </cell>
          <cell r="E1472" t="str">
            <v>BRISTOL COUNTY</v>
          </cell>
          <cell r="F1472">
            <v>570385</v>
          </cell>
          <cell r="G1472">
            <v>6.5755687228623381E-3</v>
          </cell>
          <cell r="H1472">
            <v>681554</v>
          </cell>
          <cell r="I1472">
            <v>7.556207318727832E-3</v>
          </cell>
          <cell r="K1472">
            <v>268717</v>
          </cell>
          <cell r="L1472">
            <v>0</v>
          </cell>
          <cell r="M1472">
            <v>0</v>
          </cell>
          <cell r="N1472">
            <v>681554</v>
          </cell>
          <cell r="O1472">
            <v>268717</v>
          </cell>
          <cell r="P1472">
            <v>225044</v>
          </cell>
          <cell r="Q1472">
            <v>43673</v>
          </cell>
          <cell r="R1472">
            <v>19.406427187572209</v>
          </cell>
          <cell r="S1472">
            <v>40</v>
          </cell>
          <cell r="T1472">
            <v>0</v>
          </cell>
          <cell r="U1472">
            <v>293</v>
          </cell>
          <cell r="V1472">
            <v>910</v>
          </cell>
          <cell r="W1472">
            <v>1463</v>
          </cell>
          <cell r="X1472">
            <v>46</v>
          </cell>
          <cell r="Y1472">
            <v>681554</v>
          </cell>
        </row>
        <row r="1473">
          <cell r="A1473">
            <v>1464</v>
          </cell>
          <cell r="B1473">
            <v>293</v>
          </cell>
          <cell r="D1473">
            <v>998</v>
          </cell>
          <cell r="F1473">
            <v>0</v>
          </cell>
          <cell r="G1473">
            <v>0</v>
          </cell>
          <cell r="H1473">
            <v>0</v>
          </cell>
          <cell r="I1473">
            <v>0</v>
          </cell>
          <cell r="K1473">
            <v>0</v>
          </cell>
          <cell r="L1473">
            <v>0</v>
          </cell>
          <cell r="M1473">
            <v>0</v>
          </cell>
          <cell r="N1473">
            <v>0</v>
          </cell>
          <cell r="O1473">
            <v>0</v>
          </cell>
          <cell r="P1473">
            <v>0</v>
          </cell>
          <cell r="Q1473">
            <v>0</v>
          </cell>
          <cell r="R1473">
            <v>0</v>
          </cell>
          <cell r="S1473">
            <v>0</v>
          </cell>
          <cell r="T1473">
            <v>0</v>
          </cell>
          <cell r="U1473">
            <v>293</v>
          </cell>
          <cell r="V1473">
            <v>998</v>
          </cell>
          <cell r="W1473">
            <v>1464</v>
          </cell>
          <cell r="X1473">
            <v>0</v>
          </cell>
          <cell r="Y1473">
            <v>0</v>
          </cell>
        </row>
        <row r="1474">
          <cell r="A1474">
            <v>1465</v>
          </cell>
          <cell r="B1474">
            <v>293</v>
          </cell>
          <cell r="C1474" t="str">
            <v xml:space="preserve">TAUNTON                      </v>
          </cell>
          <cell r="D1474">
            <v>999</v>
          </cell>
          <cell r="E1474" t="str">
            <v>TOTAL</v>
          </cell>
          <cell r="F1474">
            <v>86743067.25999999</v>
          </cell>
          <cell r="G1474">
            <v>1</v>
          </cell>
          <cell r="H1474">
            <v>90197895.75</v>
          </cell>
          <cell r="I1474">
            <v>1</v>
          </cell>
          <cell r="J1474">
            <v>35562408</v>
          </cell>
          <cell r="K1474">
            <v>35562408</v>
          </cell>
          <cell r="L1474">
            <v>0</v>
          </cell>
          <cell r="M1474">
            <v>0</v>
          </cell>
          <cell r="N1474">
            <v>90197895.75</v>
          </cell>
          <cell r="O1474">
            <v>35562408</v>
          </cell>
          <cell r="P1474">
            <v>34224240</v>
          </cell>
          <cell r="Q1474">
            <v>1338168</v>
          </cell>
          <cell r="R1474">
            <v>3.9100006311316191</v>
          </cell>
          <cell r="S1474">
            <v>8711</v>
          </cell>
          <cell r="T1474">
            <v>0</v>
          </cell>
          <cell r="U1474">
            <v>293</v>
          </cell>
          <cell r="V1474">
            <v>999</v>
          </cell>
          <cell r="W1474">
            <v>1465</v>
          </cell>
          <cell r="X1474">
            <v>8582</v>
          </cell>
          <cell r="Y1474">
            <v>90197895.75</v>
          </cell>
        </row>
        <row r="1475">
          <cell r="A1475">
            <v>1466</v>
          </cell>
          <cell r="B1475">
            <v>294</v>
          </cell>
          <cell r="C1475" t="str">
            <v xml:space="preserve">TEMPLETON                    </v>
          </cell>
          <cell r="D1475">
            <v>294</v>
          </cell>
          <cell r="E1475" t="str">
            <v>TEMPLETON</v>
          </cell>
          <cell r="F1475">
            <v>0</v>
          </cell>
          <cell r="G1475">
            <v>0</v>
          </cell>
          <cell r="H1475">
            <v>0</v>
          </cell>
          <cell r="I1475">
            <v>0</v>
          </cell>
          <cell r="K1475">
            <v>0</v>
          </cell>
          <cell r="L1475">
            <v>0</v>
          </cell>
          <cell r="M1475">
            <v>0</v>
          </cell>
          <cell r="N1475">
            <v>0</v>
          </cell>
          <cell r="O1475">
            <v>0</v>
          </cell>
          <cell r="P1475">
            <v>0</v>
          </cell>
          <cell r="Q1475">
            <v>0</v>
          </cell>
          <cell r="R1475">
            <v>0</v>
          </cell>
          <cell r="S1475">
            <v>0</v>
          </cell>
          <cell r="T1475">
            <v>0</v>
          </cell>
          <cell r="U1475">
            <v>294</v>
          </cell>
          <cell r="V1475">
            <v>294</v>
          </cell>
          <cell r="W1475">
            <v>1466</v>
          </cell>
          <cell r="X1475">
            <v>0</v>
          </cell>
          <cell r="Y1475">
            <v>0</v>
          </cell>
        </row>
        <row r="1476">
          <cell r="A1476">
            <v>1467</v>
          </cell>
          <cell r="B1476">
            <v>294</v>
          </cell>
          <cell r="C1476" t="str">
            <v xml:space="preserve">TEMPLETON                    </v>
          </cell>
          <cell r="D1476">
            <v>720</v>
          </cell>
          <cell r="E1476" t="str">
            <v>NARRAGANSETT</v>
          </cell>
          <cell r="F1476">
            <v>10961608</v>
          </cell>
          <cell r="G1476">
            <v>0.88154710052151619</v>
          </cell>
          <cell r="H1476">
            <v>11099255</v>
          </cell>
          <cell r="I1476">
            <v>0.87408696079488346</v>
          </cell>
          <cell r="K1476">
            <v>3509516</v>
          </cell>
          <cell r="L1476">
            <v>0</v>
          </cell>
          <cell r="M1476">
            <v>0</v>
          </cell>
          <cell r="N1476">
            <v>11099255</v>
          </cell>
          <cell r="O1476">
            <v>3509516</v>
          </cell>
          <cell r="P1476">
            <v>3408252</v>
          </cell>
          <cell r="Q1476">
            <v>101264</v>
          </cell>
          <cell r="R1476">
            <v>2.9711418052421008</v>
          </cell>
          <cell r="S1476">
            <v>1212</v>
          </cell>
          <cell r="T1476">
            <v>0</v>
          </cell>
          <cell r="U1476">
            <v>294</v>
          </cell>
          <cell r="V1476">
            <v>720</v>
          </cell>
          <cell r="W1476">
            <v>1467</v>
          </cell>
          <cell r="X1476">
            <v>1164</v>
          </cell>
          <cell r="Y1476">
            <v>11099255</v>
          </cell>
        </row>
        <row r="1477">
          <cell r="A1477">
            <v>1468</v>
          </cell>
          <cell r="B1477">
            <v>294</v>
          </cell>
          <cell r="C1477" t="str">
            <v xml:space="preserve">TEMPLETON                    </v>
          </cell>
          <cell r="D1477">
            <v>832</v>
          </cell>
          <cell r="E1477" t="str">
            <v>MONTACHUSETT</v>
          </cell>
          <cell r="F1477">
            <v>1472904</v>
          </cell>
          <cell r="G1477">
            <v>0.11845289947848375</v>
          </cell>
          <cell r="H1477">
            <v>1598858</v>
          </cell>
          <cell r="I1477">
            <v>0.12591303920511654</v>
          </cell>
          <cell r="K1477">
            <v>505549</v>
          </cell>
          <cell r="L1477">
            <v>0</v>
          </cell>
          <cell r="M1477">
            <v>0</v>
          </cell>
          <cell r="N1477">
            <v>1598858</v>
          </cell>
          <cell r="O1477">
            <v>505549</v>
          </cell>
          <cell r="P1477">
            <v>457964</v>
          </cell>
          <cell r="Q1477">
            <v>47585</v>
          </cell>
          <cell r="R1477">
            <v>10.390554716091222</v>
          </cell>
          <cell r="S1477">
            <v>104</v>
          </cell>
          <cell r="T1477">
            <v>0</v>
          </cell>
          <cell r="U1477">
            <v>294</v>
          </cell>
          <cell r="V1477">
            <v>832</v>
          </cell>
          <cell r="W1477">
            <v>1468</v>
          </cell>
          <cell r="X1477">
            <v>108</v>
          </cell>
          <cell r="Y1477">
            <v>1598858</v>
          </cell>
        </row>
        <row r="1478">
          <cell r="A1478">
            <v>1469</v>
          </cell>
          <cell r="B1478">
            <v>294</v>
          </cell>
          <cell r="D1478">
            <v>998</v>
          </cell>
          <cell r="F1478">
            <v>0</v>
          </cell>
          <cell r="G1478">
            <v>0</v>
          </cell>
          <cell r="H1478">
            <v>0</v>
          </cell>
          <cell r="I1478">
            <v>0</v>
          </cell>
          <cell r="K1478">
            <v>0</v>
          </cell>
          <cell r="L1478">
            <v>0</v>
          </cell>
          <cell r="M1478">
            <v>0</v>
          </cell>
          <cell r="N1478">
            <v>0</v>
          </cell>
          <cell r="O1478">
            <v>0</v>
          </cell>
          <cell r="P1478">
            <v>0</v>
          </cell>
          <cell r="Q1478">
            <v>0</v>
          </cell>
          <cell r="R1478">
            <v>0</v>
          </cell>
          <cell r="S1478">
            <v>0</v>
          </cell>
          <cell r="T1478">
            <v>0</v>
          </cell>
          <cell r="U1478">
            <v>294</v>
          </cell>
          <cell r="V1478">
            <v>998</v>
          </cell>
          <cell r="W1478">
            <v>1469</v>
          </cell>
          <cell r="X1478">
            <v>0</v>
          </cell>
          <cell r="Y1478">
            <v>0</v>
          </cell>
        </row>
        <row r="1479">
          <cell r="A1479">
            <v>1470</v>
          </cell>
          <cell r="B1479">
            <v>294</v>
          </cell>
          <cell r="C1479" t="str">
            <v xml:space="preserve">TEMPLETON                    </v>
          </cell>
          <cell r="D1479">
            <v>999</v>
          </cell>
          <cell r="E1479" t="str">
            <v>TOTAL</v>
          </cell>
          <cell r="F1479">
            <v>12434512</v>
          </cell>
          <cell r="G1479">
            <v>1</v>
          </cell>
          <cell r="H1479">
            <v>12698113</v>
          </cell>
          <cell r="I1479">
            <v>1</v>
          </cell>
          <cell r="J1479">
            <v>4015065</v>
          </cell>
          <cell r="K1479">
            <v>4015065</v>
          </cell>
          <cell r="L1479">
            <v>0</v>
          </cell>
          <cell r="M1479">
            <v>0</v>
          </cell>
          <cell r="N1479">
            <v>12698113</v>
          </cell>
          <cell r="O1479">
            <v>4015065</v>
          </cell>
          <cell r="P1479">
            <v>3866216</v>
          </cell>
          <cell r="Q1479">
            <v>148849</v>
          </cell>
          <cell r="R1479">
            <v>3.8499918266335871</v>
          </cell>
          <cell r="S1479">
            <v>1316</v>
          </cell>
          <cell r="T1479">
            <v>0</v>
          </cell>
          <cell r="U1479">
            <v>294</v>
          </cell>
          <cell r="V1479">
            <v>999</v>
          </cell>
          <cell r="W1479">
            <v>1470</v>
          </cell>
          <cell r="X1479">
            <v>1272</v>
          </cell>
          <cell r="Y1479">
            <v>12698113</v>
          </cell>
        </row>
        <row r="1480">
          <cell r="A1480">
            <v>1471</v>
          </cell>
          <cell r="B1480">
            <v>295</v>
          </cell>
          <cell r="C1480" t="str">
            <v xml:space="preserve">TEWKSBURY                    </v>
          </cell>
          <cell r="D1480">
            <v>295</v>
          </cell>
          <cell r="E1480" t="str">
            <v>TEWKSBURY</v>
          </cell>
          <cell r="F1480">
            <v>34519814.968239993</v>
          </cell>
          <cell r="G1480">
            <v>0.84773416768546839</v>
          </cell>
          <cell r="H1480">
            <v>35261727.251350001</v>
          </cell>
          <cell r="I1480">
            <v>0.8482988732955935</v>
          </cell>
          <cell r="K1480">
            <v>24790221</v>
          </cell>
          <cell r="L1480">
            <v>0</v>
          </cell>
          <cell r="M1480">
            <v>0</v>
          </cell>
          <cell r="N1480">
            <v>35261727.251350001</v>
          </cell>
          <cell r="O1480">
            <v>24776381</v>
          </cell>
          <cell r="P1480">
            <v>23924435</v>
          </cell>
          <cell r="Q1480">
            <v>851946</v>
          </cell>
          <cell r="R1480">
            <v>3.5609869156784684</v>
          </cell>
          <cell r="S1480">
            <v>3955</v>
          </cell>
          <cell r="T1480">
            <v>0</v>
          </cell>
          <cell r="U1480">
            <v>295</v>
          </cell>
          <cell r="V1480">
            <v>295</v>
          </cell>
          <cell r="W1480">
            <v>1471</v>
          </cell>
          <cell r="X1480">
            <v>3886</v>
          </cell>
          <cell r="Y1480">
            <v>35261727.251350001</v>
          </cell>
        </row>
        <row r="1481">
          <cell r="A1481">
            <v>1472</v>
          </cell>
          <cell r="B1481">
            <v>295</v>
          </cell>
          <cell r="C1481" t="str">
            <v xml:space="preserve">TEWKSBURY                    </v>
          </cell>
          <cell r="D1481">
            <v>871</v>
          </cell>
          <cell r="E1481" t="str">
            <v>SHAWSHEEN VALLEY</v>
          </cell>
          <cell r="F1481">
            <v>6130229</v>
          </cell>
          <cell r="G1481">
            <v>0.15054555141207013</v>
          </cell>
          <cell r="H1481">
            <v>6204786</v>
          </cell>
          <cell r="I1481">
            <v>0.1492698566726835</v>
          </cell>
          <cell r="K1481">
            <v>4362180</v>
          </cell>
          <cell r="L1481">
            <v>0</v>
          </cell>
          <cell r="M1481">
            <v>0</v>
          </cell>
          <cell r="N1481">
            <v>6204786</v>
          </cell>
          <cell r="O1481">
            <v>4359745</v>
          </cell>
          <cell r="P1481">
            <v>4248641</v>
          </cell>
          <cell r="Q1481">
            <v>111104</v>
          </cell>
          <cell r="R1481">
            <v>2.6150479647491984</v>
          </cell>
          <cell r="S1481">
            <v>439</v>
          </cell>
          <cell r="T1481">
            <v>0</v>
          </cell>
          <cell r="U1481">
            <v>295</v>
          </cell>
          <cell r="V1481">
            <v>871</v>
          </cell>
          <cell r="W1481">
            <v>1472</v>
          </cell>
          <cell r="X1481">
            <v>425</v>
          </cell>
          <cell r="Y1481">
            <v>6204786</v>
          </cell>
        </row>
        <row r="1482">
          <cell r="A1482">
            <v>1473</v>
          </cell>
          <cell r="B1482">
            <v>295</v>
          </cell>
          <cell r="C1482" t="str">
            <v xml:space="preserve">TEWKSBURY                    </v>
          </cell>
          <cell r="D1482">
            <v>913</v>
          </cell>
          <cell r="E1482" t="str">
            <v>ESSEX AGRICULTURAL</v>
          </cell>
          <cell r="F1482">
            <v>70050</v>
          </cell>
          <cell r="G1482">
            <v>1.720280902461476E-3</v>
          </cell>
          <cell r="H1482">
            <v>101062</v>
          </cell>
          <cell r="I1482">
            <v>2.4312700317230505E-3</v>
          </cell>
          <cell r="K1482">
            <v>71050</v>
          </cell>
          <cell r="L1482">
            <v>87325</v>
          </cell>
          <cell r="M1482">
            <v>16275</v>
          </cell>
          <cell r="N1482">
            <v>0</v>
          </cell>
          <cell r="O1482">
            <v>87325</v>
          </cell>
          <cell r="P1482">
            <v>61359</v>
          </cell>
          <cell r="Q1482">
            <v>25966</v>
          </cell>
          <cell r="R1482">
            <v>42.318160335077167</v>
          </cell>
          <cell r="S1482">
            <v>5</v>
          </cell>
          <cell r="T1482">
            <v>0</v>
          </cell>
          <cell r="U1482">
            <v>295</v>
          </cell>
          <cell r="V1482">
            <v>913</v>
          </cell>
          <cell r="W1482">
            <v>1473</v>
          </cell>
          <cell r="X1482">
            <v>7</v>
          </cell>
          <cell r="Y1482">
            <v>101062</v>
          </cell>
        </row>
        <row r="1483">
          <cell r="A1483">
            <v>1474</v>
          </cell>
          <cell r="B1483">
            <v>295</v>
          </cell>
          <cell r="D1483">
            <v>998</v>
          </cell>
          <cell r="F1483">
            <v>0</v>
          </cell>
          <cell r="G1483">
            <v>0</v>
          </cell>
          <cell r="H1483">
            <v>0</v>
          </cell>
          <cell r="I1483">
            <v>0</v>
          </cell>
          <cell r="K1483">
            <v>0</v>
          </cell>
          <cell r="L1483">
            <v>0</v>
          </cell>
          <cell r="M1483">
            <v>0</v>
          </cell>
          <cell r="N1483">
            <v>0</v>
          </cell>
          <cell r="O1483">
            <v>0</v>
          </cell>
          <cell r="P1483">
            <v>0</v>
          </cell>
          <cell r="Q1483">
            <v>0</v>
          </cell>
          <cell r="R1483">
            <v>0</v>
          </cell>
          <cell r="S1483">
            <v>0</v>
          </cell>
          <cell r="T1483">
            <v>0</v>
          </cell>
          <cell r="U1483">
            <v>295</v>
          </cell>
          <cell r="V1483">
            <v>998</v>
          </cell>
          <cell r="W1483">
            <v>1474</v>
          </cell>
          <cell r="X1483">
            <v>0</v>
          </cell>
          <cell r="Y1483">
            <v>0</v>
          </cell>
        </row>
        <row r="1484">
          <cell r="A1484">
            <v>1475</v>
          </cell>
          <cell r="B1484">
            <v>295</v>
          </cell>
          <cell r="C1484" t="str">
            <v xml:space="preserve">TEWKSBURY                    </v>
          </cell>
          <cell r="D1484">
            <v>999</v>
          </cell>
          <cell r="E1484" t="str">
            <v>TOTAL</v>
          </cell>
          <cell r="F1484">
            <v>40720093.968239993</v>
          </cell>
          <cell r="G1484">
            <v>1</v>
          </cell>
          <cell r="H1484">
            <v>41567575.251350001</v>
          </cell>
          <cell r="I1484">
            <v>1</v>
          </cell>
          <cell r="J1484">
            <v>29223451</v>
          </cell>
          <cell r="K1484">
            <v>29223451</v>
          </cell>
          <cell r="L1484">
            <v>87325</v>
          </cell>
          <cell r="M1484">
            <v>16275</v>
          </cell>
          <cell r="N1484">
            <v>41466513.251350001</v>
          </cell>
          <cell r="O1484">
            <v>29223451</v>
          </cell>
          <cell r="P1484">
            <v>28234435</v>
          </cell>
          <cell r="Q1484">
            <v>989016</v>
          </cell>
          <cell r="R1484">
            <v>3.5028715821655365</v>
          </cell>
          <cell r="S1484">
            <v>4399</v>
          </cell>
          <cell r="T1484">
            <v>0</v>
          </cell>
          <cell r="U1484">
            <v>295</v>
          </cell>
          <cell r="V1484">
            <v>999</v>
          </cell>
          <cell r="W1484">
            <v>1475</v>
          </cell>
          <cell r="X1484">
            <v>4318</v>
          </cell>
          <cell r="Y1484">
            <v>41567575.251350001</v>
          </cell>
        </row>
        <row r="1485">
          <cell r="A1485">
            <v>1476</v>
          </cell>
          <cell r="B1485">
            <v>296</v>
          </cell>
          <cell r="C1485" t="str">
            <v xml:space="preserve">TISBURY                      </v>
          </cell>
          <cell r="D1485">
            <v>296</v>
          </cell>
          <cell r="E1485" t="str">
            <v>TISBURY</v>
          </cell>
          <cell r="F1485">
            <v>3137805.37</v>
          </cell>
          <cell r="G1485">
            <v>0.64752553332663743</v>
          </cell>
          <cell r="H1485">
            <v>3467659.89</v>
          </cell>
          <cell r="I1485">
            <v>0.65933994180343602</v>
          </cell>
          <cell r="K1485">
            <v>3144657</v>
          </cell>
          <cell r="L1485">
            <v>0</v>
          </cell>
          <cell r="M1485">
            <v>0</v>
          </cell>
          <cell r="N1485">
            <v>3467659.89</v>
          </cell>
          <cell r="O1485">
            <v>3144657</v>
          </cell>
          <cell r="P1485">
            <v>3040803</v>
          </cell>
          <cell r="Q1485">
            <v>103854</v>
          </cell>
          <cell r="R1485">
            <v>3.4153478538399233</v>
          </cell>
          <cell r="S1485">
            <v>353</v>
          </cell>
          <cell r="T1485">
            <v>0</v>
          </cell>
          <cell r="U1485">
            <v>296</v>
          </cell>
          <cell r="V1485">
            <v>296</v>
          </cell>
          <cell r="W1485">
            <v>1476</v>
          </cell>
          <cell r="X1485">
            <v>373</v>
          </cell>
          <cell r="Y1485">
            <v>3467659.89</v>
          </cell>
        </row>
        <row r="1486">
          <cell r="A1486">
            <v>1477</v>
          </cell>
          <cell r="B1486">
            <v>296</v>
          </cell>
          <cell r="C1486" t="str">
            <v xml:space="preserve">TISBURY                      </v>
          </cell>
          <cell r="D1486">
            <v>700</v>
          </cell>
          <cell r="E1486" t="str">
            <v>MARTHAS VINEYARD</v>
          </cell>
          <cell r="F1486">
            <v>1708035</v>
          </cell>
          <cell r="G1486">
            <v>0.35247446667336257</v>
          </cell>
          <cell r="H1486">
            <v>1791630</v>
          </cell>
          <cell r="I1486">
            <v>0.34066005819656381</v>
          </cell>
          <cell r="K1486">
            <v>1624745</v>
          </cell>
          <cell r="L1486">
            <v>0</v>
          </cell>
          <cell r="M1486">
            <v>0</v>
          </cell>
          <cell r="N1486">
            <v>1791630</v>
          </cell>
          <cell r="O1486">
            <v>1624745</v>
          </cell>
          <cell r="P1486">
            <v>1655233</v>
          </cell>
          <cell r="Q1486">
            <v>-30488</v>
          </cell>
          <cell r="R1486">
            <v>-1.8419159115363215</v>
          </cell>
          <cell r="S1486">
            <v>166</v>
          </cell>
          <cell r="T1486">
            <v>0</v>
          </cell>
          <cell r="U1486">
            <v>296</v>
          </cell>
          <cell r="V1486">
            <v>700</v>
          </cell>
          <cell r="W1486">
            <v>1477</v>
          </cell>
          <cell r="X1486">
            <v>164</v>
          </cell>
          <cell r="Y1486">
            <v>1791630</v>
          </cell>
        </row>
        <row r="1487">
          <cell r="A1487">
            <v>1478</v>
          </cell>
          <cell r="B1487">
            <v>296</v>
          </cell>
          <cell r="D1487">
            <v>998</v>
          </cell>
          <cell r="F1487">
            <v>0</v>
          </cell>
          <cell r="G1487">
            <v>0</v>
          </cell>
          <cell r="H1487">
            <v>0</v>
          </cell>
          <cell r="I1487">
            <v>0</v>
          </cell>
          <cell r="K1487">
            <v>0</v>
          </cell>
          <cell r="L1487">
            <v>0</v>
          </cell>
          <cell r="M1487">
            <v>0</v>
          </cell>
          <cell r="N1487">
            <v>0</v>
          </cell>
          <cell r="O1487">
            <v>0</v>
          </cell>
          <cell r="P1487">
            <v>0</v>
          </cell>
          <cell r="Q1487">
            <v>0</v>
          </cell>
          <cell r="R1487">
            <v>0</v>
          </cell>
          <cell r="S1487">
            <v>0</v>
          </cell>
          <cell r="T1487">
            <v>0</v>
          </cell>
          <cell r="U1487">
            <v>296</v>
          </cell>
          <cell r="V1487">
            <v>998</v>
          </cell>
          <cell r="W1487">
            <v>1478</v>
          </cell>
          <cell r="X1487">
            <v>0</v>
          </cell>
          <cell r="Y1487">
            <v>0</v>
          </cell>
        </row>
        <row r="1488">
          <cell r="A1488">
            <v>1479</v>
          </cell>
          <cell r="B1488">
            <v>296</v>
          </cell>
          <cell r="D1488">
            <v>998</v>
          </cell>
          <cell r="F1488">
            <v>0</v>
          </cell>
          <cell r="G1488">
            <v>0</v>
          </cell>
          <cell r="H1488">
            <v>0</v>
          </cell>
          <cell r="I1488">
            <v>0</v>
          </cell>
          <cell r="K1488">
            <v>0</v>
          </cell>
          <cell r="L1488">
            <v>0</v>
          </cell>
          <cell r="M1488">
            <v>0</v>
          </cell>
          <cell r="N1488">
            <v>0</v>
          </cell>
          <cell r="O1488">
            <v>0</v>
          </cell>
          <cell r="P1488">
            <v>0</v>
          </cell>
          <cell r="Q1488">
            <v>0</v>
          </cell>
          <cell r="R1488">
            <v>0</v>
          </cell>
          <cell r="S1488">
            <v>0</v>
          </cell>
          <cell r="T1488">
            <v>0</v>
          </cell>
          <cell r="U1488">
            <v>296</v>
          </cell>
          <cell r="V1488">
            <v>998</v>
          </cell>
          <cell r="W1488">
            <v>1479</v>
          </cell>
          <cell r="X1488">
            <v>0</v>
          </cell>
          <cell r="Y1488">
            <v>0</v>
          </cell>
        </row>
        <row r="1489">
          <cell r="A1489">
            <v>1480</v>
          </cell>
          <cell r="B1489">
            <v>296</v>
          </cell>
          <cell r="C1489" t="str">
            <v xml:space="preserve">TISBURY                      </v>
          </cell>
          <cell r="D1489">
            <v>999</v>
          </cell>
          <cell r="E1489" t="str">
            <v>TOTAL</v>
          </cell>
          <cell r="F1489">
            <v>4845840.37</v>
          </cell>
          <cell r="G1489">
            <v>1</v>
          </cell>
          <cell r="H1489">
            <v>5259289.8900000006</v>
          </cell>
          <cell r="I1489">
            <v>0.99999999999999978</v>
          </cell>
          <cell r="J1489">
            <v>4769402</v>
          </cell>
          <cell r="K1489">
            <v>4769402</v>
          </cell>
          <cell r="L1489">
            <v>0</v>
          </cell>
          <cell r="M1489">
            <v>0</v>
          </cell>
          <cell r="N1489">
            <v>5259289.8900000006</v>
          </cell>
          <cell r="O1489">
            <v>4769402</v>
          </cell>
          <cell r="P1489">
            <v>4696036</v>
          </cell>
          <cell r="Q1489">
            <v>73366</v>
          </cell>
          <cell r="R1489">
            <v>1.5622963708114674</v>
          </cell>
          <cell r="S1489">
            <v>519</v>
          </cell>
          <cell r="T1489">
            <v>0</v>
          </cell>
          <cell r="U1489">
            <v>296</v>
          </cell>
          <cell r="V1489">
            <v>999</v>
          </cell>
          <cell r="W1489">
            <v>1480</v>
          </cell>
          <cell r="X1489">
            <v>537</v>
          </cell>
          <cell r="Y1489">
            <v>5259289.8899999997</v>
          </cell>
        </row>
        <row r="1490">
          <cell r="A1490">
            <v>1481</v>
          </cell>
          <cell r="B1490">
            <v>297</v>
          </cell>
          <cell r="C1490" t="str">
            <v xml:space="preserve">TOLLAND                      </v>
          </cell>
          <cell r="D1490">
            <v>297</v>
          </cell>
          <cell r="E1490" t="str">
            <v>TOLLAND</v>
          </cell>
          <cell r="F1490">
            <v>0</v>
          </cell>
          <cell r="G1490">
            <v>0</v>
          </cell>
          <cell r="H1490">
            <v>0</v>
          </cell>
          <cell r="I1490">
            <v>0</v>
          </cell>
          <cell r="K1490">
            <v>0</v>
          </cell>
          <cell r="L1490">
            <v>0</v>
          </cell>
          <cell r="M1490">
            <v>0</v>
          </cell>
          <cell r="N1490">
            <v>0</v>
          </cell>
          <cell r="O1490">
            <v>0</v>
          </cell>
          <cell r="P1490">
            <v>0</v>
          </cell>
          <cell r="Q1490">
            <v>0</v>
          </cell>
          <cell r="R1490">
            <v>0</v>
          </cell>
          <cell r="S1490">
            <v>0</v>
          </cell>
          <cell r="T1490">
            <v>0</v>
          </cell>
          <cell r="U1490">
            <v>297</v>
          </cell>
          <cell r="V1490">
            <v>297</v>
          </cell>
          <cell r="W1490">
            <v>1481</v>
          </cell>
          <cell r="X1490">
            <v>0</v>
          </cell>
          <cell r="Y1490">
            <v>0</v>
          </cell>
        </row>
        <row r="1491">
          <cell r="A1491">
            <v>1482</v>
          </cell>
          <cell r="B1491">
            <v>297</v>
          </cell>
          <cell r="C1491" t="str">
            <v xml:space="preserve">TOLLAND                      </v>
          </cell>
          <cell r="D1491">
            <v>766</v>
          </cell>
          <cell r="E1491" t="str">
            <v>SOUTHWICK TOLLAND</v>
          </cell>
          <cell r="F1491">
            <v>631711</v>
          </cell>
          <cell r="G1491">
            <v>1</v>
          </cell>
          <cell r="H1491">
            <v>657388</v>
          </cell>
          <cell r="I1491">
            <v>1</v>
          </cell>
          <cell r="K1491">
            <v>350910</v>
          </cell>
          <cell r="L1491">
            <v>0</v>
          </cell>
          <cell r="M1491">
            <v>0</v>
          </cell>
          <cell r="N1491">
            <v>657388</v>
          </cell>
          <cell r="O1491">
            <v>350910</v>
          </cell>
          <cell r="P1491">
            <v>332395</v>
          </cell>
          <cell r="Q1491">
            <v>18515</v>
          </cell>
          <cell r="R1491">
            <v>5.5701800568600612</v>
          </cell>
          <cell r="S1491">
            <v>71</v>
          </cell>
          <cell r="T1491">
            <v>0</v>
          </cell>
          <cell r="U1491">
            <v>297</v>
          </cell>
          <cell r="V1491">
            <v>766</v>
          </cell>
          <cell r="W1491">
            <v>1482</v>
          </cell>
          <cell r="X1491">
            <v>70</v>
          </cell>
          <cell r="Y1491">
            <v>657388</v>
          </cell>
        </row>
        <row r="1492">
          <cell r="A1492">
            <v>1483</v>
          </cell>
          <cell r="B1492">
            <v>297</v>
          </cell>
          <cell r="D1492">
            <v>998</v>
          </cell>
          <cell r="F1492">
            <v>0</v>
          </cell>
          <cell r="G1492">
            <v>0</v>
          </cell>
          <cell r="H1492">
            <v>0</v>
          </cell>
          <cell r="I1492">
            <v>0</v>
          </cell>
          <cell r="K1492">
            <v>0</v>
          </cell>
          <cell r="L1492">
            <v>0</v>
          </cell>
          <cell r="M1492">
            <v>0</v>
          </cell>
          <cell r="N1492">
            <v>0</v>
          </cell>
          <cell r="O1492">
            <v>0</v>
          </cell>
          <cell r="P1492">
            <v>0</v>
          </cell>
          <cell r="Q1492">
            <v>0</v>
          </cell>
          <cell r="R1492">
            <v>0</v>
          </cell>
          <cell r="S1492">
            <v>0</v>
          </cell>
          <cell r="T1492">
            <v>0</v>
          </cell>
          <cell r="U1492">
            <v>297</v>
          </cell>
          <cell r="V1492">
            <v>998</v>
          </cell>
          <cell r="W1492">
            <v>1483</v>
          </cell>
          <cell r="X1492">
            <v>0</v>
          </cell>
          <cell r="Y1492">
            <v>0</v>
          </cell>
        </row>
        <row r="1493">
          <cell r="A1493">
            <v>1484</v>
          </cell>
          <cell r="B1493">
            <v>297</v>
          </cell>
          <cell r="D1493">
            <v>998</v>
          </cell>
          <cell r="F1493">
            <v>0</v>
          </cell>
          <cell r="G1493">
            <v>0</v>
          </cell>
          <cell r="H1493">
            <v>0</v>
          </cell>
          <cell r="I1493">
            <v>0</v>
          </cell>
          <cell r="K1493">
            <v>0</v>
          </cell>
          <cell r="L1493">
            <v>0</v>
          </cell>
          <cell r="M1493">
            <v>0</v>
          </cell>
          <cell r="N1493">
            <v>0</v>
          </cell>
          <cell r="O1493">
            <v>0</v>
          </cell>
          <cell r="P1493">
            <v>0</v>
          </cell>
          <cell r="Q1493">
            <v>0</v>
          </cell>
          <cell r="R1493">
            <v>0</v>
          </cell>
          <cell r="S1493">
            <v>0</v>
          </cell>
          <cell r="T1493">
            <v>0</v>
          </cell>
          <cell r="U1493">
            <v>297</v>
          </cell>
          <cell r="V1493">
            <v>998</v>
          </cell>
          <cell r="W1493">
            <v>1484</v>
          </cell>
          <cell r="X1493">
            <v>0</v>
          </cell>
          <cell r="Y1493">
            <v>0</v>
          </cell>
        </row>
        <row r="1494">
          <cell r="A1494">
            <v>1485</v>
          </cell>
          <cell r="B1494">
            <v>297</v>
          </cell>
          <cell r="C1494" t="str">
            <v xml:space="preserve">TOLLAND                      </v>
          </cell>
          <cell r="D1494">
            <v>999</v>
          </cell>
          <cell r="E1494" t="str">
            <v>TOTAL</v>
          </cell>
          <cell r="F1494">
            <v>631711</v>
          </cell>
          <cell r="G1494">
            <v>1</v>
          </cell>
          <cell r="H1494">
            <v>657388</v>
          </cell>
          <cell r="I1494">
            <v>1</v>
          </cell>
          <cell r="J1494">
            <v>350910</v>
          </cell>
          <cell r="K1494">
            <v>350910</v>
          </cell>
          <cell r="L1494">
            <v>0</v>
          </cell>
          <cell r="M1494">
            <v>0</v>
          </cell>
          <cell r="N1494">
            <v>657388</v>
          </cell>
          <cell r="O1494">
            <v>350910</v>
          </cell>
          <cell r="P1494">
            <v>332395</v>
          </cell>
          <cell r="Q1494">
            <v>18515</v>
          </cell>
          <cell r="R1494">
            <v>5.5701800568600612</v>
          </cell>
          <cell r="S1494">
            <v>71</v>
          </cell>
          <cell r="T1494">
            <v>0</v>
          </cell>
          <cell r="U1494">
            <v>297</v>
          </cell>
          <cell r="V1494">
            <v>999</v>
          </cell>
          <cell r="W1494">
            <v>1485</v>
          </cell>
          <cell r="X1494">
            <v>70</v>
          </cell>
          <cell r="Y1494">
            <v>657388</v>
          </cell>
        </row>
        <row r="1495">
          <cell r="A1495">
            <v>1486</v>
          </cell>
          <cell r="B1495">
            <v>298</v>
          </cell>
          <cell r="C1495" t="str">
            <v xml:space="preserve">TOPSFIELD                    </v>
          </cell>
          <cell r="D1495">
            <v>298</v>
          </cell>
          <cell r="E1495" t="str">
            <v>TOPSFIELD</v>
          </cell>
          <cell r="F1495">
            <v>4836646.4862000002</v>
          </cell>
          <cell r="G1495">
            <v>0.46204044048044807</v>
          </cell>
          <cell r="H1495">
            <v>4821533.5831799991</v>
          </cell>
          <cell r="I1495">
            <v>0.46764229704041305</v>
          </cell>
          <cell r="K1495">
            <v>4339280</v>
          </cell>
          <cell r="L1495">
            <v>0</v>
          </cell>
          <cell r="M1495">
            <v>0</v>
          </cell>
          <cell r="N1495">
            <v>4821533.5831799991</v>
          </cell>
          <cell r="O1495">
            <v>4339766</v>
          </cell>
          <cell r="P1495">
            <v>4219482</v>
          </cell>
          <cell r="Q1495">
            <v>120284</v>
          </cell>
          <cell r="R1495">
            <v>2.850681671352076</v>
          </cell>
          <cell r="S1495">
            <v>590</v>
          </cell>
          <cell r="T1495">
            <v>0</v>
          </cell>
          <cell r="U1495">
            <v>298</v>
          </cell>
          <cell r="V1495">
            <v>298</v>
          </cell>
          <cell r="W1495">
            <v>1486</v>
          </cell>
          <cell r="X1495">
            <v>570</v>
          </cell>
          <cell r="Y1495">
            <v>4821533.5831799991</v>
          </cell>
        </row>
        <row r="1496">
          <cell r="A1496">
            <v>1487</v>
          </cell>
          <cell r="B1496">
            <v>298</v>
          </cell>
          <cell r="C1496" t="str">
            <v xml:space="preserve">TOPSFIELD                    </v>
          </cell>
          <cell r="D1496">
            <v>705</v>
          </cell>
          <cell r="E1496" t="str">
            <v>MASCONOMET</v>
          </cell>
          <cell r="F1496">
            <v>5545586</v>
          </cell>
          <cell r="G1496">
            <v>0.52976478753883705</v>
          </cell>
          <cell r="H1496">
            <v>5414622</v>
          </cell>
          <cell r="I1496">
            <v>0.52516615844362269</v>
          </cell>
          <cell r="K1496">
            <v>4873048</v>
          </cell>
          <cell r="L1496">
            <v>0</v>
          </cell>
          <cell r="M1496">
            <v>0</v>
          </cell>
          <cell r="N1496">
            <v>5414622</v>
          </cell>
          <cell r="O1496">
            <v>4873594</v>
          </cell>
          <cell r="P1496">
            <v>4837959</v>
          </cell>
          <cell r="Q1496">
            <v>35635</v>
          </cell>
          <cell r="R1496">
            <v>0.7365709382820318</v>
          </cell>
          <cell r="S1496">
            <v>622</v>
          </cell>
          <cell r="T1496">
            <v>0</v>
          </cell>
          <cell r="U1496">
            <v>298</v>
          </cell>
          <cell r="V1496">
            <v>705</v>
          </cell>
          <cell r="W1496">
            <v>1487</v>
          </cell>
          <cell r="X1496">
            <v>586</v>
          </cell>
          <cell r="Y1496">
            <v>5414622</v>
          </cell>
        </row>
        <row r="1497">
          <cell r="A1497">
            <v>1488</v>
          </cell>
          <cell r="B1497">
            <v>298</v>
          </cell>
          <cell r="C1497" t="str">
            <v xml:space="preserve">TOPSFIELD                    </v>
          </cell>
          <cell r="D1497">
            <v>854</v>
          </cell>
          <cell r="E1497" t="str">
            <v>NORTH SHORE</v>
          </cell>
          <cell r="F1497">
            <v>57763</v>
          </cell>
          <cell r="G1497">
            <v>5.5180468615229922E-3</v>
          </cell>
          <cell r="H1497">
            <v>45272</v>
          </cell>
          <cell r="I1497">
            <v>4.39094775684428E-3</v>
          </cell>
          <cell r="K1497">
            <v>40744</v>
          </cell>
          <cell r="L1497">
            <v>0</v>
          </cell>
          <cell r="M1497">
            <v>0</v>
          </cell>
          <cell r="N1497">
            <v>45272</v>
          </cell>
          <cell r="O1497">
            <v>40749</v>
          </cell>
          <cell r="P1497">
            <v>50392</v>
          </cell>
          <cell r="Q1497">
            <v>-9643</v>
          </cell>
          <cell r="R1497">
            <v>-19.135973964121288</v>
          </cell>
          <cell r="S1497">
            <v>4</v>
          </cell>
          <cell r="T1497">
            <v>0</v>
          </cell>
          <cell r="U1497">
            <v>298</v>
          </cell>
          <cell r="V1497">
            <v>854</v>
          </cell>
          <cell r="W1497">
            <v>1488</v>
          </cell>
          <cell r="X1497">
            <v>3</v>
          </cell>
          <cell r="Y1497">
            <v>45272</v>
          </cell>
        </row>
        <row r="1498">
          <cell r="A1498">
            <v>1489</v>
          </cell>
          <cell r="B1498">
            <v>298</v>
          </cell>
          <cell r="C1498" t="str">
            <v xml:space="preserve">TOPSFIELD                    </v>
          </cell>
          <cell r="D1498">
            <v>913</v>
          </cell>
          <cell r="E1498" t="str">
            <v>ESSEX AGRICULTURAL</v>
          </cell>
          <cell r="F1498">
            <v>28020</v>
          </cell>
          <cell r="G1498">
            <v>2.6767251191917706E-3</v>
          </cell>
          <cell r="H1498">
            <v>28875</v>
          </cell>
          <cell r="I1498">
            <v>2.8005967591199546E-3</v>
          </cell>
          <cell r="K1498">
            <v>25987</v>
          </cell>
          <cell r="L1498">
            <v>24950</v>
          </cell>
          <cell r="M1498">
            <v>-1037</v>
          </cell>
          <cell r="N1498">
            <v>0</v>
          </cell>
          <cell r="O1498">
            <v>24950</v>
          </cell>
          <cell r="P1498">
            <v>24544</v>
          </cell>
          <cell r="Q1498">
            <v>406</v>
          </cell>
          <cell r="R1498">
            <v>1.6541720990873534</v>
          </cell>
          <cell r="S1498">
            <v>2</v>
          </cell>
          <cell r="T1498">
            <v>0</v>
          </cell>
          <cell r="U1498">
            <v>298</v>
          </cell>
          <cell r="V1498">
            <v>913</v>
          </cell>
          <cell r="W1498">
            <v>1489</v>
          </cell>
          <cell r="X1498">
            <v>2</v>
          </cell>
          <cell r="Y1498">
            <v>28875</v>
          </cell>
        </row>
        <row r="1499">
          <cell r="A1499">
            <v>1490</v>
          </cell>
          <cell r="B1499">
            <v>298</v>
          </cell>
          <cell r="C1499" t="str">
            <v xml:space="preserve">TOPSFIELD                    </v>
          </cell>
          <cell r="D1499">
            <v>999</v>
          </cell>
          <cell r="E1499" t="str">
            <v>TOTAL</v>
          </cell>
          <cell r="F1499">
            <v>10468015.486200001</v>
          </cell>
          <cell r="G1499">
            <v>1</v>
          </cell>
          <cell r="H1499">
            <v>10310302.583179999</v>
          </cell>
          <cell r="I1499">
            <v>0.99999999999999989</v>
          </cell>
          <cell r="J1499">
            <v>9279059</v>
          </cell>
          <cell r="K1499">
            <v>9279059</v>
          </cell>
          <cell r="L1499">
            <v>24950</v>
          </cell>
          <cell r="M1499">
            <v>-1037</v>
          </cell>
          <cell r="N1499">
            <v>10281427.583179999</v>
          </cell>
          <cell r="O1499">
            <v>9279059</v>
          </cell>
          <cell r="P1499">
            <v>9132377</v>
          </cell>
          <cell r="Q1499">
            <v>146682</v>
          </cell>
          <cell r="R1499">
            <v>1.6061754787389964</v>
          </cell>
          <cell r="S1499">
            <v>1218</v>
          </cell>
          <cell r="T1499">
            <v>0</v>
          </cell>
          <cell r="U1499">
            <v>298</v>
          </cell>
          <cell r="V1499">
            <v>999</v>
          </cell>
          <cell r="W1499">
            <v>1490</v>
          </cell>
          <cell r="X1499">
            <v>1161</v>
          </cell>
          <cell r="Y1499">
            <v>10310302.583179999</v>
          </cell>
        </row>
        <row r="1500">
          <cell r="A1500">
            <v>1491</v>
          </cell>
          <cell r="B1500">
            <v>299</v>
          </cell>
          <cell r="C1500" t="str">
            <v xml:space="preserve">TOWNSEND                     </v>
          </cell>
          <cell r="D1500">
            <v>299</v>
          </cell>
          <cell r="E1500" t="str">
            <v>TOWNSEND</v>
          </cell>
          <cell r="F1500">
            <v>0</v>
          </cell>
          <cell r="G1500">
            <v>0</v>
          </cell>
          <cell r="H1500">
            <v>0</v>
          </cell>
          <cell r="I1500">
            <v>0</v>
          </cell>
          <cell r="K1500">
            <v>0</v>
          </cell>
          <cell r="L1500">
            <v>0</v>
          </cell>
          <cell r="M1500">
            <v>0</v>
          </cell>
          <cell r="N1500">
            <v>0</v>
          </cell>
          <cell r="O1500">
            <v>0</v>
          </cell>
          <cell r="P1500">
            <v>0</v>
          </cell>
          <cell r="Q1500">
            <v>0</v>
          </cell>
          <cell r="R1500">
            <v>0</v>
          </cell>
          <cell r="S1500">
            <v>0</v>
          </cell>
          <cell r="T1500">
            <v>0</v>
          </cell>
          <cell r="U1500">
            <v>299</v>
          </cell>
          <cell r="V1500">
            <v>299</v>
          </cell>
          <cell r="W1500">
            <v>1491</v>
          </cell>
          <cell r="X1500">
            <v>0</v>
          </cell>
          <cell r="Y1500">
            <v>0</v>
          </cell>
        </row>
        <row r="1501">
          <cell r="A1501">
            <v>1492</v>
          </cell>
          <cell r="B1501">
            <v>299</v>
          </cell>
          <cell r="C1501" t="str">
            <v xml:space="preserve">TOWNSEND                     </v>
          </cell>
          <cell r="D1501">
            <v>735</v>
          </cell>
          <cell r="E1501" t="str">
            <v>NORTH MIDDLESEX</v>
          </cell>
          <cell r="F1501">
            <v>13047092</v>
          </cell>
          <cell r="G1501">
            <v>0.8929881656460491</v>
          </cell>
          <cell r="H1501">
            <v>13392040</v>
          </cell>
          <cell r="I1501">
            <v>0.89645080309154113</v>
          </cell>
          <cell r="K1501">
            <v>6479455</v>
          </cell>
          <cell r="L1501">
            <v>0</v>
          </cell>
          <cell r="M1501">
            <v>0</v>
          </cell>
          <cell r="N1501">
            <v>13392040</v>
          </cell>
          <cell r="O1501">
            <v>6479455</v>
          </cell>
          <cell r="P1501">
            <v>6337199</v>
          </cell>
          <cell r="Q1501">
            <v>142256</v>
          </cell>
          <cell r="R1501">
            <v>2.2447772272892172</v>
          </cell>
          <cell r="S1501">
            <v>1520</v>
          </cell>
          <cell r="T1501">
            <v>0</v>
          </cell>
          <cell r="U1501">
            <v>299</v>
          </cell>
          <cell r="V1501">
            <v>735</v>
          </cell>
          <cell r="W1501">
            <v>1492</v>
          </cell>
          <cell r="X1501">
            <v>1491</v>
          </cell>
          <cell r="Y1501">
            <v>13392040</v>
          </cell>
        </row>
        <row r="1502">
          <cell r="A1502">
            <v>1493</v>
          </cell>
          <cell r="B1502">
            <v>299</v>
          </cell>
          <cell r="C1502" t="str">
            <v xml:space="preserve">TOWNSEND                     </v>
          </cell>
          <cell r="D1502">
            <v>852</v>
          </cell>
          <cell r="E1502" t="str">
            <v>NASHOBA VALLEY</v>
          </cell>
          <cell r="F1502">
            <v>1563507</v>
          </cell>
          <cell r="G1502">
            <v>0.10701183435395085</v>
          </cell>
          <cell r="H1502">
            <v>1546917</v>
          </cell>
          <cell r="I1502">
            <v>0.10354919690845887</v>
          </cell>
          <cell r="K1502">
            <v>748443</v>
          </cell>
          <cell r="L1502">
            <v>0</v>
          </cell>
          <cell r="M1502">
            <v>0</v>
          </cell>
          <cell r="N1502">
            <v>1546917</v>
          </cell>
          <cell r="O1502">
            <v>748443</v>
          </cell>
          <cell r="P1502">
            <v>759422</v>
          </cell>
          <cell r="Q1502">
            <v>-10979</v>
          </cell>
          <cell r="R1502">
            <v>-1.4457047596724877</v>
          </cell>
          <cell r="S1502">
            <v>108</v>
          </cell>
          <cell r="T1502">
            <v>0</v>
          </cell>
          <cell r="U1502">
            <v>299</v>
          </cell>
          <cell r="V1502">
            <v>852</v>
          </cell>
          <cell r="W1502">
            <v>1493</v>
          </cell>
          <cell r="X1502">
            <v>102</v>
          </cell>
          <cell r="Y1502">
            <v>1546917</v>
          </cell>
        </row>
        <row r="1503">
          <cell r="A1503">
            <v>1494</v>
          </cell>
          <cell r="B1503">
            <v>299</v>
          </cell>
          <cell r="D1503">
            <v>998</v>
          </cell>
          <cell r="F1503">
            <v>0</v>
          </cell>
          <cell r="G1503">
            <v>0</v>
          </cell>
          <cell r="H1503">
            <v>0</v>
          </cell>
          <cell r="I1503">
            <v>0</v>
          </cell>
          <cell r="K1503">
            <v>0</v>
          </cell>
          <cell r="L1503">
            <v>0</v>
          </cell>
          <cell r="M1503">
            <v>0</v>
          </cell>
          <cell r="N1503">
            <v>0</v>
          </cell>
          <cell r="O1503">
            <v>0</v>
          </cell>
          <cell r="P1503">
            <v>0</v>
          </cell>
          <cell r="Q1503">
            <v>0</v>
          </cell>
          <cell r="R1503">
            <v>0</v>
          </cell>
          <cell r="S1503">
            <v>0</v>
          </cell>
          <cell r="T1503">
            <v>0</v>
          </cell>
          <cell r="U1503">
            <v>299</v>
          </cell>
          <cell r="V1503">
            <v>998</v>
          </cell>
          <cell r="W1503">
            <v>1494</v>
          </cell>
          <cell r="X1503">
            <v>0</v>
          </cell>
          <cell r="Y1503">
            <v>0</v>
          </cell>
        </row>
        <row r="1504">
          <cell r="A1504">
            <v>1495</v>
          </cell>
          <cell r="B1504">
            <v>299</v>
          </cell>
          <cell r="C1504" t="str">
            <v xml:space="preserve">TOWNSEND                     </v>
          </cell>
          <cell r="D1504">
            <v>999</v>
          </cell>
          <cell r="E1504" t="str">
            <v>TOTAL</v>
          </cell>
          <cell r="F1504">
            <v>14610599</v>
          </cell>
          <cell r="G1504">
            <v>1</v>
          </cell>
          <cell r="H1504">
            <v>14938957</v>
          </cell>
          <cell r="I1504">
            <v>1</v>
          </cell>
          <cell r="J1504">
            <v>7227898</v>
          </cell>
          <cell r="K1504">
            <v>7227898</v>
          </cell>
          <cell r="L1504">
            <v>0</v>
          </cell>
          <cell r="M1504">
            <v>0</v>
          </cell>
          <cell r="N1504">
            <v>14938957</v>
          </cell>
          <cell r="O1504">
            <v>7227898</v>
          </cell>
          <cell r="P1504">
            <v>7096621</v>
          </cell>
          <cell r="Q1504">
            <v>131277</v>
          </cell>
          <cell r="R1504">
            <v>1.8498522043096284</v>
          </cell>
          <cell r="S1504">
            <v>1628</v>
          </cell>
          <cell r="T1504">
            <v>0</v>
          </cell>
          <cell r="U1504">
            <v>299</v>
          </cell>
          <cell r="V1504">
            <v>999</v>
          </cell>
          <cell r="W1504">
            <v>1495</v>
          </cell>
          <cell r="X1504">
            <v>1593</v>
          </cell>
          <cell r="Y1504">
            <v>14938957</v>
          </cell>
        </row>
        <row r="1505">
          <cell r="A1505">
            <v>1496</v>
          </cell>
          <cell r="B1505">
            <v>300</v>
          </cell>
          <cell r="C1505" t="str">
            <v xml:space="preserve">TRURO                        </v>
          </cell>
          <cell r="D1505">
            <v>300</v>
          </cell>
          <cell r="E1505" t="str">
            <v>TRURO</v>
          </cell>
          <cell r="F1505">
            <v>1679937.99</v>
          </cell>
          <cell r="G1505">
            <v>0.95133245228768482</v>
          </cell>
          <cell r="H1505">
            <v>1835519.57</v>
          </cell>
          <cell r="I1505">
            <v>0.96078137980208445</v>
          </cell>
          <cell r="K1505">
            <v>1798100</v>
          </cell>
          <cell r="L1505">
            <v>0</v>
          </cell>
          <cell r="M1505">
            <v>0</v>
          </cell>
          <cell r="N1505">
            <v>1835519.57</v>
          </cell>
          <cell r="O1505">
            <v>1798100</v>
          </cell>
          <cell r="P1505">
            <v>1758607</v>
          </cell>
          <cell r="Q1505">
            <v>39493</v>
          </cell>
          <cell r="R1505">
            <v>2.2456978733736417</v>
          </cell>
          <cell r="S1505">
            <v>196</v>
          </cell>
          <cell r="T1505">
            <v>0</v>
          </cell>
          <cell r="U1505">
            <v>300</v>
          </cell>
          <cell r="V1505">
            <v>300</v>
          </cell>
          <cell r="W1505">
            <v>1496</v>
          </cell>
          <cell r="X1505">
            <v>203</v>
          </cell>
          <cell r="Y1505">
            <v>1835519.57</v>
          </cell>
        </row>
        <row r="1506">
          <cell r="A1506">
            <v>1497</v>
          </cell>
          <cell r="B1506">
            <v>300</v>
          </cell>
          <cell r="C1506" t="str">
            <v xml:space="preserve">TRURO                        </v>
          </cell>
          <cell r="D1506">
            <v>815</v>
          </cell>
          <cell r="E1506" t="str">
            <v>CAPE COD</v>
          </cell>
          <cell r="F1506">
            <v>85941</v>
          </cell>
          <cell r="G1506">
            <v>4.8667547712315212E-2</v>
          </cell>
          <cell r="H1506">
            <v>74925</v>
          </cell>
          <cell r="I1506">
            <v>3.9218620197915506E-2</v>
          </cell>
          <cell r="K1506">
            <v>73398</v>
          </cell>
          <cell r="L1506">
            <v>0</v>
          </cell>
          <cell r="M1506">
            <v>0</v>
          </cell>
          <cell r="N1506">
            <v>74925</v>
          </cell>
          <cell r="O1506">
            <v>73398</v>
          </cell>
          <cell r="P1506">
            <v>89965</v>
          </cell>
          <cell r="Q1506">
            <v>-16567</v>
          </cell>
          <cell r="R1506">
            <v>-18.414939143000055</v>
          </cell>
          <cell r="S1506">
            <v>6</v>
          </cell>
          <cell r="T1506">
            <v>0</v>
          </cell>
          <cell r="U1506">
            <v>300</v>
          </cell>
          <cell r="V1506">
            <v>815</v>
          </cell>
          <cell r="W1506">
            <v>1497</v>
          </cell>
          <cell r="X1506">
            <v>5</v>
          </cell>
          <cell r="Y1506">
            <v>74925</v>
          </cell>
        </row>
        <row r="1507">
          <cell r="A1507">
            <v>1498</v>
          </cell>
          <cell r="B1507">
            <v>300</v>
          </cell>
          <cell r="D1507">
            <v>998</v>
          </cell>
          <cell r="F1507">
            <v>0</v>
          </cell>
          <cell r="G1507">
            <v>0</v>
          </cell>
          <cell r="H1507">
            <v>0</v>
          </cell>
          <cell r="I1507">
            <v>0</v>
          </cell>
          <cell r="K1507">
            <v>0</v>
          </cell>
          <cell r="L1507">
            <v>0</v>
          </cell>
          <cell r="M1507">
            <v>0</v>
          </cell>
          <cell r="N1507">
            <v>0</v>
          </cell>
          <cell r="O1507">
            <v>0</v>
          </cell>
          <cell r="P1507">
            <v>0</v>
          </cell>
          <cell r="Q1507">
            <v>0</v>
          </cell>
          <cell r="R1507">
            <v>0</v>
          </cell>
          <cell r="S1507">
            <v>0</v>
          </cell>
          <cell r="T1507">
            <v>0</v>
          </cell>
          <cell r="U1507">
            <v>300</v>
          </cell>
          <cell r="V1507">
            <v>998</v>
          </cell>
          <cell r="W1507">
            <v>1498</v>
          </cell>
          <cell r="X1507">
            <v>0</v>
          </cell>
          <cell r="Y1507">
            <v>0</v>
          </cell>
        </row>
        <row r="1508">
          <cell r="A1508">
            <v>1499</v>
          </cell>
          <cell r="B1508">
            <v>300</v>
          </cell>
          <cell r="D1508">
            <v>998</v>
          </cell>
          <cell r="F1508">
            <v>0</v>
          </cell>
          <cell r="G1508">
            <v>0</v>
          </cell>
          <cell r="H1508">
            <v>0</v>
          </cell>
          <cell r="I1508">
            <v>0</v>
          </cell>
          <cell r="K1508">
            <v>0</v>
          </cell>
          <cell r="L1508">
            <v>0</v>
          </cell>
          <cell r="M1508">
            <v>0</v>
          </cell>
          <cell r="N1508">
            <v>0</v>
          </cell>
          <cell r="O1508">
            <v>0</v>
          </cell>
          <cell r="P1508">
            <v>0</v>
          </cell>
          <cell r="Q1508">
            <v>0</v>
          </cell>
          <cell r="R1508">
            <v>0</v>
          </cell>
          <cell r="S1508">
            <v>0</v>
          </cell>
          <cell r="T1508">
            <v>0</v>
          </cell>
          <cell r="U1508">
            <v>300</v>
          </cell>
          <cell r="V1508">
            <v>998</v>
          </cell>
          <cell r="W1508">
            <v>1499</v>
          </cell>
          <cell r="X1508">
            <v>0</v>
          </cell>
          <cell r="Y1508">
            <v>0</v>
          </cell>
        </row>
        <row r="1509">
          <cell r="A1509">
            <v>1500</v>
          </cell>
          <cell r="B1509">
            <v>300</v>
          </cell>
          <cell r="C1509" t="str">
            <v xml:space="preserve">TRURO                        </v>
          </cell>
          <cell r="D1509">
            <v>999</v>
          </cell>
          <cell r="E1509" t="str">
            <v>TOTAL</v>
          </cell>
          <cell r="F1509">
            <v>1765878.99</v>
          </cell>
          <cell r="G1509">
            <v>1</v>
          </cell>
          <cell r="H1509">
            <v>1910444.57</v>
          </cell>
          <cell r="I1509">
            <v>1</v>
          </cell>
          <cell r="J1509">
            <v>1871498</v>
          </cell>
          <cell r="K1509">
            <v>1871498</v>
          </cell>
          <cell r="L1509">
            <v>0</v>
          </cell>
          <cell r="M1509">
            <v>0</v>
          </cell>
          <cell r="N1509">
            <v>1910444.57</v>
          </cell>
          <cell r="O1509">
            <v>1871498</v>
          </cell>
          <cell r="P1509">
            <v>1848572</v>
          </cell>
          <cell r="Q1509">
            <v>22926</v>
          </cell>
          <cell r="R1509">
            <v>1.240200543987467</v>
          </cell>
          <cell r="S1509">
            <v>202</v>
          </cell>
          <cell r="T1509">
            <v>0</v>
          </cell>
          <cell r="U1509">
            <v>300</v>
          </cell>
          <cell r="V1509">
            <v>999</v>
          </cell>
          <cell r="W1509">
            <v>1500</v>
          </cell>
          <cell r="X1509">
            <v>208</v>
          </cell>
          <cell r="Y1509">
            <v>1910444.57</v>
          </cell>
        </row>
        <row r="1510">
          <cell r="A1510">
            <v>1501</v>
          </cell>
          <cell r="B1510">
            <v>301</v>
          </cell>
          <cell r="C1510" t="str">
            <v xml:space="preserve">TYNGSBOROUGH                 </v>
          </cell>
          <cell r="D1510">
            <v>301</v>
          </cell>
          <cell r="E1510" t="str">
            <v>TYNGSBOROUGH</v>
          </cell>
          <cell r="F1510">
            <v>15581685.049999999</v>
          </cell>
          <cell r="G1510">
            <v>0.8864036687045006</v>
          </cell>
          <cell r="H1510">
            <v>16365479.893119998</v>
          </cell>
          <cell r="I1510">
            <v>0.8959325847544215</v>
          </cell>
          <cell r="K1510">
            <v>10162808</v>
          </cell>
          <cell r="L1510">
            <v>0</v>
          </cell>
          <cell r="M1510">
            <v>0</v>
          </cell>
          <cell r="N1510">
            <v>16365479.893119998</v>
          </cell>
          <cell r="O1510">
            <v>10162808</v>
          </cell>
          <cell r="P1510">
            <v>9652634</v>
          </cell>
          <cell r="Q1510">
            <v>510174</v>
          </cell>
          <cell r="R1510">
            <v>5.285334552206165</v>
          </cell>
          <cell r="S1510">
            <v>1863</v>
          </cell>
          <cell r="T1510">
            <v>0</v>
          </cell>
          <cell r="U1510">
            <v>301</v>
          </cell>
          <cell r="V1510">
            <v>301</v>
          </cell>
          <cell r="W1510">
            <v>1501</v>
          </cell>
          <cell r="X1510">
            <v>1860</v>
          </cell>
          <cell r="Y1510">
            <v>16365479.893119998</v>
          </cell>
        </row>
        <row r="1511">
          <cell r="A1511">
            <v>1502</v>
          </cell>
          <cell r="B1511">
            <v>301</v>
          </cell>
          <cell r="C1511" t="str">
            <v xml:space="preserve">TYNGSBOROUGH                 </v>
          </cell>
          <cell r="D1511">
            <v>828</v>
          </cell>
          <cell r="E1511" t="str">
            <v>GREATER LOWELL</v>
          </cell>
          <cell r="F1511">
            <v>1996858</v>
          </cell>
          <cell r="G1511">
            <v>0.11359633129549951</v>
          </cell>
          <cell r="H1511">
            <v>1900939</v>
          </cell>
          <cell r="I1511">
            <v>0.10406741524557854</v>
          </cell>
          <cell r="K1511">
            <v>1180465</v>
          </cell>
          <cell r="L1511">
            <v>0</v>
          </cell>
          <cell r="M1511">
            <v>0</v>
          </cell>
          <cell r="N1511">
            <v>1900939</v>
          </cell>
          <cell r="O1511">
            <v>1180465</v>
          </cell>
          <cell r="P1511">
            <v>1237025</v>
          </cell>
          <cell r="Q1511">
            <v>-56560</v>
          </cell>
          <cell r="R1511">
            <v>-4.5722600594167462</v>
          </cell>
          <cell r="S1511">
            <v>136</v>
          </cell>
          <cell r="T1511">
            <v>0</v>
          </cell>
          <cell r="U1511">
            <v>301</v>
          </cell>
          <cell r="V1511">
            <v>828</v>
          </cell>
          <cell r="W1511">
            <v>1502</v>
          </cell>
          <cell r="X1511">
            <v>124</v>
          </cell>
          <cell r="Y1511">
            <v>1900939</v>
          </cell>
        </row>
        <row r="1512">
          <cell r="A1512">
            <v>1503</v>
          </cell>
          <cell r="B1512">
            <v>301</v>
          </cell>
          <cell r="D1512">
            <v>998</v>
          </cell>
          <cell r="F1512">
            <v>0</v>
          </cell>
          <cell r="G1512">
            <v>0</v>
          </cell>
          <cell r="H1512">
            <v>0</v>
          </cell>
          <cell r="I1512">
            <v>0</v>
          </cell>
          <cell r="K1512">
            <v>0</v>
          </cell>
          <cell r="L1512">
            <v>0</v>
          </cell>
          <cell r="M1512">
            <v>0</v>
          </cell>
          <cell r="N1512">
            <v>0</v>
          </cell>
          <cell r="O1512">
            <v>0</v>
          </cell>
          <cell r="P1512">
            <v>0</v>
          </cell>
          <cell r="Q1512">
            <v>0</v>
          </cell>
          <cell r="R1512">
            <v>0</v>
          </cell>
          <cell r="S1512">
            <v>0</v>
          </cell>
          <cell r="T1512">
            <v>0</v>
          </cell>
          <cell r="U1512">
            <v>301</v>
          </cell>
          <cell r="V1512">
            <v>998</v>
          </cell>
          <cell r="W1512">
            <v>1503</v>
          </cell>
          <cell r="X1512">
            <v>0</v>
          </cell>
          <cell r="Y1512">
            <v>0</v>
          </cell>
        </row>
        <row r="1513">
          <cell r="A1513">
            <v>1504</v>
          </cell>
          <cell r="B1513">
            <v>301</v>
          </cell>
          <cell r="D1513">
            <v>998</v>
          </cell>
          <cell r="F1513">
            <v>0</v>
          </cell>
          <cell r="G1513">
            <v>0</v>
          </cell>
          <cell r="H1513">
            <v>0</v>
          </cell>
          <cell r="I1513">
            <v>0</v>
          </cell>
          <cell r="K1513">
            <v>0</v>
          </cell>
          <cell r="L1513">
            <v>0</v>
          </cell>
          <cell r="M1513">
            <v>0</v>
          </cell>
          <cell r="N1513">
            <v>0</v>
          </cell>
          <cell r="O1513">
            <v>0</v>
          </cell>
          <cell r="P1513">
            <v>0</v>
          </cell>
          <cell r="Q1513">
            <v>0</v>
          </cell>
          <cell r="R1513">
            <v>0</v>
          </cell>
          <cell r="S1513">
            <v>0</v>
          </cell>
          <cell r="T1513">
            <v>0</v>
          </cell>
          <cell r="U1513">
            <v>301</v>
          </cell>
          <cell r="V1513">
            <v>998</v>
          </cell>
          <cell r="W1513">
            <v>1504</v>
          </cell>
          <cell r="X1513">
            <v>0</v>
          </cell>
          <cell r="Y1513">
            <v>0</v>
          </cell>
        </row>
        <row r="1514">
          <cell r="A1514">
            <v>1505</v>
          </cell>
          <cell r="B1514">
            <v>301</v>
          </cell>
          <cell r="C1514" t="str">
            <v xml:space="preserve">TYNGSBOROUGH                 </v>
          </cell>
          <cell r="D1514">
            <v>999</v>
          </cell>
          <cell r="E1514" t="str">
            <v>TOTAL</v>
          </cell>
          <cell r="F1514">
            <v>17578543.049999997</v>
          </cell>
          <cell r="G1514">
            <v>1</v>
          </cell>
          <cell r="H1514">
            <v>18266418.893119998</v>
          </cell>
          <cell r="I1514">
            <v>1</v>
          </cell>
          <cell r="J1514">
            <v>11343273</v>
          </cell>
          <cell r="K1514">
            <v>11343273</v>
          </cell>
          <cell r="L1514">
            <v>0</v>
          </cell>
          <cell r="M1514">
            <v>0</v>
          </cell>
          <cell r="N1514">
            <v>18266418.893119998</v>
          </cell>
          <cell r="O1514">
            <v>11343273</v>
          </cell>
          <cell r="P1514">
            <v>10889659</v>
          </cell>
          <cell r="Q1514">
            <v>453614</v>
          </cell>
          <cell r="R1514">
            <v>4.1655482508680945</v>
          </cell>
          <cell r="S1514">
            <v>1999</v>
          </cell>
          <cell r="T1514">
            <v>0</v>
          </cell>
          <cell r="U1514">
            <v>301</v>
          </cell>
          <cell r="V1514">
            <v>999</v>
          </cell>
          <cell r="W1514">
            <v>1505</v>
          </cell>
          <cell r="X1514">
            <v>1984</v>
          </cell>
          <cell r="Y1514">
            <v>18266418.893119998</v>
          </cell>
        </row>
        <row r="1515">
          <cell r="A1515">
            <v>1506</v>
          </cell>
          <cell r="B1515">
            <v>302</v>
          </cell>
          <cell r="C1515" t="str">
            <v xml:space="preserve">TYRINGHAM                    </v>
          </cell>
          <cell r="D1515">
            <v>302</v>
          </cell>
          <cell r="E1515" t="str">
            <v>TYRINGHAM</v>
          </cell>
          <cell r="F1515">
            <v>241848.72</v>
          </cell>
          <cell r="G1515">
            <v>1</v>
          </cell>
          <cell r="H1515">
            <v>258128.17</v>
          </cell>
          <cell r="I1515">
            <v>1</v>
          </cell>
          <cell r="K1515">
            <v>247395</v>
          </cell>
          <cell r="L1515">
            <v>0</v>
          </cell>
          <cell r="M1515">
            <v>0</v>
          </cell>
          <cell r="N1515">
            <v>258128.17</v>
          </cell>
          <cell r="O1515">
            <v>247395</v>
          </cell>
          <cell r="P1515">
            <v>244240</v>
          </cell>
          <cell r="Q1515">
            <v>3155</v>
          </cell>
          <cell r="R1515">
            <v>1.2917622011136587</v>
          </cell>
          <cell r="S1515">
            <v>30</v>
          </cell>
          <cell r="T1515">
            <v>0</v>
          </cell>
          <cell r="U1515">
            <v>302</v>
          </cell>
          <cell r="V1515">
            <v>302</v>
          </cell>
          <cell r="W1515">
            <v>1506</v>
          </cell>
          <cell r="X1515">
            <v>31</v>
          </cell>
          <cell r="Y1515">
            <v>258128.17</v>
          </cell>
        </row>
        <row r="1516">
          <cell r="A1516">
            <v>1507</v>
          </cell>
          <cell r="B1516">
            <v>302</v>
          </cell>
          <cell r="D1516">
            <v>998</v>
          </cell>
          <cell r="F1516">
            <v>0</v>
          </cell>
          <cell r="G1516">
            <v>0</v>
          </cell>
          <cell r="H1516">
            <v>0</v>
          </cell>
          <cell r="I1516">
            <v>0</v>
          </cell>
          <cell r="K1516">
            <v>0</v>
          </cell>
          <cell r="L1516">
            <v>0</v>
          </cell>
          <cell r="M1516">
            <v>0</v>
          </cell>
          <cell r="N1516">
            <v>0</v>
          </cell>
          <cell r="O1516">
            <v>0</v>
          </cell>
          <cell r="P1516">
            <v>0</v>
          </cell>
          <cell r="Q1516">
            <v>0</v>
          </cell>
          <cell r="R1516">
            <v>0</v>
          </cell>
          <cell r="S1516">
            <v>0</v>
          </cell>
          <cell r="T1516">
            <v>0</v>
          </cell>
          <cell r="U1516">
            <v>302</v>
          </cell>
          <cell r="V1516">
            <v>998</v>
          </cell>
          <cell r="W1516">
            <v>1507</v>
          </cell>
          <cell r="X1516">
            <v>0</v>
          </cell>
          <cell r="Y1516">
            <v>0</v>
          </cell>
        </row>
        <row r="1517">
          <cell r="A1517">
            <v>1508</v>
          </cell>
          <cell r="B1517">
            <v>302</v>
          </cell>
          <cell r="D1517">
            <v>998</v>
          </cell>
          <cell r="F1517">
            <v>0</v>
          </cell>
          <cell r="G1517">
            <v>0</v>
          </cell>
          <cell r="H1517">
            <v>0</v>
          </cell>
          <cell r="I1517">
            <v>0</v>
          </cell>
          <cell r="K1517">
            <v>0</v>
          </cell>
          <cell r="L1517">
            <v>0</v>
          </cell>
          <cell r="M1517">
            <v>0</v>
          </cell>
          <cell r="N1517">
            <v>0</v>
          </cell>
          <cell r="O1517">
            <v>0</v>
          </cell>
          <cell r="P1517">
            <v>0</v>
          </cell>
          <cell r="Q1517">
            <v>0</v>
          </cell>
          <cell r="R1517">
            <v>0</v>
          </cell>
          <cell r="S1517">
            <v>0</v>
          </cell>
          <cell r="T1517">
            <v>0</v>
          </cell>
          <cell r="U1517">
            <v>302</v>
          </cell>
          <cell r="V1517">
            <v>998</v>
          </cell>
          <cell r="W1517">
            <v>1508</v>
          </cell>
          <cell r="X1517">
            <v>0</v>
          </cell>
          <cell r="Y1517">
            <v>0</v>
          </cell>
        </row>
        <row r="1518">
          <cell r="A1518">
            <v>1509</v>
          </cell>
          <cell r="B1518">
            <v>302</v>
          </cell>
          <cell r="D1518">
            <v>998</v>
          </cell>
          <cell r="F1518">
            <v>0</v>
          </cell>
          <cell r="G1518">
            <v>0</v>
          </cell>
          <cell r="H1518">
            <v>0</v>
          </cell>
          <cell r="I1518">
            <v>0</v>
          </cell>
          <cell r="K1518">
            <v>0</v>
          </cell>
          <cell r="L1518">
            <v>0</v>
          </cell>
          <cell r="M1518">
            <v>0</v>
          </cell>
          <cell r="N1518">
            <v>0</v>
          </cell>
          <cell r="O1518">
            <v>0</v>
          </cell>
          <cell r="P1518">
            <v>0</v>
          </cell>
          <cell r="Q1518">
            <v>0</v>
          </cell>
          <cell r="R1518">
            <v>0</v>
          </cell>
          <cell r="S1518">
            <v>0</v>
          </cell>
          <cell r="T1518">
            <v>0</v>
          </cell>
          <cell r="U1518">
            <v>302</v>
          </cell>
          <cell r="V1518">
            <v>998</v>
          </cell>
          <cell r="W1518">
            <v>1509</v>
          </cell>
          <cell r="X1518">
            <v>0</v>
          </cell>
          <cell r="Y1518">
            <v>0</v>
          </cell>
        </row>
        <row r="1519">
          <cell r="A1519">
            <v>1510</v>
          </cell>
          <cell r="B1519">
            <v>302</v>
          </cell>
          <cell r="C1519" t="str">
            <v xml:space="preserve">TYRINGHAM                    </v>
          </cell>
          <cell r="D1519">
            <v>999</v>
          </cell>
          <cell r="E1519" t="str">
            <v>TOTAL</v>
          </cell>
          <cell r="F1519">
            <v>241848.72</v>
          </cell>
          <cell r="G1519">
            <v>1</v>
          </cell>
          <cell r="H1519">
            <v>258128.17</v>
          </cell>
          <cell r="I1519">
            <v>1</v>
          </cell>
          <cell r="J1519">
            <v>247395</v>
          </cell>
          <cell r="K1519">
            <v>247395</v>
          </cell>
          <cell r="L1519">
            <v>0</v>
          </cell>
          <cell r="M1519">
            <v>0</v>
          </cell>
          <cell r="N1519">
            <v>258128.17</v>
          </cell>
          <cell r="O1519">
            <v>247395</v>
          </cell>
          <cell r="P1519">
            <v>244240</v>
          </cell>
          <cell r="Q1519">
            <v>3155</v>
          </cell>
          <cell r="R1519">
            <v>1.2917622011136587</v>
          </cell>
          <cell r="S1519">
            <v>30</v>
          </cell>
          <cell r="T1519">
            <v>0</v>
          </cell>
          <cell r="U1519">
            <v>302</v>
          </cell>
          <cell r="V1519">
            <v>999</v>
          </cell>
          <cell r="W1519">
            <v>1510</v>
          </cell>
          <cell r="X1519">
            <v>31</v>
          </cell>
          <cell r="Y1519">
            <v>258128.17</v>
          </cell>
        </row>
        <row r="1520">
          <cell r="A1520">
            <v>1511</v>
          </cell>
          <cell r="B1520">
            <v>303</v>
          </cell>
          <cell r="C1520" t="str">
            <v xml:space="preserve">UPTON                        </v>
          </cell>
          <cell r="D1520">
            <v>303</v>
          </cell>
          <cell r="E1520" t="str">
            <v>UPTON</v>
          </cell>
          <cell r="F1520">
            <v>12582.467449999998</v>
          </cell>
          <cell r="G1520">
            <v>9.6964354605567481E-4</v>
          </cell>
          <cell r="H1520">
            <v>26250.526239999996</v>
          </cell>
          <cell r="I1520">
            <v>1.9507668413895878E-3</v>
          </cell>
          <cell r="K1520">
            <v>13295</v>
          </cell>
          <cell r="L1520">
            <v>0</v>
          </cell>
          <cell r="M1520">
            <v>0</v>
          </cell>
          <cell r="N1520">
            <v>26250.526239999996</v>
          </cell>
          <cell r="O1520">
            <v>13295</v>
          </cell>
          <cell r="P1520">
            <v>6272</v>
          </cell>
          <cell r="Q1520">
            <v>7023</v>
          </cell>
          <cell r="R1520">
            <v>111.97385204081633</v>
          </cell>
          <cell r="S1520">
            <v>1</v>
          </cell>
          <cell r="T1520">
            <v>0</v>
          </cell>
          <cell r="U1520">
            <v>303</v>
          </cell>
          <cell r="V1520">
            <v>303</v>
          </cell>
          <cell r="W1520">
            <v>1511</v>
          </cell>
          <cell r="X1520">
            <v>2</v>
          </cell>
          <cell r="Y1520">
            <v>26250.526239999996</v>
          </cell>
        </row>
        <row r="1521">
          <cell r="A1521">
            <v>1512</v>
          </cell>
          <cell r="B1521">
            <v>303</v>
          </cell>
          <cell r="C1521" t="str">
            <v xml:space="preserve">UPTON                        </v>
          </cell>
          <cell r="D1521">
            <v>710</v>
          </cell>
          <cell r="E1521" t="str">
            <v>MENDON UPTON</v>
          </cell>
          <cell r="F1521">
            <v>12168839</v>
          </cell>
          <cell r="G1521">
            <v>0.93776806864225937</v>
          </cell>
          <cell r="H1521">
            <v>12191337</v>
          </cell>
          <cell r="I1521">
            <v>0.90598016033548356</v>
          </cell>
          <cell r="K1521">
            <v>6174662</v>
          </cell>
          <cell r="L1521">
            <v>0</v>
          </cell>
          <cell r="M1521">
            <v>0</v>
          </cell>
          <cell r="N1521">
            <v>12191337</v>
          </cell>
          <cell r="O1521">
            <v>6174662</v>
          </cell>
          <cell r="P1521">
            <v>6066165</v>
          </cell>
          <cell r="Q1521">
            <v>108497</v>
          </cell>
          <cell r="R1521">
            <v>1.7885599880649472</v>
          </cell>
          <cell r="S1521">
            <v>1418</v>
          </cell>
          <cell r="T1521">
            <v>0</v>
          </cell>
          <cell r="U1521">
            <v>303</v>
          </cell>
          <cell r="V1521">
            <v>710</v>
          </cell>
          <cell r="W1521">
            <v>1512</v>
          </cell>
          <cell r="X1521">
            <v>1349</v>
          </cell>
          <cell r="Y1521">
            <v>12191337</v>
          </cell>
        </row>
        <row r="1522">
          <cell r="A1522">
            <v>1513</v>
          </cell>
          <cell r="B1522">
            <v>303</v>
          </cell>
          <cell r="C1522" t="str">
            <v xml:space="preserve">UPTON                        </v>
          </cell>
          <cell r="D1522">
            <v>805</v>
          </cell>
          <cell r="E1522" t="str">
            <v>BLACKSTONE VALLEY</v>
          </cell>
          <cell r="F1522">
            <v>794963</v>
          </cell>
          <cell r="G1522">
            <v>6.1262287811684947E-2</v>
          </cell>
          <cell r="H1522">
            <v>1238929</v>
          </cell>
          <cell r="I1522">
            <v>9.2069072823126805E-2</v>
          </cell>
          <cell r="K1522">
            <v>627492</v>
          </cell>
          <cell r="L1522">
            <v>0</v>
          </cell>
          <cell r="M1522">
            <v>0</v>
          </cell>
          <cell r="N1522">
            <v>1238929</v>
          </cell>
          <cell r="O1522">
            <v>627492</v>
          </cell>
          <cell r="P1522">
            <v>396289</v>
          </cell>
          <cell r="Q1522">
            <v>231203</v>
          </cell>
          <cell r="R1522">
            <v>58.342018072669191</v>
          </cell>
          <cell r="S1522">
            <v>56</v>
          </cell>
          <cell r="T1522">
            <v>0</v>
          </cell>
          <cell r="U1522">
            <v>303</v>
          </cell>
          <cell r="V1522">
            <v>805</v>
          </cell>
          <cell r="W1522">
            <v>1513</v>
          </cell>
          <cell r="X1522">
            <v>84</v>
          </cell>
          <cell r="Y1522">
            <v>1238929</v>
          </cell>
        </row>
        <row r="1523">
          <cell r="A1523">
            <v>1514</v>
          </cell>
          <cell r="B1523">
            <v>303</v>
          </cell>
          <cell r="D1523">
            <v>998</v>
          </cell>
          <cell r="F1523">
            <v>0</v>
          </cell>
          <cell r="G1523">
            <v>0</v>
          </cell>
          <cell r="H1523">
            <v>0</v>
          </cell>
          <cell r="I1523">
            <v>0</v>
          </cell>
          <cell r="K1523">
            <v>0</v>
          </cell>
          <cell r="L1523">
            <v>0</v>
          </cell>
          <cell r="M1523">
            <v>0</v>
          </cell>
          <cell r="N1523">
            <v>0</v>
          </cell>
          <cell r="O1523">
            <v>0</v>
          </cell>
          <cell r="P1523">
            <v>0</v>
          </cell>
          <cell r="Q1523">
            <v>0</v>
          </cell>
          <cell r="R1523">
            <v>0</v>
          </cell>
          <cell r="S1523">
            <v>0</v>
          </cell>
          <cell r="T1523">
            <v>0</v>
          </cell>
          <cell r="U1523">
            <v>303</v>
          </cell>
          <cell r="V1523">
            <v>998</v>
          </cell>
          <cell r="W1523">
            <v>1514</v>
          </cell>
          <cell r="X1523">
            <v>0</v>
          </cell>
          <cell r="Y1523">
            <v>0</v>
          </cell>
        </row>
        <row r="1524">
          <cell r="A1524">
            <v>1515</v>
          </cell>
          <cell r="B1524">
            <v>303</v>
          </cell>
          <cell r="C1524" t="str">
            <v xml:space="preserve">UPTON                        </v>
          </cell>
          <cell r="D1524">
            <v>999</v>
          </cell>
          <cell r="E1524" t="str">
            <v>TOTAL</v>
          </cell>
          <cell r="F1524">
            <v>12976384.46745</v>
          </cell>
          <cell r="G1524">
            <v>1</v>
          </cell>
          <cell r="H1524">
            <v>13456516.526240001</v>
          </cell>
          <cell r="I1524">
            <v>1</v>
          </cell>
          <cell r="J1524">
            <v>6815450</v>
          </cell>
          <cell r="K1524">
            <v>6815449</v>
          </cell>
          <cell r="L1524">
            <v>0</v>
          </cell>
          <cell r="M1524">
            <v>0</v>
          </cell>
          <cell r="N1524">
            <v>13456516.526240001</v>
          </cell>
          <cell r="O1524">
            <v>6815449</v>
          </cell>
          <cell r="P1524">
            <v>6468726</v>
          </cell>
          <cell r="Q1524">
            <v>346723</v>
          </cell>
          <cell r="R1524">
            <v>5.3599889684614865</v>
          </cell>
          <cell r="S1524">
            <v>1475</v>
          </cell>
          <cell r="T1524">
            <v>0</v>
          </cell>
          <cell r="U1524">
            <v>303</v>
          </cell>
          <cell r="V1524">
            <v>999</v>
          </cell>
          <cell r="W1524">
            <v>1515</v>
          </cell>
          <cell r="X1524">
            <v>1435</v>
          </cell>
          <cell r="Y1524">
            <v>13456516.526240001</v>
          </cell>
        </row>
        <row r="1525">
          <cell r="A1525">
            <v>1516</v>
          </cell>
          <cell r="B1525">
            <v>304</v>
          </cell>
          <cell r="C1525" t="str">
            <v xml:space="preserve">UXBRIDGE                     </v>
          </cell>
          <cell r="D1525">
            <v>304</v>
          </cell>
          <cell r="E1525" t="str">
            <v>UXBRIDGE</v>
          </cell>
          <cell r="F1525">
            <v>16877042.539999999</v>
          </cell>
          <cell r="G1525">
            <v>0.87041301786283842</v>
          </cell>
          <cell r="H1525">
            <v>17330083.23</v>
          </cell>
          <cell r="I1525">
            <v>0.87425490199242761</v>
          </cell>
          <cell r="K1525">
            <v>10285734</v>
          </cell>
          <cell r="L1525">
            <v>0</v>
          </cell>
          <cell r="M1525">
            <v>0</v>
          </cell>
          <cell r="N1525">
            <v>17330083.23</v>
          </cell>
          <cell r="O1525">
            <v>10285734</v>
          </cell>
          <cell r="P1525">
            <v>9962236</v>
          </cell>
          <cell r="Q1525">
            <v>323498</v>
          </cell>
          <cell r="R1525">
            <v>3.2472428880424031</v>
          </cell>
          <cell r="S1525">
            <v>1948</v>
          </cell>
          <cell r="T1525">
            <v>0</v>
          </cell>
          <cell r="U1525">
            <v>304</v>
          </cell>
          <cell r="V1525">
            <v>304</v>
          </cell>
          <cell r="W1525">
            <v>1516</v>
          </cell>
          <cell r="X1525">
            <v>1925</v>
          </cell>
          <cell r="Y1525">
            <v>17330083.23</v>
          </cell>
        </row>
        <row r="1526">
          <cell r="A1526">
            <v>1517</v>
          </cell>
          <cell r="B1526">
            <v>304</v>
          </cell>
          <cell r="C1526" t="str">
            <v xml:space="preserve">UXBRIDGE                     </v>
          </cell>
          <cell r="D1526">
            <v>805</v>
          </cell>
          <cell r="E1526" t="str">
            <v>BLACKSTONE VALLEY</v>
          </cell>
          <cell r="F1526">
            <v>2512652</v>
          </cell>
          <cell r="G1526">
            <v>0.1295869821371616</v>
          </cell>
          <cell r="H1526">
            <v>2492606</v>
          </cell>
          <cell r="I1526">
            <v>0.12574509800757241</v>
          </cell>
          <cell r="K1526">
            <v>1479409</v>
          </cell>
          <cell r="L1526">
            <v>0</v>
          </cell>
          <cell r="M1526">
            <v>0</v>
          </cell>
          <cell r="N1526">
            <v>2492606</v>
          </cell>
          <cell r="O1526">
            <v>1479409</v>
          </cell>
          <cell r="P1526">
            <v>1483176</v>
          </cell>
          <cell r="Q1526">
            <v>-3767</v>
          </cell>
          <cell r="R1526">
            <v>-0.25398199539366872</v>
          </cell>
          <cell r="S1526">
            <v>177</v>
          </cell>
          <cell r="T1526">
            <v>0</v>
          </cell>
          <cell r="U1526">
            <v>304</v>
          </cell>
          <cell r="V1526">
            <v>805</v>
          </cell>
          <cell r="W1526">
            <v>1517</v>
          </cell>
          <cell r="X1526">
            <v>169</v>
          </cell>
          <cell r="Y1526">
            <v>2492606</v>
          </cell>
        </row>
        <row r="1527">
          <cell r="A1527">
            <v>1518</v>
          </cell>
          <cell r="B1527">
            <v>304</v>
          </cell>
          <cell r="D1527">
            <v>998</v>
          </cell>
          <cell r="F1527">
            <v>0</v>
          </cell>
          <cell r="G1527">
            <v>0</v>
          </cell>
          <cell r="H1527">
            <v>0</v>
          </cell>
          <cell r="I1527">
            <v>0</v>
          </cell>
          <cell r="K1527">
            <v>0</v>
          </cell>
          <cell r="L1527">
            <v>0</v>
          </cell>
          <cell r="M1527">
            <v>0</v>
          </cell>
          <cell r="N1527">
            <v>0</v>
          </cell>
          <cell r="O1527">
            <v>0</v>
          </cell>
          <cell r="P1527">
            <v>0</v>
          </cell>
          <cell r="Q1527">
            <v>0</v>
          </cell>
          <cell r="R1527">
            <v>0</v>
          </cell>
          <cell r="S1527">
            <v>0</v>
          </cell>
          <cell r="T1527">
            <v>0</v>
          </cell>
          <cell r="U1527">
            <v>304</v>
          </cell>
          <cell r="V1527">
            <v>998</v>
          </cell>
          <cell r="W1527">
            <v>1518</v>
          </cell>
          <cell r="X1527">
            <v>0</v>
          </cell>
          <cell r="Y1527">
            <v>0</v>
          </cell>
        </row>
        <row r="1528">
          <cell r="A1528">
            <v>1519</v>
          </cell>
          <cell r="B1528">
            <v>304</v>
          </cell>
          <cell r="D1528">
            <v>998</v>
          </cell>
          <cell r="F1528">
            <v>0</v>
          </cell>
          <cell r="G1528">
            <v>0</v>
          </cell>
          <cell r="H1528">
            <v>0</v>
          </cell>
          <cell r="I1528">
            <v>0</v>
          </cell>
          <cell r="K1528">
            <v>0</v>
          </cell>
          <cell r="L1528">
            <v>0</v>
          </cell>
          <cell r="M1528">
            <v>0</v>
          </cell>
          <cell r="N1528">
            <v>0</v>
          </cell>
          <cell r="O1528">
            <v>0</v>
          </cell>
          <cell r="P1528">
            <v>0</v>
          </cell>
          <cell r="Q1528">
            <v>0</v>
          </cell>
          <cell r="R1528">
            <v>0</v>
          </cell>
          <cell r="S1528">
            <v>0</v>
          </cell>
          <cell r="T1528">
            <v>0</v>
          </cell>
          <cell r="U1528">
            <v>304</v>
          </cell>
          <cell r="V1528">
            <v>998</v>
          </cell>
          <cell r="W1528">
            <v>1519</v>
          </cell>
          <cell r="X1528">
            <v>0</v>
          </cell>
          <cell r="Y1528">
            <v>0</v>
          </cell>
        </row>
        <row r="1529">
          <cell r="A1529">
            <v>1520</v>
          </cell>
          <cell r="B1529">
            <v>304</v>
          </cell>
          <cell r="C1529" t="str">
            <v xml:space="preserve">UXBRIDGE                     </v>
          </cell>
          <cell r="D1529">
            <v>999</v>
          </cell>
          <cell r="E1529" t="str">
            <v>TOTAL</v>
          </cell>
          <cell r="F1529">
            <v>19389694.539999999</v>
          </cell>
          <cell r="G1529">
            <v>1</v>
          </cell>
          <cell r="H1529">
            <v>19822689.23</v>
          </cell>
          <cell r="I1529">
            <v>1</v>
          </cell>
          <cell r="J1529">
            <v>11765143</v>
          </cell>
          <cell r="K1529">
            <v>11765143</v>
          </cell>
          <cell r="L1529">
            <v>0</v>
          </cell>
          <cell r="M1529">
            <v>0</v>
          </cell>
          <cell r="N1529">
            <v>19822689.23</v>
          </cell>
          <cell r="O1529">
            <v>11765143</v>
          </cell>
          <cell r="P1529">
            <v>11445412</v>
          </cell>
          <cell r="Q1529">
            <v>319731</v>
          </cell>
          <cell r="R1529">
            <v>2.793529844098229</v>
          </cell>
          <cell r="S1529">
            <v>2125</v>
          </cell>
          <cell r="T1529">
            <v>0</v>
          </cell>
          <cell r="U1529">
            <v>304</v>
          </cell>
          <cell r="V1529">
            <v>999</v>
          </cell>
          <cell r="W1529">
            <v>1520</v>
          </cell>
          <cell r="X1529">
            <v>2094</v>
          </cell>
          <cell r="Y1529">
            <v>19822689.23</v>
          </cell>
        </row>
        <row r="1530">
          <cell r="A1530">
            <v>1521</v>
          </cell>
          <cell r="B1530">
            <v>305</v>
          </cell>
          <cell r="C1530" t="str">
            <v xml:space="preserve">WAKEFIELD                    </v>
          </cell>
          <cell r="D1530">
            <v>305</v>
          </cell>
          <cell r="E1530" t="str">
            <v>WAKEFIELD</v>
          </cell>
          <cell r="F1530">
            <v>30243376.094500005</v>
          </cell>
          <cell r="G1530">
            <v>0.95036350503361944</v>
          </cell>
          <cell r="H1530">
            <v>31211905.321610004</v>
          </cell>
          <cell r="I1530">
            <v>0.95765702272809816</v>
          </cell>
          <cell r="K1530">
            <v>26691486</v>
          </cell>
          <cell r="L1530">
            <v>0</v>
          </cell>
          <cell r="M1530">
            <v>0</v>
          </cell>
          <cell r="N1530">
            <v>31211905.321610004</v>
          </cell>
          <cell r="O1530">
            <v>26690373</v>
          </cell>
          <cell r="P1530">
            <v>25690110</v>
          </cell>
          <cell r="Q1530">
            <v>1000263</v>
          </cell>
          <cell r="R1530">
            <v>3.8935722735324996</v>
          </cell>
          <cell r="S1530">
            <v>3391</v>
          </cell>
          <cell r="T1530">
            <v>0</v>
          </cell>
          <cell r="U1530">
            <v>305</v>
          </cell>
          <cell r="V1530">
            <v>305</v>
          </cell>
          <cell r="W1530">
            <v>1521</v>
          </cell>
          <cell r="X1530">
            <v>3392</v>
          </cell>
          <cell r="Y1530">
            <v>31211905.321610004</v>
          </cell>
        </row>
        <row r="1531">
          <cell r="A1531">
            <v>1522</v>
          </cell>
          <cell r="B1531">
            <v>305</v>
          </cell>
          <cell r="C1531" t="str">
            <v xml:space="preserve">WAKEFIELD                    </v>
          </cell>
          <cell r="D1531">
            <v>853</v>
          </cell>
          <cell r="E1531" t="str">
            <v>NORTHEAST METROPOLITAN</v>
          </cell>
          <cell r="F1531">
            <v>1495520</v>
          </cell>
          <cell r="G1531">
            <v>4.6995005604098243E-2</v>
          </cell>
          <cell r="H1531">
            <v>1250104</v>
          </cell>
          <cell r="I1531">
            <v>3.8356225369926653E-2</v>
          </cell>
          <cell r="K1531">
            <v>1069051</v>
          </cell>
          <cell r="L1531">
            <v>0</v>
          </cell>
          <cell r="M1531">
            <v>0</v>
          </cell>
          <cell r="N1531">
            <v>1250104</v>
          </cell>
          <cell r="O1531">
            <v>1069006</v>
          </cell>
          <cell r="P1531">
            <v>1270363</v>
          </cell>
          <cell r="Q1531">
            <v>-201357</v>
          </cell>
          <cell r="R1531">
            <v>-15.850351434983544</v>
          </cell>
          <cell r="S1531">
            <v>98</v>
          </cell>
          <cell r="T1531">
            <v>0</v>
          </cell>
          <cell r="U1531">
            <v>305</v>
          </cell>
          <cell r="V1531">
            <v>853</v>
          </cell>
          <cell r="W1531">
            <v>1522</v>
          </cell>
          <cell r="X1531">
            <v>79</v>
          </cell>
          <cell r="Y1531">
            <v>1250104</v>
          </cell>
        </row>
        <row r="1532">
          <cell r="A1532">
            <v>1523</v>
          </cell>
          <cell r="B1532">
            <v>305</v>
          </cell>
          <cell r="C1532" t="str">
            <v xml:space="preserve">WAKEFIELD                    </v>
          </cell>
          <cell r="D1532">
            <v>913</v>
          </cell>
          <cell r="E1532" t="str">
            <v>ESSEX AGRICULTURAL</v>
          </cell>
          <cell r="F1532">
            <v>84060</v>
          </cell>
          <cell r="G1532">
            <v>2.6414893622823486E-3</v>
          </cell>
          <cell r="H1532">
            <v>129936</v>
          </cell>
          <cell r="I1532">
            <v>3.9867519019751874E-3</v>
          </cell>
          <cell r="K1532">
            <v>111117</v>
          </cell>
          <cell r="L1532">
            <v>112275</v>
          </cell>
          <cell r="M1532">
            <v>1158</v>
          </cell>
          <cell r="N1532">
            <v>0</v>
          </cell>
          <cell r="O1532">
            <v>112275</v>
          </cell>
          <cell r="P1532">
            <v>73631</v>
          </cell>
          <cell r="Q1532">
            <v>38644</v>
          </cell>
          <cell r="R1532">
            <v>52.483329032608545</v>
          </cell>
          <cell r="S1532">
            <v>6</v>
          </cell>
          <cell r="T1532">
            <v>0</v>
          </cell>
          <cell r="U1532">
            <v>305</v>
          </cell>
          <cell r="V1532">
            <v>913</v>
          </cell>
          <cell r="W1532">
            <v>1523</v>
          </cell>
          <cell r="X1532">
            <v>9</v>
          </cell>
          <cell r="Y1532">
            <v>129936</v>
          </cell>
        </row>
        <row r="1533">
          <cell r="A1533">
            <v>1524</v>
          </cell>
          <cell r="B1533">
            <v>305</v>
          </cell>
          <cell r="D1533">
            <v>998</v>
          </cell>
          <cell r="F1533">
            <v>0</v>
          </cell>
          <cell r="G1533">
            <v>0</v>
          </cell>
          <cell r="H1533">
            <v>0</v>
          </cell>
          <cell r="I1533">
            <v>0</v>
          </cell>
          <cell r="K1533">
            <v>0</v>
          </cell>
          <cell r="L1533">
            <v>0</v>
          </cell>
          <cell r="M1533">
            <v>0</v>
          </cell>
          <cell r="N1533">
            <v>0</v>
          </cell>
          <cell r="O1533">
            <v>0</v>
          </cell>
          <cell r="P1533">
            <v>0</v>
          </cell>
          <cell r="Q1533">
            <v>0</v>
          </cell>
          <cell r="R1533">
            <v>0</v>
          </cell>
          <cell r="S1533">
            <v>0</v>
          </cell>
          <cell r="T1533">
            <v>0</v>
          </cell>
          <cell r="U1533">
            <v>305</v>
          </cell>
          <cell r="V1533">
            <v>998</v>
          </cell>
          <cell r="W1533">
            <v>1524</v>
          </cell>
          <cell r="X1533">
            <v>0</v>
          </cell>
          <cell r="Y1533">
            <v>0</v>
          </cell>
        </row>
        <row r="1534">
          <cell r="A1534">
            <v>1525</v>
          </cell>
          <cell r="B1534">
            <v>305</v>
          </cell>
          <cell r="C1534" t="str">
            <v xml:space="preserve">WAKEFIELD                    </v>
          </cell>
          <cell r="D1534">
            <v>999</v>
          </cell>
          <cell r="E1534" t="str">
            <v>TOTAL</v>
          </cell>
          <cell r="F1534">
            <v>31822956.094500005</v>
          </cell>
          <cell r="G1534">
            <v>1</v>
          </cell>
          <cell r="H1534">
            <v>32591945.321610004</v>
          </cell>
          <cell r="I1534">
            <v>1</v>
          </cell>
          <cell r="J1534">
            <v>27871655</v>
          </cell>
          <cell r="K1534">
            <v>27871654</v>
          </cell>
          <cell r="L1534">
            <v>112275</v>
          </cell>
          <cell r="M1534">
            <v>1158</v>
          </cell>
          <cell r="N1534">
            <v>32462009.321610004</v>
          </cell>
          <cell r="O1534">
            <v>27871654</v>
          </cell>
          <cell r="P1534">
            <v>27034104</v>
          </cell>
          <cell r="Q1534">
            <v>837550</v>
          </cell>
          <cell r="R1534">
            <v>3.0981237624890396</v>
          </cell>
          <cell r="S1534">
            <v>3495</v>
          </cell>
          <cell r="T1534">
            <v>0</v>
          </cell>
          <cell r="U1534">
            <v>305</v>
          </cell>
          <cell r="V1534">
            <v>999</v>
          </cell>
          <cell r="W1534">
            <v>1525</v>
          </cell>
          <cell r="X1534">
            <v>3480</v>
          </cell>
          <cell r="Y1534">
            <v>32591945.321610004</v>
          </cell>
        </row>
        <row r="1535">
          <cell r="A1535">
            <v>1526</v>
          </cell>
          <cell r="B1535">
            <v>306</v>
          </cell>
          <cell r="C1535" t="str">
            <v xml:space="preserve">WALES                        </v>
          </cell>
          <cell r="D1535">
            <v>306</v>
          </cell>
          <cell r="E1535" t="str">
            <v>WALES</v>
          </cell>
          <cell r="F1535">
            <v>1324350.96</v>
          </cell>
          <cell r="G1535">
            <v>0.51002329942330726</v>
          </cell>
          <cell r="H1535">
            <v>1325356.92</v>
          </cell>
          <cell r="I1535">
            <v>0.5042021866727795</v>
          </cell>
          <cell r="K1535">
            <v>610874</v>
          </cell>
          <cell r="L1535">
            <v>0</v>
          </cell>
          <cell r="M1535">
            <v>0</v>
          </cell>
          <cell r="N1535">
            <v>1325356.92</v>
          </cell>
          <cell r="O1535">
            <v>610874</v>
          </cell>
          <cell r="P1535">
            <v>599347</v>
          </cell>
          <cell r="Q1535">
            <v>11527</v>
          </cell>
          <cell r="R1535">
            <v>1.9232598144313728</v>
          </cell>
          <cell r="S1535">
            <v>150</v>
          </cell>
          <cell r="T1535">
            <v>0</v>
          </cell>
          <cell r="U1535">
            <v>306</v>
          </cell>
          <cell r="V1535">
            <v>306</v>
          </cell>
          <cell r="W1535">
            <v>1526</v>
          </cell>
          <cell r="X1535">
            <v>142</v>
          </cell>
          <cell r="Y1535">
            <v>1325356.92</v>
          </cell>
        </row>
        <row r="1536">
          <cell r="A1536">
            <v>1527</v>
          </cell>
          <cell r="B1536">
            <v>306</v>
          </cell>
          <cell r="C1536" t="str">
            <v xml:space="preserve">WALES                        </v>
          </cell>
          <cell r="D1536">
            <v>770</v>
          </cell>
          <cell r="E1536" t="str">
            <v>TANTASQUA</v>
          </cell>
          <cell r="F1536">
            <v>1272297</v>
          </cell>
          <cell r="G1536">
            <v>0.48997670057669274</v>
          </cell>
          <cell r="H1536">
            <v>1303265</v>
          </cell>
          <cell r="I1536">
            <v>0.49579781332722056</v>
          </cell>
          <cell r="K1536">
            <v>600692</v>
          </cell>
          <cell r="L1536">
            <v>0</v>
          </cell>
          <cell r="M1536">
            <v>0</v>
          </cell>
          <cell r="N1536">
            <v>1303265</v>
          </cell>
          <cell r="O1536">
            <v>600692</v>
          </cell>
          <cell r="P1536">
            <v>575790</v>
          </cell>
          <cell r="Q1536">
            <v>24902</v>
          </cell>
          <cell r="R1536">
            <v>4.3248406537105542</v>
          </cell>
          <cell r="S1536">
            <v>127</v>
          </cell>
          <cell r="T1536">
            <v>0</v>
          </cell>
          <cell r="U1536">
            <v>306</v>
          </cell>
          <cell r="V1536">
            <v>770</v>
          </cell>
          <cell r="W1536">
            <v>1527</v>
          </cell>
          <cell r="X1536">
            <v>130</v>
          </cell>
          <cell r="Y1536">
            <v>1303265</v>
          </cell>
        </row>
        <row r="1537">
          <cell r="A1537">
            <v>1528</v>
          </cell>
          <cell r="B1537">
            <v>306</v>
          </cell>
          <cell r="D1537">
            <v>998</v>
          </cell>
          <cell r="F1537">
            <v>0</v>
          </cell>
          <cell r="G1537">
            <v>0</v>
          </cell>
          <cell r="H1537">
            <v>0</v>
          </cell>
          <cell r="I1537">
            <v>0</v>
          </cell>
          <cell r="K1537">
            <v>0</v>
          </cell>
          <cell r="L1537">
            <v>0</v>
          </cell>
          <cell r="M1537">
            <v>0</v>
          </cell>
          <cell r="N1537">
            <v>0</v>
          </cell>
          <cell r="O1537">
            <v>0</v>
          </cell>
          <cell r="P1537">
            <v>0</v>
          </cell>
          <cell r="Q1537">
            <v>0</v>
          </cell>
          <cell r="R1537">
            <v>0</v>
          </cell>
          <cell r="S1537">
            <v>0</v>
          </cell>
          <cell r="T1537">
            <v>0</v>
          </cell>
          <cell r="U1537">
            <v>306</v>
          </cell>
          <cell r="V1537">
            <v>998</v>
          </cell>
          <cell r="W1537">
            <v>1528</v>
          </cell>
          <cell r="X1537">
            <v>0</v>
          </cell>
          <cell r="Y1537">
            <v>0</v>
          </cell>
        </row>
        <row r="1538">
          <cell r="A1538">
            <v>1529</v>
          </cell>
          <cell r="B1538">
            <v>306</v>
          </cell>
          <cell r="D1538">
            <v>998</v>
          </cell>
          <cell r="F1538">
            <v>0</v>
          </cell>
          <cell r="G1538">
            <v>0</v>
          </cell>
          <cell r="H1538">
            <v>0</v>
          </cell>
          <cell r="I1538">
            <v>0</v>
          </cell>
          <cell r="K1538">
            <v>0</v>
          </cell>
          <cell r="L1538">
            <v>0</v>
          </cell>
          <cell r="M1538">
            <v>0</v>
          </cell>
          <cell r="N1538">
            <v>0</v>
          </cell>
          <cell r="O1538">
            <v>0</v>
          </cell>
          <cell r="P1538">
            <v>0</v>
          </cell>
          <cell r="Q1538">
            <v>0</v>
          </cell>
          <cell r="R1538">
            <v>0</v>
          </cell>
          <cell r="S1538">
            <v>0</v>
          </cell>
          <cell r="T1538">
            <v>0</v>
          </cell>
          <cell r="U1538">
            <v>306</v>
          </cell>
          <cell r="V1538">
            <v>998</v>
          </cell>
          <cell r="W1538">
            <v>1529</v>
          </cell>
          <cell r="X1538">
            <v>0</v>
          </cell>
          <cell r="Y1538">
            <v>0</v>
          </cell>
        </row>
        <row r="1539">
          <cell r="A1539">
            <v>1530</v>
          </cell>
          <cell r="B1539">
            <v>306</v>
          </cell>
          <cell r="C1539" t="str">
            <v xml:space="preserve">WALES                        </v>
          </cell>
          <cell r="D1539">
            <v>999</v>
          </cell>
          <cell r="E1539" t="str">
            <v>TOTAL</v>
          </cell>
          <cell r="F1539">
            <v>2596647.96</v>
          </cell>
          <cell r="G1539">
            <v>1</v>
          </cell>
          <cell r="H1539">
            <v>2628621.92</v>
          </cell>
          <cell r="I1539">
            <v>1</v>
          </cell>
          <cell r="J1539">
            <v>1211566</v>
          </cell>
          <cell r="K1539">
            <v>1211566</v>
          </cell>
          <cell r="L1539">
            <v>0</v>
          </cell>
          <cell r="M1539">
            <v>0</v>
          </cell>
          <cell r="N1539">
            <v>2628621.92</v>
          </cell>
          <cell r="O1539">
            <v>1211566</v>
          </cell>
          <cell r="P1539">
            <v>1175137</v>
          </cell>
          <cell r="Q1539">
            <v>36429</v>
          </cell>
          <cell r="R1539">
            <v>3.0999789811741101</v>
          </cell>
          <cell r="S1539">
            <v>277</v>
          </cell>
          <cell r="T1539">
            <v>0</v>
          </cell>
          <cell r="U1539">
            <v>306</v>
          </cell>
          <cell r="V1539">
            <v>999</v>
          </cell>
          <cell r="W1539">
            <v>1530</v>
          </cell>
          <cell r="X1539">
            <v>272</v>
          </cell>
          <cell r="Y1539">
            <v>2628621.92</v>
          </cell>
        </row>
        <row r="1540">
          <cell r="A1540">
            <v>1531</v>
          </cell>
          <cell r="B1540">
            <v>307</v>
          </cell>
          <cell r="C1540" t="str">
            <v xml:space="preserve">WALPOLE                      </v>
          </cell>
          <cell r="D1540">
            <v>307</v>
          </cell>
          <cell r="E1540" t="str">
            <v>WALPOLE</v>
          </cell>
          <cell r="F1540">
            <v>33583986.553500004</v>
          </cell>
          <cell r="G1540">
            <v>0.96566518883959018</v>
          </cell>
          <cell r="H1540">
            <v>35385662.980499998</v>
          </cell>
          <cell r="I1540">
            <v>0.96895571694916283</v>
          </cell>
          <cell r="K1540">
            <v>28681277</v>
          </cell>
          <cell r="L1540">
            <v>0</v>
          </cell>
          <cell r="M1540">
            <v>0</v>
          </cell>
          <cell r="N1540">
            <v>35385662.980499998</v>
          </cell>
          <cell r="O1540">
            <v>28681277</v>
          </cell>
          <cell r="P1540">
            <v>27739862</v>
          </cell>
          <cell r="Q1540">
            <v>941415</v>
          </cell>
          <cell r="R1540">
            <v>3.3937263278382566</v>
          </cell>
          <cell r="S1540">
            <v>3841</v>
          </cell>
          <cell r="T1540">
            <v>0</v>
          </cell>
          <cell r="U1540">
            <v>307</v>
          </cell>
          <cell r="V1540">
            <v>307</v>
          </cell>
          <cell r="W1540">
            <v>1531</v>
          </cell>
          <cell r="X1540">
            <v>3879</v>
          </cell>
          <cell r="Y1540">
            <v>35385662.980499998</v>
          </cell>
        </row>
        <row r="1541">
          <cell r="A1541">
            <v>1532</v>
          </cell>
          <cell r="B1541">
            <v>307</v>
          </cell>
          <cell r="C1541" t="str">
            <v xml:space="preserve">WALPOLE                      </v>
          </cell>
          <cell r="D1541">
            <v>878</v>
          </cell>
          <cell r="E1541" t="str">
            <v>TRI COUNTY</v>
          </cell>
          <cell r="F1541">
            <v>923038</v>
          </cell>
          <cell r="G1541">
            <v>2.6540793873776274E-2</v>
          </cell>
          <cell r="H1541">
            <v>954865</v>
          </cell>
          <cell r="I1541">
            <v>2.614680135213307E-2</v>
          </cell>
          <cell r="K1541">
            <v>773950</v>
          </cell>
          <cell r="L1541">
            <v>0</v>
          </cell>
          <cell r="M1541">
            <v>0</v>
          </cell>
          <cell r="N1541">
            <v>954865</v>
          </cell>
          <cell r="O1541">
            <v>773950</v>
          </cell>
          <cell r="P1541">
            <v>762415</v>
          </cell>
          <cell r="Q1541">
            <v>11535</v>
          </cell>
          <cell r="R1541">
            <v>1.5129555425850751</v>
          </cell>
          <cell r="S1541">
            <v>64</v>
          </cell>
          <cell r="T1541">
            <v>0</v>
          </cell>
          <cell r="U1541">
            <v>307</v>
          </cell>
          <cell r="V1541">
            <v>878</v>
          </cell>
          <cell r="W1541">
            <v>1532</v>
          </cell>
          <cell r="X1541">
            <v>64</v>
          </cell>
          <cell r="Y1541">
            <v>954865</v>
          </cell>
        </row>
        <row r="1542">
          <cell r="A1542">
            <v>1533</v>
          </cell>
          <cell r="B1542">
            <v>307</v>
          </cell>
          <cell r="C1542" t="str">
            <v xml:space="preserve">WALPOLE                      </v>
          </cell>
          <cell r="D1542">
            <v>915</v>
          </cell>
          <cell r="E1542" t="str">
            <v>NORFOLK COUNTY</v>
          </cell>
          <cell r="F1542">
            <v>271061</v>
          </cell>
          <cell r="G1542">
            <v>7.7940172866335627E-3</v>
          </cell>
          <cell r="H1542">
            <v>178853</v>
          </cell>
          <cell r="I1542">
            <v>4.8974816987040638E-3</v>
          </cell>
          <cell r="K1542">
            <v>144966</v>
          </cell>
          <cell r="L1542">
            <v>0</v>
          </cell>
          <cell r="M1542">
            <v>0</v>
          </cell>
          <cell r="N1542">
            <v>178853</v>
          </cell>
          <cell r="O1542">
            <v>144966</v>
          </cell>
          <cell r="P1542">
            <v>223892</v>
          </cell>
          <cell r="Q1542">
            <v>-78926</v>
          </cell>
          <cell r="R1542">
            <v>-35.251817840744643</v>
          </cell>
          <cell r="S1542">
            <v>19</v>
          </cell>
          <cell r="T1542">
            <v>0</v>
          </cell>
          <cell r="U1542">
            <v>307</v>
          </cell>
          <cell r="V1542">
            <v>915</v>
          </cell>
          <cell r="W1542">
            <v>1533</v>
          </cell>
          <cell r="X1542">
            <v>12</v>
          </cell>
          <cell r="Y1542">
            <v>178853</v>
          </cell>
        </row>
        <row r="1543">
          <cell r="A1543">
            <v>1534</v>
          </cell>
          <cell r="B1543">
            <v>307</v>
          </cell>
          <cell r="D1543">
            <v>998</v>
          </cell>
          <cell r="F1543">
            <v>0</v>
          </cell>
          <cell r="G1543">
            <v>0</v>
          </cell>
          <cell r="H1543">
            <v>0</v>
          </cell>
          <cell r="I1543">
            <v>0</v>
          </cell>
          <cell r="K1543">
            <v>0</v>
          </cell>
          <cell r="L1543">
            <v>0</v>
          </cell>
          <cell r="M1543">
            <v>0</v>
          </cell>
          <cell r="N1543">
            <v>0</v>
          </cell>
          <cell r="O1543">
            <v>0</v>
          </cell>
          <cell r="P1543">
            <v>0</v>
          </cell>
          <cell r="Q1543">
            <v>0</v>
          </cell>
          <cell r="R1543">
            <v>0</v>
          </cell>
          <cell r="S1543">
            <v>0</v>
          </cell>
          <cell r="T1543">
            <v>0</v>
          </cell>
          <cell r="U1543">
            <v>307</v>
          </cell>
          <cell r="V1543">
            <v>998</v>
          </cell>
          <cell r="W1543">
            <v>1534</v>
          </cell>
          <cell r="X1543">
            <v>0</v>
          </cell>
          <cell r="Y1543">
            <v>0</v>
          </cell>
        </row>
        <row r="1544">
          <cell r="A1544">
            <v>1535</v>
          </cell>
          <cell r="B1544">
            <v>307</v>
          </cell>
          <cell r="C1544" t="str">
            <v xml:space="preserve">WALPOLE                      </v>
          </cell>
          <cell r="D1544">
            <v>999</v>
          </cell>
          <cell r="E1544" t="str">
            <v>TOTAL</v>
          </cell>
          <cell r="F1544">
            <v>34778085.553500004</v>
          </cell>
          <cell r="G1544">
            <v>1</v>
          </cell>
          <cell r="H1544">
            <v>36519380.980499998</v>
          </cell>
          <cell r="I1544">
            <v>1</v>
          </cell>
          <cell r="J1544">
            <v>29600194</v>
          </cell>
          <cell r="K1544">
            <v>29600193</v>
          </cell>
          <cell r="L1544">
            <v>0</v>
          </cell>
          <cell r="M1544">
            <v>0</v>
          </cell>
          <cell r="N1544">
            <v>36519380.980499998</v>
          </cell>
          <cell r="O1544">
            <v>29600193</v>
          </cell>
          <cell r="P1544">
            <v>28726169</v>
          </cell>
          <cell r="Q1544">
            <v>874024</v>
          </cell>
          <cell r="R1544">
            <v>3.0426055071945028</v>
          </cell>
          <cell r="S1544">
            <v>3924</v>
          </cell>
          <cell r="T1544">
            <v>0</v>
          </cell>
          <cell r="U1544">
            <v>307</v>
          </cell>
          <cell r="V1544">
            <v>999</v>
          </cell>
          <cell r="W1544">
            <v>1535</v>
          </cell>
          <cell r="X1544">
            <v>3955</v>
          </cell>
          <cell r="Y1544">
            <v>36519380.980499998</v>
          </cell>
        </row>
        <row r="1545">
          <cell r="A1545">
            <v>1536</v>
          </cell>
          <cell r="B1545">
            <v>308</v>
          </cell>
          <cell r="C1545" t="str">
            <v xml:space="preserve">WALTHAM                      </v>
          </cell>
          <cell r="D1545">
            <v>308</v>
          </cell>
          <cell r="E1545" t="str">
            <v>WALTHAM</v>
          </cell>
          <cell r="F1545">
            <v>50081563.292000003</v>
          </cell>
          <cell r="G1545">
            <v>1</v>
          </cell>
          <cell r="H1545">
            <v>54880863.532030001</v>
          </cell>
          <cell r="I1545">
            <v>1</v>
          </cell>
          <cell r="K1545">
            <v>50009296</v>
          </cell>
          <cell r="L1545">
            <v>0</v>
          </cell>
          <cell r="M1545">
            <v>0</v>
          </cell>
          <cell r="N1545">
            <v>54880863.532030001</v>
          </cell>
          <cell r="O1545">
            <v>50009296</v>
          </cell>
          <cell r="P1545">
            <v>48664297</v>
          </cell>
          <cell r="Q1545">
            <v>1344999</v>
          </cell>
          <cell r="R1545">
            <v>2.7638311512031088</v>
          </cell>
          <cell r="S1545">
            <v>4866</v>
          </cell>
          <cell r="T1545">
            <v>0</v>
          </cell>
          <cell r="U1545">
            <v>308</v>
          </cell>
          <cell r="V1545">
            <v>308</v>
          </cell>
          <cell r="W1545">
            <v>1536</v>
          </cell>
          <cell r="X1545">
            <v>5046</v>
          </cell>
          <cell r="Y1545">
            <v>54880863.532030001</v>
          </cell>
        </row>
        <row r="1546">
          <cell r="A1546">
            <v>1537</v>
          </cell>
          <cell r="B1546">
            <v>308</v>
          </cell>
          <cell r="D1546">
            <v>998</v>
          </cell>
          <cell r="F1546">
            <v>0</v>
          </cell>
          <cell r="G1546">
            <v>0</v>
          </cell>
          <cell r="H1546">
            <v>0</v>
          </cell>
          <cell r="I1546">
            <v>0</v>
          </cell>
          <cell r="K1546">
            <v>0</v>
          </cell>
          <cell r="L1546">
            <v>0</v>
          </cell>
          <cell r="M1546">
            <v>0</v>
          </cell>
          <cell r="N1546">
            <v>0</v>
          </cell>
          <cell r="O1546">
            <v>0</v>
          </cell>
          <cell r="P1546">
            <v>0</v>
          </cell>
          <cell r="Q1546">
            <v>0</v>
          </cell>
          <cell r="R1546">
            <v>0</v>
          </cell>
          <cell r="S1546">
            <v>0</v>
          </cell>
          <cell r="T1546">
            <v>0</v>
          </cell>
          <cell r="U1546">
            <v>308</v>
          </cell>
          <cell r="V1546">
            <v>998</v>
          </cell>
          <cell r="W1546">
            <v>1537</v>
          </cell>
          <cell r="X1546">
            <v>0</v>
          </cell>
          <cell r="Y1546">
            <v>0</v>
          </cell>
        </row>
        <row r="1547">
          <cell r="A1547">
            <v>1538</v>
          </cell>
          <cell r="B1547">
            <v>308</v>
          </cell>
          <cell r="D1547">
            <v>998</v>
          </cell>
          <cell r="F1547">
            <v>0</v>
          </cell>
          <cell r="G1547">
            <v>0</v>
          </cell>
          <cell r="H1547">
            <v>0</v>
          </cell>
          <cell r="I1547">
            <v>0</v>
          </cell>
          <cell r="K1547">
            <v>0</v>
          </cell>
          <cell r="L1547">
            <v>0</v>
          </cell>
          <cell r="M1547">
            <v>0</v>
          </cell>
          <cell r="N1547">
            <v>0</v>
          </cell>
          <cell r="O1547">
            <v>0</v>
          </cell>
          <cell r="P1547">
            <v>0</v>
          </cell>
          <cell r="Q1547">
            <v>0</v>
          </cell>
          <cell r="R1547">
            <v>0</v>
          </cell>
          <cell r="S1547">
            <v>0</v>
          </cell>
          <cell r="T1547">
            <v>0</v>
          </cell>
          <cell r="U1547">
            <v>308</v>
          </cell>
          <cell r="V1547">
            <v>998</v>
          </cell>
          <cell r="W1547">
            <v>1538</v>
          </cell>
          <cell r="X1547">
            <v>0</v>
          </cell>
          <cell r="Y1547">
            <v>0</v>
          </cell>
        </row>
        <row r="1548">
          <cell r="A1548">
            <v>1539</v>
          </cell>
          <cell r="B1548">
            <v>308</v>
          </cell>
          <cell r="D1548">
            <v>998</v>
          </cell>
          <cell r="F1548">
            <v>0</v>
          </cell>
          <cell r="G1548">
            <v>0</v>
          </cell>
          <cell r="H1548">
            <v>0</v>
          </cell>
          <cell r="I1548">
            <v>0</v>
          </cell>
          <cell r="K1548">
            <v>0</v>
          </cell>
          <cell r="L1548">
            <v>0</v>
          </cell>
          <cell r="M1548">
            <v>0</v>
          </cell>
          <cell r="N1548">
            <v>0</v>
          </cell>
          <cell r="O1548">
            <v>0</v>
          </cell>
          <cell r="P1548">
            <v>0</v>
          </cell>
          <cell r="Q1548">
            <v>0</v>
          </cell>
          <cell r="R1548">
            <v>0</v>
          </cell>
          <cell r="S1548">
            <v>0</v>
          </cell>
          <cell r="T1548">
            <v>0</v>
          </cell>
          <cell r="U1548">
            <v>308</v>
          </cell>
          <cell r="V1548">
            <v>998</v>
          </cell>
          <cell r="W1548">
            <v>1539</v>
          </cell>
          <cell r="X1548">
            <v>0</v>
          </cell>
          <cell r="Y1548">
            <v>0</v>
          </cell>
        </row>
        <row r="1549">
          <cell r="A1549">
            <v>1540</v>
          </cell>
          <cell r="B1549">
            <v>308</v>
          </cell>
          <cell r="C1549" t="str">
            <v xml:space="preserve">WALTHAM                      </v>
          </cell>
          <cell r="D1549">
            <v>999</v>
          </cell>
          <cell r="E1549" t="str">
            <v>TOTAL</v>
          </cell>
          <cell r="F1549">
            <v>50081563.292000003</v>
          </cell>
          <cell r="G1549">
            <v>1</v>
          </cell>
          <cell r="H1549">
            <v>54880863.532030001</v>
          </cell>
          <cell r="I1549">
            <v>1</v>
          </cell>
          <cell r="J1549">
            <v>50009296</v>
          </cell>
          <cell r="K1549">
            <v>50009296</v>
          </cell>
          <cell r="L1549">
            <v>0</v>
          </cell>
          <cell r="M1549">
            <v>0</v>
          </cell>
          <cell r="N1549">
            <v>54880863.532030001</v>
          </cell>
          <cell r="O1549">
            <v>50009296</v>
          </cell>
          <cell r="P1549">
            <v>48664297</v>
          </cell>
          <cell r="Q1549">
            <v>1344999</v>
          </cell>
          <cell r="R1549">
            <v>2.7638311512031088</v>
          </cell>
          <cell r="S1549">
            <v>4866</v>
          </cell>
          <cell r="T1549">
            <v>0</v>
          </cell>
          <cell r="U1549">
            <v>308</v>
          </cell>
          <cell r="V1549">
            <v>999</v>
          </cell>
          <cell r="W1549">
            <v>1540</v>
          </cell>
          <cell r="X1549">
            <v>5046</v>
          </cell>
          <cell r="Y1549">
            <v>54880863.532030001</v>
          </cell>
        </row>
        <row r="1550">
          <cell r="A1550">
            <v>1541</v>
          </cell>
          <cell r="B1550">
            <v>309</v>
          </cell>
          <cell r="C1550" t="str">
            <v xml:space="preserve">WARE                         </v>
          </cell>
          <cell r="D1550">
            <v>309</v>
          </cell>
          <cell r="E1550" t="str">
            <v>WARE</v>
          </cell>
          <cell r="F1550">
            <v>13217323.799999999</v>
          </cell>
          <cell r="G1550">
            <v>0.90992819625945442</v>
          </cell>
          <cell r="H1550">
            <v>13610889.48</v>
          </cell>
          <cell r="I1550">
            <v>0.91092212243421722</v>
          </cell>
          <cell r="K1550">
            <v>5398699</v>
          </cell>
          <cell r="L1550">
            <v>0</v>
          </cell>
          <cell r="M1550">
            <v>0</v>
          </cell>
          <cell r="N1550">
            <v>13610889.48</v>
          </cell>
          <cell r="O1550">
            <v>5398699</v>
          </cell>
          <cell r="P1550">
            <v>5226096</v>
          </cell>
          <cell r="Q1550">
            <v>172603</v>
          </cell>
          <cell r="R1550">
            <v>3.3027139187645997</v>
          </cell>
          <cell r="S1550">
            <v>1385</v>
          </cell>
          <cell r="T1550">
            <v>0</v>
          </cell>
          <cell r="U1550">
            <v>309</v>
          </cell>
          <cell r="V1550">
            <v>309</v>
          </cell>
          <cell r="W1550">
            <v>1541</v>
          </cell>
          <cell r="X1550">
            <v>1371</v>
          </cell>
          <cell r="Y1550">
            <v>13610889.48</v>
          </cell>
        </row>
        <row r="1551">
          <cell r="A1551">
            <v>1542</v>
          </cell>
          <cell r="B1551">
            <v>309</v>
          </cell>
          <cell r="C1551" t="str">
            <v xml:space="preserve">WARE                         </v>
          </cell>
          <cell r="D1551">
            <v>860</v>
          </cell>
          <cell r="E1551" t="str">
            <v>PATHFINDER</v>
          </cell>
          <cell r="F1551">
            <v>1308354</v>
          </cell>
          <cell r="G1551">
            <v>9.0071803740545589E-2</v>
          </cell>
          <cell r="H1551">
            <v>1330991</v>
          </cell>
          <cell r="I1551">
            <v>8.9077877565782795E-2</v>
          </cell>
          <cell r="K1551">
            <v>527932</v>
          </cell>
          <cell r="L1551">
            <v>0</v>
          </cell>
          <cell r="M1551">
            <v>0</v>
          </cell>
          <cell r="N1551">
            <v>1330991</v>
          </cell>
          <cell r="O1551">
            <v>527932</v>
          </cell>
          <cell r="P1551">
            <v>517320</v>
          </cell>
          <cell r="Q1551">
            <v>10612</v>
          </cell>
          <cell r="R1551">
            <v>2.0513415294208612</v>
          </cell>
          <cell r="S1551">
            <v>91</v>
          </cell>
          <cell r="T1551">
            <v>0</v>
          </cell>
          <cell r="U1551">
            <v>309</v>
          </cell>
          <cell r="V1551">
            <v>860</v>
          </cell>
          <cell r="W1551">
            <v>1542</v>
          </cell>
          <cell r="X1551">
            <v>89</v>
          </cell>
          <cell r="Y1551">
            <v>1330991</v>
          </cell>
        </row>
        <row r="1552">
          <cell r="A1552">
            <v>1543</v>
          </cell>
          <cell r="B1552">
            <v>309</v>
          </cell>
          <cell r="D1552">
            <v>998</v>
          </cell>
          <cell r="F1552">
            <v>0</v>
          </cell>
          <cell r="G1552">
            <v>0</v>
          </cell>
          <cell r="H1552">
            <v>0</v>
          </cell>
          <cell r="I1552">
            <v>0</v>
          </cell>
          <cell r="K1552">
            <v>0</v>
          </cell>
          <cell r="L1552">
            <v>0</v>
          </cell>
          <cell r="M1552">
            <v>0</v>
          </cell>
          <cell r="N1552">
            <v>0</v>
          </cell>
          <cell r="O1552">
            <v>0</v>
          </cell>
          <cell r="P1552">
            <v>0</v>
          </cell>
          <cell r="Q1552">
            <v>0</v>
          </cell>
          <cell r="R1552">
            <v>0</v>
          </cell>
          <cell r="S1552">
            <v>0</v>
          </cell>
          <cell r="T1552">
            <v>0</v>
          </cell>
          <cell r="U1552">
            <v>309</v>
          </cell>
          <cell r="V1552">
            <v>998</v>
          </cell>
          <cell r="W1552">
            <v>1543</v>
          </cell>
          <cell r="X1552">
            <v>0</v>
          </cell>
          <cell r="Y1552">
            <v>0</v>
          </cell>
        </row>
        <row r="1553">
          <cell r="A1553">
            <v>1544</v>
          </cell>
          <cell r="B1553">
            <v>309</v>
          </cell>
          <cell r="D1553">
            <v>998</v>
          </cell>
          <cell r="F1553">
            <v>0</v>
          </cell>
          <cell r="G1553">
            <v>0</v>
          </cell>
          <cell r="H1553">
            <v>0</v>
          </cell>
          <cell r="I1553">
            <v>0</v>
          </cell>
          <cell r="K1553">
            <v>0</v>
          </cell>
          <cell r="L1553">
            <v>0</v>
          </cell>
          <cell r="M1553">
            <v>0</v>
          </cell>
          <cell r="N1553">
            <v>0</v>
          </cell>
          <cell r="O1553">
            <v>0</v>
          </cell>
          <cell r="P1553">
            <v>0</v>
          </cell>
          <cell r="Q1553">
            <v>0</v>
          </cell>
          <cell r="R1553">
            <v>0</v>
          </cell>
          <cell r="S1553">
            <v>0</v>
          </cell>
          <cell r="T1553">
            <v>0</v>
          </cell>
          <cell r="U1553">
            <v>309</v>
          </cell>
          <cell r="V1553">
            <v>998</v>
          </cell>
          <cell r="W1553">
            <v>1544</v>
          </cell>
          <cell r="X1553">
            <v>0</v>
          </cell>
          <cell r="Y1553">
            <v>0</v>
          </cell>
        </row>
        <row r="1554">
          <cell r="A1554">
            <v>1545</v>
          </cell>
          <cell r="B1554">
            <v>309</v>
          </cell>
          <cell r="C1554" t="str">
            <v xml:space="preserve">WARE                         </v>
          </cell>
          <cell r="D1554">
            <v>999</v>
          </cell>
          <cell r="E1554" t="str">
            <v>TOTAL</v>
          </cell>
          <cell r="F1554">
            <v>14525677.799999999</v>
          </cell>
          <cell r="G1554">
            <v>1</v>
          </cell>
          <cell r="H1554">
            <v>14941880.48</v>
          </cell>
          <cell r="I1554">
            <v>1</v>
          </cell>
          <cell r="J1554">
            <v>5926631</v>
          </cell>
          <cell r="K1554">
            <v>5926631</v>
          </cell>
          <cell r="L1554">
            <v>0</v>
          </cell>
          <cell r="M1554">
            <v>0</v>
          </cell>
          <cell r="N1554">
            <v>14941880.48</v>
          </cell>
          <cell r="O1554">
            <v>5926631</v>
          </cell>
          <cell r="P1554">
            <v>5743416</v>
          </cell>
          <cell r="Q1554">
            <v>183215</v>
          </cell>
          <cell r="R1554">
            <v>3.1900005153727329</v>
          </cell>
          <cell r="S1554">
            <v>1476</v>
          </cell>
          <cell r="T1554">
            <v>0</v>
          </cell>
          <cell r="U1554">
            <v>309</v>
          </cell>
          <cell r="V1554">
            <v>999</v>
          </cell>
          <cell r="W1554">
            <v>1545</v>
          </cell>
          <cell r="X1554">
            <v>1460</v>
          </cell>
          <cell r="Y1554">
            <v>14941880.48</v>
          </cell>
        </row>
        <row r="1555">
          <cell r="A1555">
            <v>1546</v>
          </cell>
          <cell r="B1555">
            <v>310</v>
          </cell>
          <cell r="C1555" t="str">
            <v xml:space="preserve">WAREHAM                      </v>
          </cell>
          <cell r="D1555">
            <v>310</v>
          </cell>
          <cell r="E1555" t="str">
            <v>WAREHAM</v>
          </cell>
          <cell r="F1555">
            <v>28986212.199999999</v>
          </cell>
          <cell r="G1555">
            <v>0.90184786671511663</v>
          </cell>
          <cell r="H1555">
            <v>30086115.449999996</v>
          </cell>
          <cell r="I1555">
            <v>0.90225504852699401</v>
          </cell>
          <cell r="K1555">
            <v>18383155</v>
          </cell>
          <cell r="L1555">
            <v>0</v>
          </cell>
          <cell r="M1555">
            <v>0</v>
          </cell>
          <cell r="N1555">
            <v>30086115.449999996</v>
          </cell>
          <cell r="O1555">
            <v>18383155</v>
          </cell>
          <cell r="P1555">
            <v>17900064</v>
          </cell>
          <cell r="Q1555">
            <v>483091</v>
          </cell>
          <cell r="R1555">
            <v>2.6988227528125037</v>
          </cell>
          <cell r="S1555">
            <v>2991</v>
          </cell>
          <cell r="T1555">
            <v>0</v>
          </cell>
          <cell r="U1555">
            <v>310</v>
          </cell>
          <cell r="V1555">
            <v>310</v>
          </cell>
          <cell r="W1555">
            <v>1546</v>
          </cell>
          <cell r="X1555">
            <v>2943</v>
          </cell>
          <cell r="Y1555">
            <v>30086115.449999996</v>
          </cell>
        </row>
        <row r="1556">
          <cell r="A1556">
            <v>1547</v>
          </cell>
          <cell r="B1556">
            <v>310</v>
          </cell>
          <cell r="C1556" t="str">
            <v xml:space="preserve">WAREHAM                      </v>
          </cell>
          <cell r="D1556">
            <v>879</v>
          </cell>
          <cell r="E1556" t="str">
            <v>UPPER CAPE COD</v>
          </cell>
          <cell r="F1556">
            <v>3154699</v>
          </cell>
          <cell r="G1556">
            <v>9.8152133284883356E-2</v>
          </cell>
          <cell r="H1556">
            <v>3259351</v>
          </cell>
          <cell r="I1556">
            <v>9.774495147300602E-2</v>
          </cell>
          <cell r="K1556">
            <v>1991522</v>
          </cell>
          <cell r="L1556">
            <v>0</v>
          </cell>
          <cell r="M1556">
            <v>0</v>
          </cell>
          <cell r="N1556">
            <v>3259351</v>
          </cell>
          <cell r="O1556">
            <v>1991522</v>
          </cell>
          <cell r="P1556">
            <v>1948144</v>
          </cell>
          <cell r="Q1556">
            <v>43378</v>
          </cell>
          <cell r="R1556">
            <v>2.2266321175436725</v>
          </cell>
          <cell r="S1556">
            <v>226</v>
          </cell>
          <cell r="T1556">
            <v>0</v>
          </cell>
          <cell r="U1556">
            <v>310</v>
          </cell>
          <cell r="V1556">
            <v>879</v>
          </cell>
          <cell r="W1556">
            <v>1547</v>
          </cell>
          <cell r="X1556">
            <v>225</v>
          </cell>
          <cell r="Y1556">
            <v>3259351</v>
          </cell>
        </row>
        <row r="1557">
          <cell r="A1557">
            <v>1548</v>
          </cell>
          <cell r="B1557">
            <v>310</v>
          </cell>
          <cell r="D1557">
            <v>998</v>
          </cell>
          <cell r="F1557">
            <v>0</v>
          </cell>
          <cell r="G1557">
            <v>0</v>
          </cell>
          <cell r="H1557">
            <v>0</v>
          </cell>
          <cell r="I1557">
            <v>0</v>
          </cell>
          <cell r="K1557">
            <v>0</v>
          </cell>
          <cell r="L1557">
            <v>0</v>
          </cell>
          <cell r="M1557">
            <v>0</v>
          </cell>
          <cell r="N1557">
            <v>0</v>
          </cell>
          <cell r="O1557">
            <v>0</v>
          </cell>
          <cell r="P1557">
            <v>0</v>
          </cell>
          <cell r="Q1557">
            <v>0</v>
          </cell>
          <cell r="R1557">
            <v>0</v>
          </cell>
          <cell r="S1557">
            <v>0</v>
          </cell>
          <cell r="T1557">
            <v>0</v>
          </cell>
          <cell r="U1557">
            <v>310</v>
          </cell>
          <cell r="V1557">
            <v>998</v>
          </cell>
          <cell r="W1557">
            <v>1548</v>
          </cell>
          <cell r="X1557">
            <v>0</v>
          </cell>
          <cell r="Y1557">
            <v>0</v>
          </cell>
        </row>
        <row r="1558">
          <cell r="A1558">
            <v>1549</v>
          </cell>
          <cell r="B1558">
            <v>310</v>
          </cell>
          <cell r="D1558">
            <v>998</v>
          </cell>
          <cell r="F1558">
            <v>0</v>
          </cell>
          <cell r="G1558">
            <v>0</v>
          </cell>
          <cell r="H1558">
            <v>0</v>
          </cell>
          <cell r="I1558">
            <v>0</v>
          </cell>
          <cell r="K1558">
            <v>0</v>
          </cell>
          <cell r="L1558">
            <v>0</v>
          </cell>
          <cell r="M1558">
            <v>0</v>
          </cell>
          <cell r="N1558">
            <v>0</v>
          </cell>
          <cell r="O1558">
            <v>0</v>
          </cell>
          <cell r="P1558">
            <v>0</v>
          </cell>
          <cell r="Q1558">
            <v>0</v>
          </cell>
          <cell r="R1558">
            <v>0</v>
          </cell>
          <cell r="S1558">
            <v>0</v>
          </cell>
          <cell r="T1558">
            <v>0</v>
          </cell>
          <cell r="U1558">
            <v>310</v>
          </cell>
          <cell r="V1558">
            <v>998</v>
          </cell>
          <cell r="W1558">
            <v>1549</v>
          </cell>
          <cell r="X1558">
            <v>0</v>
          </cell>
          <cell r="Y1558">
            <v>0</v>
          </cell>
        </row>
        <row r="1559">
          <cell r="A1559">
            <v>1550</v>
          </cell>
          <cell r="B1559">
            <v>310</v>
          </cell>
          <cell r="C1559" t="str">
            <v xml:space="preserve">WAREHAM                      </v>
          </cell>
          <cell r="D1559">
            <v>999</v>
          </cell>
          <cell r="E1559" t="str">
            <v>TOTAL</v>
          </cell>
          <cell r="F1559">
            <v>32140911.199999999</v>
          </cell>
          <cell r="G1559">
            <v>1</v>
          </cell>
          <cell r="H1559">
            <v>33345466.449999996</v>
          </cell>
          <cell r="I1559">
            <v>1</v>
          </cell>
          <cell r="J1559">
            <v>20374677</v>
          </cell>
          <cell r="K1559">
            <v>20374677</v>
          </cell>
          <cell r="L1559">
            <v>0</v>
          </cell>
          <cell r="M1559">
            <v>0</v>
          </cell>
          <cell r="N1559">
            <v>33345466.449999996</v>
          </cell>
          <cell r="O1559">
            <v>20374677</v>
          </cell>
          <cell r="P1559">
            <v>19848208</v>
          </cell>
          <cell r="Q1559">
            <v>526469</v>
          </cell>
          <cell r="R1559">
            <v>2.652476233622703</v>
          </cell>
          <cell r="S1559">
            <v>3217</v>
          </cell>
          <cell r="T1559">
            <v>0</v>
          </cell>
          <cell r="U1559">
            <v>310</v>
          </cell>
          <cell r="V1559">
            <v>999</v>
          </cell>
          <cell r="W1559">
            <v>1550</v>
          </cell>
          <cell r="X1559">
            <v>3168</v>
          </cell>
          <cell r="Y1559">
            <v>33345466.449999996</v>
          </cell>
        </row>
        <row r="1560">
          <cell r="A1560">
            <v>1551</v>
          </cell>
          <cell r="B1560">
            <v>311</v>
          </cell>
          <cell r="C1560" t="str">
            <v xml:space="preserve">WARREN                       </v>
          </cell>
          <cell r="D1560">
            <v>311</v>
          </cell>
          <cell r="E1560" t="str">
            <v>WARREN</v>
          </cell>
          <cell r="F1560">
            <v>0</v>
          </cell>
          <cell r="G1560">
            <v>0</v>
          </cell>
          <cell r="H1560">
            <v>0</v>
          </cell>
          <cell r="I1560">
            <v>0</v>
          </cell>
          <cell r="K1560">
            <v>0</v>
          </cell>
          <cell r="L1560">
            <v>0</v>
          </cell>
          <cell r="M1560">
            <v>0</v>
          </cell>
          <cell r="N1560">
            <v>0</v>
          </cell>
          <cell r="O1560">
            <v>0</v>
          </cell>
          <cell r="P1560">
            <v>0</v>
          </cell>
          <cell r="Q1560">
            <v>0</v>
          </cell>
          <cell r="R1560">
            <v>0</v>
          </cell>
          <cell r="S1560">
            <v>0</v>
          </cell>
          <cell r="T1560">
            <v>0</v>
          </cell>
          <cell r="U1560">
            <v>311</v>
          </cell>
          <cell r="V1560">
            <v>311</v>
          </cell>
          <cell r="W1560">
            <v>1551</v>
          </cell>
          <cell r="X1560">
            <v>0</v>
          </cell>
          <cell r="Y1560">
            <v>0</v>
          </cell>
        </row>
        <row r="1561">
          <cell r="A1561">
            <v>1552</v>
          </cell>
          <cell r="B1561">
            <v>311</v>
          </cell>
          <cell r="C1561" t="str">
            <v xml:space="preserve">WARREN                       </v>
          </cell>
          <cell r="D1561">
            <v>778</v>
          </cell>
          <cell r="E1561" t="str">
            <v>QUABOAG</v>
          </cell>
          <cell r="F1561">
            <v>7695035</v>
          </cell>
          <cell r="G1561">
            <v>0.90989663881335359</v>
          </cell>
          <cell r="H1561">
            <v>7741507</v>
          </cell>
          <cell r="I1561">
            <v>0.91031465591748084</v>
          </cell>
          <cell r="K1561">
            <v>2374063</v>
          </cell>
          <cell r="L1561">
            <v>0</v>
          </cell>
          <cell r="M1561">
            <v>0</v>
          </cell>
          <cell r="N1561">
            <v>7741507</v>
          </cell>
          <cell r="O1561">
            <v>2374063</v>
          </cell>
          <cell r="P1561">
            <v>2306453</v>
          </cell>
          <cell r="Q1561">
            <v>67610</v>
          </cell>
          <cell r="R1561">
            <v>2.931340894438343</v>
          </cell>
          <cell r="S1561">
            <v>823</v>
          </cell>
          <cell r="T1561">
            <v>0</v>
          </cell>
          <cell r="U1561">
            <v>311</v>
          </cell>
          <cell r="V1561">
            <v>778</v>
          </cell>
          <cell r="W1561">
            <v>1552</v>
          </cell>
          <cell r="X1561">
            <v>799</v>
          </cell>
          <cell r="Y1561">
            <v>7741507</v>
          </cell>
        </row>
        <row r="1562">
          <cell r="A1562">
            <v>1553</v>
          </cell>
          <cell r="B1562">
            <v>311</v>
          </cell>
          <cell r="C1562" t="str">
            <v xml:space="preserve">WARREN                       </v>
          </cell>
          <cell r="D1562">
            <v>860</v>
          </cell>
          <cell r="E1562" t="str">
            <v>PATHFINDER</v>
          </cell>
          <cell r="F1562">
            <v>762008</v>
          </cell>
          <cell r="G1562">
            <v>9.0103361186646441E-2</v>
          </cell>
          <cell r="H1562">
            <v>762703</v>
          </cell>
          <cell r="I1562">
            <v>8.9685344082519131E-2</v>
          </cell>
          <cell r="K1562">
            <v>233896</v>
          </cell>
          <cell r="L1562">
            <v>0</v>
          </cell>
          <cell r="M1562">
            <v>0</v>
          </cell>
          <cell r="N1562">
            <v>762703</v>
          </cell>
          <cell r="O1562">
            <v>233896</v>
          </cell>
          <cell r="P1562">
            <v>228399</v>
          </cell>
          <cell r="Q1562">
            <v>5497</v>
          </cell>
          <cell r="R1562">
            <v>2.4067530943655622</v>
          </cell>
          <cell r="S1562">
            <v>53</v>
          </cell>
          <cell r="T1562">
            <v>0</v>
          </cell>
          <cell r="U1562">
            <v>311</v>
          </cell>
          <cell r="V1562">
            <v>860</v>
          </cell>
          <cell r="W1562">
            <v>1553</v>
          </cell>
          <cell r="X1562">
            <v>51</v>
          </cell>
          <cell r="Y1562">
            <v>762703</v>
          </cell>
        </row>
        <row r="1563">
          <cell r="A1563">
            <v>1554</v>
          </cell>
          <cell r="B1563">
            <v>311</v>
          </cell>
          <cell r="D1563">
            <v>998</v>
          </cell>
          <cell r="F1563">
            <v>0</v>
          </cell>
          <cell r="G1563">
            <v>0</v>
          </cell>
          <cell r="H1563">
            <v>0</v>
          </cell>
          <cell r="I1563">
            <v>0</v>
          </cell>
          <cell r="K1563">
            <v>0</v>
          </cell>
          <cell r="L1563">
            <v>0</v>
          </cell>
          <cell r="M1563">
            <v>0</v>
          </cell>
          <cell r="N1563">
            <v>0</v>
          </cell>
          <cell r="O1563">
            <v>0</v>
          </cell>
          <cell r="P1563">
            <v>0</v>
          </cell>
          <cell r="Q1563">
            <v>0</v>
          </cell>
          <cell r="R1563">
            <v>0</v>
          </cell>
          <cell r="S1563">
            <v>0</v>
          </cell>
          <cell r="T1563">
            <v>0</v>
          </cell>
          <cell r="U1563">
            <v>311</v>
          </cell>
          <cell r="V1563">
            <v>998</v>
          </cell>
          <cell r="W1563">
            <v>1554</v>
          </cell>
          <cell r="X1563">
            <v>0</v>
          </cell>
          <cell r="Y1563">
            <v>0</v>
          </cell>
        </row>
        <row r="1564">
          <cell r="A1564">
            <v>1555</v>
          </cell>
          <cell r="B1564">
            <v>311</v>
          </cell>
          <cell r="C1564" t="str">
            <v xml:space="preserve">WARREN                       </v>
          </cell>
          <cell r="D1564">
            <v>999</v>
          </cell>
          <cell r="E1564" t="str">
            <v>TOTAL</v>
          </cell>
          <cell r="F1564">
            <v>8457043</v>
          </cell>
          <cell r="G1564">
            <v>1</v>
          </cell>
          <cell r="H1564">
            <v>8504210</v>
          </cell>
          <cell r="I1564">
            <v>1</v>
          </cell>
          <cell r="J1564">
            <v>2607959</v>
          </cell>
          <cell r="K1564">
            <v>2607959</v>
          </cell>
          <cell r="L1564">
            <v>0</v>
          </cell>
          <cell r="M1564">
            <v>0</v>
          </cell>
          <cell r="N1564">
            <v>8504210</v>
          </cell>
          <cell r="O1564">
            <v>2607959</v>
          </cell>
          <cell r="P1564">
            <v>2534852</v>
          </cell>
          <cell r="Q1564">
            <v>73107</v>
          </cell>
          <cell r="R1564">
            <v>2.8840737052893028</v>
          </cell>
          <cell r="S1564">
            <v>876</v>
          </cell>
          <cell r="T1564">
            <v>0</v>
          </cell>
          <cell r="U1564">
            <v>311</v>
          </cell>
          <cell r="V1564">
            <v>999</v>
          </cell>
          <cell r="W1564">
            <v>1555</v>
          </cell>
          <cell r="X1564">
            <v>850</v>
          </cell>
          <cell r="Y1564">
            <v>8504210</v>
          </cell>
        </row>
        <row r="1565">
          <cell r="A1565">
            <v>1556</v>
          </cell>
          <cell r="B1565">
            <v>312</v>
          </cell>
          <cell r="C1565" t="str">
            <v xml:space="preserve">WARWICK                      </v>
          </cell>
          <cell r="D1565">
            <v>312</v>
          </cell>
          <cell r="E1565" t="str">
            <v>WARWICK</v>
          </cell>
          <cell r="F1565">
            <v>0</v>
          </cell>
          <cell r="G1565">
            <v>0</v>
          </cell>
          <cell r="H1565">
            <v>0</v>
          </cell>
          <cell r="I1565">
            <v>0</v>
          </cell>
          <cell r="K1565">
            <v>0</v>
          </cell>
          <cell r="L1565">
            <v>0</v>
          </cell>
          <cell r="M1565">
            <v>0</v>
          </cell>
          <cell r="N1565">
            <v>0</v>
          </cell>
          <cell r="O1565">
            <v>0</v>
          </cell>
          <cell r="P1565">
            <v>0</v>
          </cell>
          <cell r="Q1565">
            <v>0</v>
          </cell>
          <cell r="R1565">
            <v>0</v>
          </cell>
          <cell r="S1565">
            <v>0</v>
          </cell>
          <cell r="T1565">
            <v>0</v>
          </cell>
          <cell r="U1565">
            <v>312</v>
          </cell>
          <cell r="V1565">
            <v>312</v>
          </cell>
          <cell r="W1565">
            <v>1556</v>
          </cell>
          <cell r="X1565">
            <v>0</v>
          </cell>
          <cell r="Y1565">
            <v>0</v>
          </cell>
        </row>
        <row r="1566">
          <cell r="A1566">
            <v>1557</v>
          </cell>
          <cell r="B1566">
            <v>312</v>
          </cell>
          <cell r="C1566" t="str">
            <v xml:space="preserve">WARWICK                      </v>
          </cell>
          <cell r="D1566">
            <v>750</v>
          </cell>
          <cell r="E1566" t="str">
            <v>PIONEER</v>
          </cell>
          <cell r="F1566">
            <v>793489</v>
          </cell>
          <cell r="G1566">
            <v>0.88591965540764595</v>
          </cell>
          <cell r="H1566">
            <v>830380</v>
          </cell>
          <cell r="I1566">
            <v>0.84492796978373641</v>
          </cell>
          <cell r="K1566">
            <v>411121</v>
          </cell>
          <cell r="L1566">
            <v>0</v>
          </cell>
          <cell r="M1566">
            <v>0</v>
          </cell>
          <cell r="N1566">
            <v>830380</v>
          </cell>
          <cell r="O1566">
            <v>411121</v>
          </cell>
          <cell r="P1566">
            <v>418389</v>
          </cell>
          <cell r="Q1566">
            <v>-7268</v>
          </cell>
          <cell r="R1566">
            <v>-1.7371393607384515</v>
          </cell>
          <cell r="S1566">
            <v>88</v>
          </cell>
          <cell r="T1566">
            <v>0</v>
          </cell>
          <cell r="U1566">
            <v>312</v>
          </cell>
          <cell r="V1566">
            <v>750</v>
          </cell>
          <cell r="W1566">
            <v>1557</v>
          </cell>
          <cell r="X1566">
            <v>87</v>
          </cell>
          <cell r="Y1566">
            <v>830380</v>
          </cell>
        </row>
        <row r="1567">
          <cell r="A1567">
            <v>1558</v>
          </cell>
          <cell r="B1567">
            <v>312</v>
          </cell>
          <cell r="C1567" t="str">
            <v xml:space="preserve">WARWICK                      </v>
          </cell>
          <cell r="D1567">
            <v>818</v>
          </cell>
          <cell r="E1567" t="str">
            <v>FRANKLIN COUNTY</v>
          </cell>
          <cell r="F1567">
            <v>102178</v>
          </cell>
          <cell r="G1567">
            <v>0.11408034459235408</v>
          </cell>
          <cell r="H1567">
            <v>152402</v>
          </cell>
          <cell r="I1567">
            <v>0.15507203021626362</v>
          </cell>
          <cell r="K1567">
            <v>75454</v>
          </cell>
          <cell r="L1567">
            <v>0</v>
          </cell>
          <cell r="M1567">
            <v>0</v>
          </cell>
          <cell r="N1567">
            <v>152402</v>
          </cell>
          <cell r="O1567">
            <v>75454</v>
          </cell>
          <cell r="P1567">
            <v>53876</v>
          </cell>
          <cell r="Q1567">
            <v>21578</v>
          </cell>
          <cell r="R1567">
            <v>40.051228747494243</v>
          </cell>
          <cell r="S1567">
            <v>7</v>
          </cell>
          <cell r="T1567">
            <v>0</v>
          </cell>
          <cell r="U1567">
            <v>312</v>
          </cell>
          <cell r="V1567">
            <v>818</v>
          </cell>
          <cell r="W1567">
            <v>1558</v>
          </cell>
          <cell r="X1567">
            <v>10</v>
          </cell>
          <cell r="Y1567">
            <v>152402</v>
          </cell>
        </row>
        <row r="1568">
          <cell r="A1568">
            <v>1559</v>
          </cell>
          <cell r="B1568">
            <v>312</v>
          </cell>
          <cell r="D1568">
            <v>998</v>
          </cell>
          <cell r="F1568">
            <v>0</v>
          </cell>
          <cell r="G1568">
            <v>0</v>
          </cell>
          <cell r="H1568">
            <v>0</v>
          </cell>
          <cell r="I1568">
            <v>0</v>
          </cell>
          <cell r="K1568">
            <v>0</v>
          </cell>
          <cell r="L1568">
            <v>0</v>
          </cell>
          <cell r="M1568">
            <v>0</v>
          </cell>
          <cell r="N1568">
            <v>0</v>
          </cell>
          <cell r="O1568">
            <v>0</v>
          </cell>
          <cell r="P1568">
            <v>0</v>
          </cell>
          <cell r="Q1568">
            <v>0</v>
          </cell>
          <cell r="R1568">
            <v>0</v>
          </cell>
          <cell r="S1568">
            <v>0</v>
          </cell>
          <cell r="T1568">
            <v>0</v>
          </cell>
          <cell r="U1568">
            <v>312</v>
          </cell>
          <cell r="V1568">
            <v>998</v>
          </cell>
          <cell r="W1568">
            <v>1559</v>
          </cell>
          <cell r="X1568">
            <v>0</v>
          </cell>
          <cell r="Y1568">
            <v>0</v>
          </cell>
        </row>
        <row r="1569">
          <cell r="A1569">
            <v>1560</v>
          </cell>
          <cell r="B1569">
            <v>312</v>
          </cell>
          <cell r="C1569" t="str">
            <v xml:space="preserve">WARWICK                      </v>
          </cell>
          <cell r="D1569">
            <v>999</v>
          </cell>
          <cell r="E1569" t="str">
            <v>TOTAL</v>
          </cell>
          <cell r="F1569">
            <v>895667</v>
          </cell>
          <cell r="G1569">
            <v>1</v>
          </cell>
          <cell r="H1569">
            <v>982782</v>
          </cell>
          <cell r="I1569">
            <v>1</v>
          </cell>
          <cell r="J1569">
            <v>486575</v>
          </cell>
          <cell r="K1569">
            <v>486575</v>
          </cell>
          <cell r="L1569">
            <v>0</v>
          </cell>
          <cell r="M1569">
            <v>0</v>
          </cell>
          <cell r="N1569">
            <v>982782</v>
          </cell>
          <cell r="O1569">
            <v>486575</v>
          </cell>
          <cell r="P1569">
            <v>472265</v>
          </cell>
          <cell r="Q1569">
            <v>14310</v>
          </cell>
          <cell r="R1569">
            <v>3.0300784517167267</v>
          </cell>
          <cell r="S1569">
            <v>95</v>
          </cell>
          <cell r="T1569">
            <v>0</v>
          </cell>
          <cell r="U1569">
            <v>312</v>
          </cell>
          <cell r="V1569">
            <v>999</v>
          </cell>
          <cell r="W1569">
            <v>1560</v>
          </cell>
          <cell r="X1569">
            <v>97</v>
          </cell>
          <cell r="Y1569">
            <v>982782</v>
          </cell>
        </row>
        <row r="1570">
          <cell r="A1570">
            <v>1561</v>
          </cell>
          <cell r="B1570">
            <v>313</v>
          </cell>
          <cell r="C1570" t="str">
            <v xml:space="preserve">WASHINGTON                   </v>
          </cell>
          <cell r="D1570">
            <v>313</v>
          </cell>
          <cell r="E1570" t="str">
            <v>WASHINGTON</v>
          </cell>
          <cell r="F1570">
            <v>12250.07</v>
          </cell>
          <cell r="G1570">
            <v>2.3187580568100809E-2</v>
          </cell>
          <cell r="H1570">
            <v>25394.42</v>
          </cell>
          <cell r="I1570">
            <v>4.6261300211416868E-2</v>
          </cell>
          <cell r="K1570">
            <v>19302</v>
          </cell>
          <cell r="L1570">
            <v>0</v>
          </cell>
          <cell r="M1570">
            <v>0</v>
          </cell>
          <cell r="N1570">
            <v>25394.42</v>
          </cell>
          <cell r="O1570">
            <v>19302</v>
          </cell>
          <cell r="P1570">
            <v>9358</v>
          </cell>
          <cell r="Q1570">
            <v>9944</v>
          </cell>
          <cell r="R1570">
            <v>106.26202179952982</v>
          </cell>
          <cell r="S1570">
            <v>1</v>
          </cell>
          <cell r="T1570">
            <v>0</v>
          </cell>
          <cell r="U1570">
            <v>313</v>
          </cell>
          <cell r="V1570">
            <v>313</v>
          </cell>
          <cell r="W1570">
            <v>1561</v>
          </cell>
          <cell r="X1570">
            <v>2</v>
          </cell>
          <cell r="Y1570">
            <v>25394.42</v>
          </cell>
        </row>
        <row r="1571">
          <cell r="A1571">
            <v>1562</v>
          </cell>
          <cell r="B1571">
            <v>313</v>
          </cell>
          <cell r="C1571" t="str">
            <v xml:space="preserve">WASHINGTON                   </v>
          </cell>
          <cell r="D1571">
            <v>635</v>
          </cell>
          <cell r="E1571" t="str">
            <v>CENTRAL BERKSHIRE</v>
          </cell>
          <cell r="F1571">
            <v>516053</v>
          </cell>
          <cell r="G1571">
            <v>0.97681241943189934</v>
          </cell>
          <cell r="H1571">
            <v>523540</v>
          </cell>
          <cell r="I1571">
            <v>0.95373869978858306</v>
          </cell>
          <cell r="K1571">
            <v>397932</v>
          </cell>
          <cell r="L1571">
            <v>0</v>
          </cell>
          <cell r="M1571">
            <v>0</v>
          </cell>
          <cell r="N1571">
            <v>523540</v>
          </cell>
          <cell r="O1571">
            <v>397932</v>
          </cell>
          <cell r="P1571">
            <v>394235</v>
          </cell>
          <cell r="Q1571">
            <v>3697</v>
          </cell>
          <cell r="R1571">
            <v>0.93776554593072659</v>
          </cell>
          <cell r="S1571">
            <v>56</v>
          </cell>
          <cell r="T1571">
            <v>0</v>
          </cell>
          <cell r="U1571">
            <v>313</v>
          </cell>
          <cell r="V1571">
            <v>635</v>
          </cell>
          <cell r="W1571">
            <v>1562</v>
          </cell>
          <cell r="X1571">
            <v>55</v>
          </cell>
          <cell r="Y1571">
            <v>523540</v>
          </cell>
        </row>
        <row r="1572">
          <cell r="A1572">
            <v>1563</v>
          </cell>
          <cell r="B1572">
            <v>313</v>
          </cell>
          <cell r="D1572">
            <v>998</v>
          </cell>
          <cell r="F1572">
            <v>0</v>
          </cell>
          <cell r="G1572">
            <v>0</v>
          </cell>
          <cell r="H1572">
            <v>0</v>
          </cell>
          <cell r="I1572">
            <v>0</v>
          </cell>
          <cell r="K1572">
            <v>0</v>
          </cell>
          <cell r="L1572">
            <v>0</v>
          </cell>
          <cell r="M1572">
            <v>0</v>
          </cell>
          <cell r="N1572">
            <v>0</v>
          </cell>
          <cell r="O1572">
            <v>0</v>
          </cell>
          <cell r="P1572">
            <v>0</v>
          </cell>
          <cell r="Q1572">
            <v>0</v>
          </cell>
          <cell r="R1572">
            <v>0</v>
          </cell>
          <cell r="S1572">
            <v>0</v>
          </cell>
          <cell r="T1572">
            <v>0</v>
          </cell>
          <cell r="U1572">
            <v>313</v>
          </cell>
          <cell r="V1572">
            <v>998</v>
          </cell>
          <cell r="W1572">
            <v>1563</v>
          </cell>
          <cell r="X1572">
            <v>0</v>
          </cell>
          <cell r="Y1572">
            <v>0</v>
          </cell>
        </row>
        <row r="1573">
          <cell r="A1573">
            <v>1564</v>
          </cell>
          <cell r="B1573">
            <v>313</v>
          </cell>
          <cell r="D1573">
            <v>998</v>
          </cell>
          <cell r="F1573">
            <v>0</v>
          </cell>
          <cell r="G1573">
            <v>0</v>
          </cell>
          <cell r="H1573">
            <v>0</v>
          </cell>
          <cell r="I1573">
            <v>0</v>
          </cell>
          <cell r="K1573">
            <v>0</v>
          </cell>
          <cell r="L1573">
            <v>0</v>
          </cell>
          <cell r="M1573">
            <v>0</v>
          </cell>
          <cell r="N1573">
            <v>0</v>
          </cell>
          <cell r="O1573">
            <v>0</v>
          </cell>
          <cell r="P1573">
            <v>0</v>
          </cell>
          <cell r="Q1573">
            <v>0</v>
          </cell>
          <cell r="R1573">
            <v>0</v>
          </cell>
          <cell r="S1573">
            <v>0</v>
          </cell>
          <cell r="T1573">
            <v>0</v>
          </cell>
          <cell r="U1573">
            <v>313</v>
          </cell>
          <cell r="V1573">
            <v>998</v>
          </cell>
          <cell r="W1573">
            <v>1564</v>
          </cell>
          <cell r="X1573">
            <v>0</v>
          </cell>
          <cell r="Y1573">
            <v>0</v>
          </cell>
        </row>
        <row r="1574">
          <cell r="A1574">
            <v>1565</v>
          </cell>
          <cell r="B1574">
            <v>313</v>
          </cell>
          <cell r="C1574" t="str">
            <v xml:space="preserve">WASHINGTON                   </v>
          </cell>
          <cell r="D1574">
            <v>999</v>
          </cell>
          <cell r="E1574" t="str">
            <v>TOTAL</v>
          </cell>
          <cell r="F1574">
            <v>528303.06999999995</v>
          </cell>
          <cell r="G1574">
            <v>1</v>
          </cell>
          <cell r="H1574">
            <v>548934.42000000004</v>
          </cell>
          <cell r="I1574">
            <v>0.99999999999999989</v>
          </cell>
          <cell r="J1574">
            <v>417234</v>
          </cell>
          <cell r="K1574">
            <v>417234</v>
          </cell>
          <cell r="L1574">
            <v>0</v>
          </cell>
          <cell r="M1574">
            <v>0</v>
          </cell>
          <cell r="N1574">
            <v>548934.42000000004</v>
          </cell>
          <cell r="O1574">
            <v>417234</v>
          </cell>
          <cell r="P1574">
            <v>403593</v>
          </cell>
          <cell r="Q1574">
            <v>13641</v>
          </cell>
          <cell r="R1574">
            <v>3.3798901368457828</v>
          </cell>
          <cell r="S1574">
            <v>57</v>
          </cell>
          <cell r="T1574">
            <v>0</v>
          </cell>
          <cell r="U1574">
            <v>313</v>
          </cell>
          <cell r="V1574">
            <v>999</v>
          </cell>
          <cell r="W1574">
            <v>1565</v>
          </cell>
          <cell r="X1574">
            <v>57</v>
          </cell>
          <cell r="Y1574">
            <v>548934.42000000004</v>
          </cell>
        </row>
        <row r="1575">
          <cell r="A1575">
            <v>1566</v>
          </cell>
          <cell r="B1575">
            <v>314</v>
          </cell>
          <cell r="C1575" t="str">
            <v xml:space="preserve">WATERTOWN                    </v>
          </cell>
          <cell r="D1575">
            <v>314</v>
          </cell>
          <cell r="E1575" t="str">
            <v>WATERTOWN</v>
          </cell>
          <cell r="F1575">
            <v>25827066.428560004</v>
          </cell>
          <cell r="G1575">
            <v>1</v>
          </cell>
          <cell r="H1575">
            <v>26990163.684909999</v>
          </cell>
          <cell r="I1575">
            <v>1</v>
          </cell>
          <cell r="K1575">
            <v>23875646</v>
          </cell>
          <cell r="L1575">
            <v>0</v>
          </cell>
          <cell r="M1575">
            <v>0</v>
          </cell>
          <cell r="N1575">
            <v>26990163.684909999</v>
          </cell>
          <cell r="O1575">
            <v>23875646</v>
          </cell>
          <cell r="P1575">
            <v>23433118</v>
          </cell>
          <cell r="Q1575">
            <v>442528</v>
          </cell>
          <cell r="R1575">
            <v>1.8884725455656393</v>
          </cell>
          <cell r="S1575">
            <v>2650</v>
          </cell>
          <cell r="T1575">
            <v>0</v>
          </cell>
          <cell r="U1575">
            <v>314</v>
          </cell>
          <cell r="V1575">
            <v>314</v>
          </cell>
          <cell r="W1575">
            <v>1566</v>
          </cell>
          <cell r="X1575">
            <v>2682</v>
          </cell>
          <cell r="Y1575">
            <v>26990163.684909999</v>
          </cell>
        </row>
        <row r="1576">
          <cell r="A1576">
            <v>1567</v>
          </cell>
          <cell r="B1576">
            <v>314</v>
          </cell>
          <cell r="D1576">
            <v>998</v>
          </cell>
          <cell r="F1576">
            <v>0</v>
          </cell>
          <cell r="G1576">
            <v>0</v>
          </cell>
          <cell r="H1576">
            <v>0</v>
          </cell>
          <cell r="I1576">
            <v>0</v>
          </cell>
          <cell r="K1576">
            <v>0</v>
          </cell>
          <cell r="L1576">
            <v>0</v>
          </cell>
          <cell r="M1576">
            <v>0</v>
          </cell>
          <cell r="N1576">
            <v>0</v>
          </cell>
          <cell r="O1576">
            <v>0</v>
          </cell>
          <cell r="P1576">
            <v>0</v>
          </cell>
          <cell r="Q1576">
            <v>0</v>
          </cell>
          <cell r="R1576">
            <v>0</v>
          </cell>
          <cell r="S1576">
            <v>0</v>
          </cell>
          <cell r="T1576">
            <v>0</v>
          </cell>
          <cell r="U1576">
            <v>314</v>
          </cell>
          <cell r="V1576">
            <v>998</v>
          </cell>
          <cell r="W1576">
            <v>1567</v>
          </cell>
          <cell r="X1576">
            <v>0</v>
          </cell>
          <cell r="Y1576">
            <v>0</v>
          </cell>
        </row>
        <row r="1577">
          <cell r="A1577">
            <v>1568</v>
          </cell>
          <cell r="B1577">
            <v>314</v>
          </cell>
          <cell r="D1577">
            <v>998</v>
          </cell>
          <cell r="F1577">
            <v>0</v>
          </cell>
          <cell r="G1577">
            <v>0</v>
          </cell>
          <cell r="H1577">
            <v>0</v>
          </cell>
          <cell r="I1577">
            <v>0</v>
          </cell>
          <cell r="K1577">
            <v>0</v>
          </cell>
          <cell r="L1577">
            <v>0</v>
          </cell>
          <cell r="M1577">
            <v>0</v>
          </cell>
          <cell r="N1577">
            <v>0</v>
          </cell>
          <cell r="O1577">
            <v>0</v>
          </cell>
          <cell r="P1577">
            <v>0</v>
          </cell>
          <cell r="Q1577">
            <v>0</v>
          </cell>
          <cell r="R1577">
            <v>0</v>
          </cell>
          <cell r="S1577">
            <v>0</v>
          </cell>
          <cell r="T1577">
            <v>0</v>
          </cell>
          <cell r="U1577">
            <v>314</v>
          </cell>
          <cell r="V1577">
            <v>998</v>
          </cell>
          <cell r="W1577">
            <v>1568</v>
          </cell>
          <cell r="X1577">
            <v>0</v>
          </cell>
          <cell r="Y1577">
            <v>0</v>
          </cell>
        </row>
        <row r="1578">
          <cell r="A1578">
            <v>1569</v>
          </cell>
          <cell r="B1578">
            <v>314</v>
          </cell>
          <cell r="D1578">
            <v>998</v>
          </cell>
          <cell r="F1578">
            <v>0</v>
          </cell>
          <cell r="G1578">
            <v>0</v>
          </cell>
          <cell r="H1578">
            <v>0</v>
          </cell>
          <cell r="I1578">
            <v>0</v>
          </cell>
          <cell r="K1578">
            <v>0</v>
          </cell>
          <cell r="L1578">
            <v>0</v>
          </cell>
          <cell r="M1578">
            <v>0</v>
          </cell>
          <cell r="N1578">
            <v>0</v>
          </cell>
          <cell r="O1578">
            <v>0</v>
          </cell>
          <cell r="P1578">
            <v>0</v>
          </cell>
          <cell r="Q1578">
            <v>0</v>
          </cell>
          <cell r="R1578">
            <v>0</v>
          </cell>
          <cell r="S1578">
            <v>0</v>
          </cell>
          <cell r="T1578">
            <v>0</v>
          </cell>
          <cell r="U1578">
            <v>314</v>
          </cell>
          <cell r="V1578">
            <v>998</v>
          </cell>
          <cell r="W1578">
            <v>1569</v>
          </cell>
          <cell r="X1578">
            <v>0</v>
          </cell>
          <cell r="Y1578">
            <v>0</v>
          </cell>
        </row>
        <row r="1579">
          <cell r="A1579">
            <v>1570</v>
          </cell>
          <cell r="B1579">
            <v>314</v>
          </cell>
          <cell r="C1579" t="str">
            <v xml:space="preserve">WATERTOWN                    </v>
          </cell>
          <cell r="D1579">
            <v>999</v>
          </cell>
          <cell r="E1579" t="str">
            <v>TOTAL</v>
          </cell>
          <cell r="F1579">
            <v>25827066.428560004</v>
          </cell>
          <cell r="G1579">
            <v>1</v>
          </cell>
          <cell r="H1579">
            <v>26990163.684909999</v>
          </cell>
          <cell r="I1579">
            <v>1</v>
          </cell>
          <cell r="J1579">
            <v>23875646</v>
          </cell>
          <cell r="K1579">
            <v>23875646</v>
          </cell>
          <cell r="L1579">
            <v>0</v>
          </cell>
          <cell r="M1579">
            <v>0</v>
          </cell>
          <cell r="N1579">
            <v>26990163.684909999</v>
          </cell>
          <cell r="O1579">
            <v>23875646</v>
          </cell>
          <cell r="P1579">
            <v>23433118</v>
          </cell>
          <cell r="Q1579">
            <v>442528</v>
          </cell>
          <cell r="R1579">
            <v>1.8884725455656393</v>
          </cell>
          <cell r="S1579">
            <v>2650</v>
          </cell>
          <cell r="T1579">
            <v>0</v>
          </cell>
          <cell r="U1579">
            <v>314</v>
          </cell>
          <cell r="V1579">
            <v>999</v>
          </cell>
          <cell r="W1579">
            <v>1570</v>
          </cell>
          <cell r="X1579">
            <v>2682</v>
          </cell>
          <cell r="Y1579">
            <v>26990163.684909999</v>
          </cell>
        </row>
        <row r="1580">
          <cell r="A1580">
            <v>1571</v>
          </cell>
          <cell r="B1580">
            <v>315</v>
          </cell>
          <cell r="C1580" t="str">
            <v xml:space="preserve">WAYLAND                      </v>
          </cell>
          <cell r="D1580">
            <v>315</v>
          </cell>
          <cell r="E1580" t="str">
            <v>WAYLAND</v>
          </cell>
          <cell r="F1580">
            <v>22873243.606079999</v>
          </cell>
          <cell r="G1580">
            <v>0.99211426550337789</v>
          </cell>
          <cell r="H1580">
            <v>23638559.356320001</v>
          </cell>
          <cell r="I1580">
            <v>0.99330762323867305</v>
          </cell>
          <cell r="K1580">
            <v>22212916</v>
          </cell>
          <cell r="L1580">
            <v>0</v>
          </cell>
          <cell r="M1580">
            <v>0</v>
          </cell>
          <cell r="N1580">
            <v>23638559.356320001</v>
          </cell>
          <cell r="O1580">
            <v>22212916</v>
          </cell>
          <cell r="P1580">
            <v>21683970</v>
          </cell>
          <cell r="Q1580">
            <v>528946</v>
          </cell>
          <cell r="R1580">
            <v>2.4393411354101668</v>
          </cell>
          <cell r="S1580">
            <v>2641</v>
          </cell>
          <cell r="T1580">
            <v>0</v>
          </cell>
          <cell r="U1580">
            <v>315</v>
          </cell>
          <cell r="V1580">
            <v>315</v>
          </cell>
          <cell r="W1580">
            <v>1571</v>
          </cell>
          <cell r="X1580">
            <v>2635</v>
          </cell>
          <cell r="Y1580">
            <v>23638559.356320001</v>
          </cell>
        </row>
        <row r="1581">
          <cell r="A1581">
            <v>1572</v>
          </cell>
          <cell r="B1581">
            <v>315</v>
          </cell>
          <cell r="C1581" t="str">
            <v xml:space="preserve">WAYLAND                      </v>
          </cell>
          <cell r="D1581">
            <v>830</v>
          </cell>
          <cell r="E1581" t="str">
            <v>MINUTEMAN</v>
          </cell>
          <cell r="F1581">
            <v>181806</v>
          </cell>
          <cell r="G1581">
            <v>7.8857344966221515E-3</v>
          </cell>
          <cell r="H1581">
            <v>159264</v>
          </cell>
          <cell r="I1581">
            <v>6.6923767613269632E-3</v>
          </cell>
          <cell r="K1581">
            <v>149659</v>
          </cell>
          <cell r="L1581">
            <v>0</v>
          </cell>
          <cell r="M1581">
            <v>0</v>
          </cell>
          <cell r="N1581">
            <v>159264</v>
          </cell>
          <cell r="O1581">
            <v>149659</v>
          </cell>
          <cell r="P1581">
            <v>172353</v>
          </cell>
          <cell r="Q1581">
            <v>-22694</v>
          </cell>
          <cell r="R1581">
            <v>-13.167162741582683</v>
          </cell>
          <cell r="S1581">
            <v>12</v>
          </cell>
          <cell r="T1581">
            <v>0</v>
          </cell>
          <cell r="U1581">
            <v>315</v>
          </cell>
          <cell r="V1581">
            <v>830</v>
          </cell>
          <cell r="W1581">
            <v>1572</v>
          </cell>
          <cell r="X1581">
            <v>10</v>
          </cell>
          <cell r="Y1581">
            <v>159264</v>
          </cell>
        </row>
        <row r="1582">
          <cell r="A1582">
            <v>1573</v>
          </cell>
          <cell r="B1582">
            <v>315</v>
          </cell>
          <cell r="D1582">
            <v>998</v>
          </cell>
          <cell r="F1582">
            <v>0</v>
          </cell>
          <cell r="G1582">
            <v>0</v>
          </cell>
          <cell r="H1582">
            <v>0</v>
          </cell>
          <cell r="I1582">
            <v>0</v>
          </cell>
          <cell r="K1582">
            <v>0</v>
          </cell>
          <cell r="L1582">
            <v>0</v>
          </cell>
          <cell r="M1582">
            <v>0</v>
          </cell>
          <cell r="N1582">
            <v>0</v>
          </cell>
          <cell r="O1582">
            <v>0</v>
          </cell>
          <cell r="P1582">
            <v>0</v>
          </cell>
          <cell r="Q1582">
            <v>0</v>
          </cell>
          <cell r="R1582">
            <v>0</v>
          </cell>
          <cell r="S1582">
            <v>0</v>
          </cell>
          <cell r="T1582">
            <v>0</v>
          </cell>
          <cell r="U1582">
            <v>315</v>
          </cell>
          <cell r="V1582">
            <v>998</v>
          </cell>
          <cell r="W1582">
            <v>1573</v>
          </cell>
          <cell r="X1582">
            <v>0</v>
          </cell>
          <cell r="Y1582">
            <v>0</v>
          </cell>
        </row>
        <row r="1583">
          <cell r="A1583">
            <v>1574</v>
          </cell>
          <cell r="B1583">
            <v>315</v>
          </cell>
          <cell r="D1583">
            <v>998</v>
          </cell>
          <cell r="F1583">
            <v>0</v>
          </cell>
          <cell r="G1583">
            <v>0</v>
          </cell>
          <cell r="H1583">
            <v>0</v>
          </cell>
          <cell r="I1583">
            <v>0</v>
          </cell>
          <cell r="K1583">
            <v>0</v>
          </cell>
          <cell r="L1583">
            <v>0</v>
          </cell>
          <cell r="M1583">
            <v>0</v>
          </cell>
          <cell r="N1583">
            <v>0</v>
          </cell>
          <cell r="O1583">
            <v>0</v>
          </cell>
          <cell r="P1583">
            <v>0</v>
          </cell>
          <cell r="Q1583">
            <v>0</v>
          </cell>
          <cell r="R1583">
            <v>0</v>
          </cell>
          <cell r="S1583">
            <v>0</v>
          </cell>
          <cell r="T1583">
            <v>0</v>
          </cell>
          <cell r="U1583">
            <v>315</v>
          </cell>
          <cell r="V1583">
            <v>998</v>
          </cell>
          <cell r="W1583">
            <v>1574</v>
          </cell>
          <cell r="X1583">
            <v>0</v>
          </cell>
          <cell r="Y1583">
            <v>0</v>
          </cell>
        </row>
        <row r="1584">
          <cell r="A1584">
            <v>1575</v>
          </cell>
          <cell r="B1584">
            <v>315</v>
          </cell>
          <cell r="C1584" t="str">
            <v xml:space="preserve">WAYLAND                      </v>
          </cell>
          <cell r="D1584">
            <v>999</v>
          </cell>
          <cell r="E1584" t="str">
            <v>TOTAL</v>
          </cell>
          <cell r="F1584">
            <v>23055049.606079999</v>
          </cell>
          <cell r="G1584">
            <v>1</v>
          </cell>
          <cell r="H1584">
            <v>23797823.356320001</v>
          </cell>
          <cell r="I1584">
            <v>1</v>
          </cell>
          <cell r="J1584">
            <v>22362575</v>
          </cell>
          <cell r="K1584">
            <v>22362575</v>
          </cell>
          <cell r="L1584">
            <v>0</v>
          </cell>
          <cell r="M1584">
            <v>0</v>
          </cell>
          <cell r="N1584">
            <v>23797823.356320001</v>
          </cell>
          <cell r="O1584">
            <v>22362575</v>
          </cell>
          <cell r="P1584">
            <v>21856323</v>
          </cell>
          <cell r="Q1584">
            <v>506252</v>
          </cell>
          <cell r="R1584">
            <v>2.3162725038424807</v>
          </cell>
          <cell r="S1584">
            <v>2653</v>
          </cell>
          <cell r="T1584">
            <v>0</v>
          </cell>
          <cell r="U1584">
            <v>315</v>
          </cell>
          <cell r="V1584">
            <v>999</v>
          </cell>
          <cell r="W1584">
            <v>1575</v>
          </cell>
          <cell r="X1584">
            <v>2645</v>
          </cell>
          <cell r="Y1584">
            <v>23797823.356320001</v>
          </cell>
        </row>
        <row r="1585">
          <cell r="A1585">
            <v>1576</v>
          </cell>
          <cell r="B1585">
            <v>316</v>
          </cell>
          <cell r="C1585" t="str">
            <v xml:space="preserve">WEBSTER                      </v>
          </cell>
          <cell r="D1585">
            <v>316</v>
          </cell>
          <cell r="E1585" t="str">
            <v>WEBSTER</v>
          </cell>
          <cell r="F1585">
            <v>19221499.239999998</v>
          </cell>
          <cell r="G1585">
            <v>0.92269880057321374</v>
          </cell>
          <cell r="H1585">
            <v>19780303.73</v>
          </cell>
          <cell r="I1585">
            <v>0.9117510026997081</v>
          </cell>
          <cell r="K1585">
            <v>9875242</v>
          </cell>
          <cell r="L1585">
            <v>0</v>
          </cell>
          <cell r="M1585">
            <v>0</v>
          </cell>
          <cell r="N1585">
            <v>19780303.73</v>
          </cell>
          <cell r="O1585">
            <v>9875242</v>
          </cell>
          <cell r="P1585">
            <v>9741513</v>
          </cell>
          <cell r="Q1585">
            <v>133729</v>
          </cell>
          <cell r="R1585">
            <v>1.3727744345257251</v>
          </cell>
          <cell r="S1585">
            <v>1957</v>
          </cell>
          <cell r="T1585">
            <v>0</v>
          </cell>
          <cell r="U1585">
            <v>316</v>
          </cell>
          <cell r="V1585">
            <v>316</v>
          </cell>
          <cell r="W1585">
            <v>1576</v>
          </cell>
          <cell r="X1585">
            <v>1929</v>
          </cell>
          <cell r="Y1585">
            <v>19780303.73</v>
          </cell>
        </row>
        <row r="1586">
          <cell r="A1586">
            <v>1577</v>
          </cell>
          <cell r="B1586">
            <v>316</v>
          </cell>
          <cell r="C1586" t="str">
            <v xml:space="preserve">WEBSTER                      </v>
          </cell>
          <cell r="D1586">
            <v>876</v>
          </cell>
          <cell r="E1586" t="str">
            <v>SOUTHERN WORCESTER</v>
          </cell>
          <cell r="F1586">
            <v>1610325</v>
          </cell>
          <cell r="G1586">
            <v>7.730119942678626E-2</v>
          </cell>
          <cell r="H1586">
            <v>1914549</v>
          </cell>
          <cell r="I1586">
            <v>8.8248997300291884E-2</v>
          </cell>
          <cell r="K1586">
            <v>955831</v>
          </cell>
          <cell r="L1586">
            <v>0</v>
          </cell>
          <cell r="M1586">
            <v>0</v>
          </cell>
          <cell r="N1586">
            <v>1914549</v>
          </cell>
          <cell r="O1586">
            <v>955831</v>
          </cell>
          <cell r="P1586">
            <v>816117</v>
          </cell>
          <cell r="Q1586">
            <v>139714</v>
          </cell>
          <cell r="R1586">
            <v>17.119359111499943</v>
          </cell>
          <cell r="S1586">
            <v>113</v>
          </cell>
          <cell r="T1586">
            <v>0</v>
          </cell>
          <cell r="U1586">
            <v>316</v>
          </cell>
          <cell r="V1586">
            <v>876</v>
          </cell>
          <cell r="W1586">
            <v>1577</v>
          </cell>
          <cell r="X1586">
            <v>130</v>
          </cell>
          <cell r="Y1586">
            <v>1914549</v>
          </cell>
        </row>
        <row r="1587">
          <cell r="A1587">
            <v>1578</v>
          </cell>
          <cell r="B1587">
            <v>316</v>
          </cell>
          <cell r="D1587">
            <v>998</v>
          </cell>
          <cell r="F1587">
            <v>0</v>
          </cell>
          <cell r="G1587">
            <v>0</v>
          </cell>
          <cell r="H1587">
            <v>0</v>
          </cell>
          <cell r="I1587">
            <v>0</v>
          </cell>
          <cell r="K1587">
            <v>0</v>
          </cell>
          <cell r="L1587">
            <v>0</v>
          </cell>
          <cell r="M1587">
            <v>0</v>
          </cell>
          <cell r="N1587">
            <v>0</v>
          </cell>
          <cell r="O1587">
            <v>0</v>
          </cell>
          <cell r="P1587">
            <v>0</v>
          </cell>
          <cell r="Q1587">
            <v>0</v>
          </cell>
          <cell r="R1587">
            <v>0</v>
          </cell>
          <cell r="S1587">
            <v>0</v>
          </cell>
          <cell r="T1587">
            <v>0</v>
          </cell>
          <cell r="U1587">
            <v>316</v>
          </cell>
          <cell r="V1587">
            <v>998</v>
          </cell>
          <cell r="W1587">
            <v>1578</v>
          </cell>
          <cell r="X1587">
            <v>0</v>
          </cell>
          <cell r="Y1587">
            <v>0</v>
          </cell>
        </row>
        <row r="1588">
          <cell r="A1588">
            <v>1579</v>
          </cell>
          <cell r="B1588">
            <v>316</v>
          </cell>
          <cell r="D1588">
            <v>998</v>
          </cell>
          <cell r="F1588">
            <v>0</v>
          </cell>
          <cell r="G1588">
            <v>0</v>
          </cell>
          <cell r="H1588">
            <v>0</v>
          </cell>
          <cell r="I1588">
            <v>0</v>
          </cell>
          <cell r="K1588">
            <v>0</v>
          </cell>
          <cell r="L1588">
            <v>0</v>
          </cell>
          <cell r="M1588">
            <v>0</v>
          </cell>
          <cell r="N1588">
            <v>0</v>
          </cell>
          <cell r="O1588">
            <v>0</v>
          </cell>
          <cell r="P1588">
            <v>0</v>
          </cell>
          <cell r="Q1588">
            <v>0</v>
          </cell>
          <cell r="R1588">
            <v>0</v>
          </cell>
          <cell r="S1588">
            <v>0</v>
          </cell>
          <cell r="T1588">
            <v>0</v>
          </cell>
          <cell r="U1588">
            <v>316</v>
          </cell>
          <cell r="V1588">
            <v>998</v>
          </cell>
          <cell r="W1588">
            <v>1579</v>
          </cell>
          <cell r="X1588">
            <v>0</v>
          </cell>
          <cell r="Y1588">
            <v>0</v>
          </cell>
        </row>
        <row r="1589">
          <cell r="A1589">
            <v>1580</v>
          </cell>
          <cell r="B1589">
            <v>316</v>
          </cell>
          <cell r="C1589" t="str">
            <v xml:space="preserve">WEBSTER                      </v>
          </cell>
          <cell r="D1589">
            <v>999</v>
          </cell>
          <cell r="E1589" t="str">
            <v>TOTAL</v>
          </cell>
          <cell r="F1589">
            <v>20831824.239999998</v>
          </cell>
          <cell r="G1589">
            <v>1</v>
          </cell>
          <cell r="H1589">
            <v>21694852.73</v>
          </cell>
          <cell r="I1589">
            <v>1</v>
          </cell>
          <cell r="J1589">
            <v>10831073</v>
          </cell>
          <cell r="K1589">
            <v>10831073</v>
          </cell>
          <cell r="L1589">
            <v>0</v>
          </cell>
          <cell r="M1589">
            <v>0</v>
          </cell>
          <cell r="N1589">
            <v>21694852.73</v>
          </cell>
          <cell r="O1589">
            <v>10831073</v>
          </cell>
          <cell r="P1589">
            <v>10557630</v>
          </cell>
          <cell r="Q1589">
            <v>273443</v>
          </cell>
          <cell r="R1589">
            <v>2.5900036277081124</v>
          </cell>
          <cell r="S1589">
            <v>2070</v>
          </cell>
          <cell r="T1589">
            <v>0</v>
          </cell>
          <cell r="U1589">
            <v>316</v>
          </cell>
          <cell r="V1589">
            <v>999</v>
          </cell>
          <cell r="W1589">
            <v>1580</v>
          </cell>
          <cell r="X1589">
            <v>2059</v>
          </cell>
          <cell r="Y1589">
            <v>21694852.73</v>
          </cell>
        </row>
        <row r="1590">
          <cell r="A1590">
            <v>1581</v>
          </cell>
          <cell r="B1590">
            <v>317</v>
          </cell>
          <cell r="C1590" t="str">
            <v xml:space="preserve">WELLESLEY                    </v>
          </cell>
          <cell r="D1590">
            <v>317</v>
          </cell>
          <cell r="E1590" t="str">
            <v>WELLESLEY</v>
          </cell>
          <cell r="F1590">
            <v>42989228.138499998</v>
          </cell>
          <cell r="G1590">
            <v>0.9993367158298142</v>
          </cell>
          <cell r="H1590">
            <v>45335499.620400004</v>
          </cell>
          <cell r="I1590">
            <v>0.99967135904401749</v>
          </cell>
          <cell r="K1590">
            <v>38747883</v>
          </cell>
          <cell r="L1590">
            <v>0</v>
          </cell>
          <cell r="M1590">
            <v>0</v>
          </cell>
          <cell r="N1590">
            <v>45335499.620400004</v>
          </cell>
          <cell r="O1590">
            <v>38747883</v>
          </cell>
          <cell r="P1590">
            <v>37498680</v>
          </cell>
          <cell r="Q1590">
            <v>1249203</v>
          </cell>
          <cell r="R1590">
            <v>3.3313252626492451</v>
          </cell>
          <cell r="S1590">
            <v>4917</v>
          </cell>
          <cell r="T1590">
            <v>0</v>
          </cell>
          <cell r="U1590">
            <v>317</v>
          </cell>
          <cell r="V1590">
            <v>317</v>
          </cell>
          <cell r="W1590">
            <v>1581</v>
          </cell>
          <cell r="X1590">
            <v>5002</v>
          </cell>
          <cell r="Y1590">
            <v>45335499.620400004</v>
          </cell>
        </row>
        <row r="1591">
          <cell r="A1591">
            <v>1582</v>
          </cell>
          <cell r="B1591">
            <v>317</v>
          </cell>
          <cell r="C1591" t="str">
            <v xml:space="preserve">WELLESLEY                    </v>
          </cell>
          <cell r="D1591">
            <v>915</v>
          </cell>
          <cell r="E1591" t="str">
            <v>NORFOLK COUNTY</v>
          </cell>
          <cell r="F1591">
            <v>28533</v>
          </cell>
          <cell r="G1591">
            <v>6.6328417018577843E-4</v>
          </cell>
          <cell r="H1591">
            <v>14904</v>
          </cell>
          <cell r="I1591">
            <v>3.2864095598248929E-4</v>
          </cell>
          <cell r="K1591">
            <v>12738</v>
          </cell>
          <cell r="L1591">
            <v>0</v>
          </cell>
          <cell r="M1591">
            <v>0</v>
          </cell>
          <cell r="N1591">
            <v>14904</v>
          </cell>
          <cell r="O1591">
            <v>12738</v>
          </cell>
          <cell r="P1591">
            <v>24889</v>
          </cell>
          <cell r="Q1591">
            <v>-12151</v>
          </cell>
          <cell r="R1591">
            <v>-48.820764193016998</v>
          </cell>
          <cell r="S1591">
            <v>2</v>
          </cell>
          <cell r="T1591">
            <v>0</v>
          </cell>
          <cell r="U1591">
            <v>317</v>
          </cell>
          <cell r="V1591">
            <v>915</v>
          </cell>
          <cell r="W1591">
            <v>1582</v>
          </cell>
          <cell r="X1591">
            <v>1</v>
          </cell>
          <cell r="Y1591">
            <v>14904</v>
          </cell>
        </row>
        <row r="1592">
          <cell r="A1592">
            <v>1583</v>
          </cell>
          <cell r="B1592">
            <v>317</v>
          </cell>
          <cell r="D1592">
            <v>998</v>
          </cell>
          <cell r="F1592">
            <v>0</v>
          </cell>
          <cell r="G1592">
            <v>0</v>
          </cell>
          <cell r="H1592">
            <v>0</v>
          </cell>
          <cell r="I1592">
            <v>0</v>
          </cell>
          <cell r="K1592">
            <v>0</v>
          </cell>
          <cell r="L1592">
            <v>0</v>
          </cell>
          <cell r="M1592">
            <v>0</v>
          </cell>
          <cell r="N1592">
            <v>0</v>
          </cell>
          <cell r="O1592">
            <v>0</v>
          </cell>
          <cell r="P1592">
            <v>0</v>
          </cell>
          <cell r="Q1592">
            <v>0</v>
          </cell>
          <cell r="R1592">
            <v>0</v>
          </cell>
          <cell r="S1592">
            <v>0</v>
          </cell>
          <cell r="T1592">
            <v>0</v>
          </cell>
          <cell r="U1592">
            <v>317</v>
          </cell>
          <cell r="V1592">
            <v>998</v>
          </cell>
          <cell r="W1592">
            <v>1583</v>
          </cell>
          <cell r="X1592">
            <v>0</v>
          </cell>
          <cell r="Y1592">
            <v>0</v>
          </cell>
        </row>
        <row r="1593">
          <cell r="A1593">
            <v>1584</v>
          </cell>
          <cell r="B1593">
            <v>317</v>
          </cell>
          <cell r="D1593">
            <v>998</v>
          </cell>
          <cell r="F1593">
            <v>0</v>
          </cell>
          <cell r="G1593">
            <v>0</v>
          </cell>
          <cell r="H1593">
            <v>0</v>
          </cell>
          <cell r="I1593">
            <v>0</v>
          </cell>
          <cell r="K1593">
            <v>0</v>
          </cell>
          <cell r="L1593">
            <v>0</v>
          </cell>
          <cell r="M1593">
            <v>0</v>
          </cell>
          <cell r="N1593">
            <v>0</v>
          </cell>
          <cell r="O1593">
            <v>0</v>
          </cell>
          <cell r="P1593">
            <v>0</v>
          </cell>
          <cell r="Q1593">
            <v>0</v>
          </cell>
          <cell r="R1593">
            <v>0</v>
          </cell>
          <cell r="S1593">
            <v>0</v>
          </cell>
          <cell r="T1593">
            <v>0</v>
          </cell>
          <cell r="U1593">
            <v>317</v>
          </cell>
          <cell r="V1593">
            <v>998</v>
          </cell>
          <cell r="W1593">
            <v>1584</v>
          </cell>
          <cell r="X1593">
            <v>0</v>
          </cell>
          <cell r="Y1593">
            <v>0</v>
          </cell>
        </row>
        <row r="1594">
          <cell r="A1594">
            <v>1585</v>
          </cell>
          <cell r="B1594">
            <v>317</v>
          </cell>
          <cell r="C1594" t="str">
            <v xml:space="preserve">WELLESLEY                    </v>
          </cell>
          <cell r="D1594">
            <v>999</v>
          </cell>
          <cell r="E1594" t="str">
            <v>TOTAL</v>
          </cell>
          <cell r="F1594">
            <v>43017761.138499998</v>
          </cell>
          <cell r="G1594">
            <v>1</v>
          </cell>
          <cell r="H1594">
            <v>45350403.620400004</v>
          </cell>
          <cell r="I1594">
            <v>1</v>
          </cell>
          <cell r="J1594">
            <v>38760621</v>
          </cell>
          <cell r="K1594">
            <v>38760621</v>
          </cell>
          <cell r="L1594">
            <v>0</v>
          </cell>
          <cell r="M1594">
            <v>0</v>
          </cell>
          <cell r="N1594">
            <v>45350403.620400004</v>
          </cell>
          <cell r="O1594">
            <v>38760621</v>
          </cell>
          <cell r="P1594">
            <v>37523569</v>
          </cell>
          <cell r="Q1594">
            <v>1237052</v>
          </cell>
          <cell r="R1594">
            <v>3.2967333144669686</v>
          </cell>
          <cell r="S1594">
            <v>4919</v>
          </cell>
          <cell r="T1594">
            <v>0</v>
          </cell>
          <cell r="U1594">
            <v>317</v>
          </cell>
          <cell r="V1594">
            <v>999</v>
          </cell>
          <cell r="W1594">
            <v>1585</v>
          </cell>
          <cell r="X1594">
            <v>5003</v>
          </cell>
          <cell r="Y1594">
            <v>45350403.620400004</v>
          </cell>
        </row>
        <row r="1595">
          <cell r="A1595">
            <v>1586</v>
          </cell>
          <cell r="B1595">
            <v>318</v>
          </cell>
          <cell r="C1595" t="str">
            <v xml:space="preserve">WELLFLEET                    </v>
          </cell>
          <cell r="D1595">
            <v>318</v>
          </cell>
          <cell r="E1595" t="str">
            <v>WELLFLEET</v>
          </cell>
          <cell r="F1595">
            <v>1181905.93</v>
          </cell>
          <cell r="G1595">
            <v>0.43425730962364734</v>
          </cell>
          <cell r="H1595">
            <v>1149133.73</v>
          </cell>
          <cell r="I1595">
            <v>0.41607575909247935</v>
          </cell>
          <cell r="K1595">
            <v>1123089</v>
          </cell>
          <cell r="L1595">
            <v>0</v>
          </cell>
          <cell r="M1595">
            <v>0</v>
          </cell>
          <cell r="N1595">
            <v>1149133.73</v>
          </cell>
          <cell r="O1595">
            <v>1123089</v>
          </cell>
          <cell r="P1595">
            <v>1149462</v>
          </cell>
          <cell r="Q1595">
            <v>-26373</v>
          </cell>
          <cell r="R1595">
            <v>-2.2943777175757005</v>
          </cell>
          <cell r="S1595">
            <v>141</v>
          </cell>
          <cell r="T1595">
            <v>0</v>
          </cell>
          <cell r="U1595">
            <v>318</v>
          </cell>
          <cell r="V1595">
            <v>318</v>
          </cell>
          <cell r="W1595">
            <v>1586</v>
          </cell>
          <cell r="X1595">
            <v>129</v>
          </cell>
          <cell r="Y1595">
            <v>1149133.73</v>
          </cell>
        </row>
        <row r="1596">
          <cell r="A1596">
            <v>1587</v>
          </cell>
          <cell r="B1596">
            <v>318</v>
          </cell>
          <cell r="C1596" t="str">
            <v xml:space="preserve">WELLFLEET                    </v>
          </cell>
          <cell r="D1596">
            <v>660</v>
          </cell>
          <cell r="E1596" t="str">
            <v>NAUSET</v>
          </cell>
          <cell r="F1596">
            <v>1453825</v>
          </cell>
          <cell r="G1596">
            <v>0.53416614397018813</v>
          </cell>
          <cell r="H1596">
            <v>1552764</v>
          </cell>
          <cell r="I1596">
            <v>0.56222130038030871</v>
          </cell>
          <cell r="K1596">
            <v>1517571</v>
          </cell>
          <cell r="L1596">
            <v>0</v>
          </cell>
          <cell r="M1596">
            <v>0</v>
          </cell>
          <cell r="N1596">
            <v>1552764</v>
          </cell>
          <cell r="O1596">
            <v>1517571</v>
          </cell>
          <cell r="P1596">
            <v>1413917</v>
          </cell>
          <cell r="Q1596">
            <v>103654</v>
          </cell>
          <cell r="R1596">
            <v>7.3309819458992287</v>
          </cell>
          <cell r="S1596">
            <v>163</v>
          </cell>
          <cell r="T1596">
            <v>0</v>
          </cell>
          <cell r="U1596">
            <v>318</v>
          </cell>
          <cell r="V1596">
            <v>660</v>
          </cell>
          <cell r="W1596">
            <v>1587</v>
          </cell>
          <cell r="X1596">
            <v>165</v>
          </cell>
          <cell r="Y1596">
            <v>1552764</v>
          </cell>
        </row>
        <row r="1597">
          <cell r="A1597">
            <v>1588</v>
          </cell>
          <cell r="B1597">
            <v>318</v>
          </cell>
          <cell r="C1597" t="str">
            <v xml:space="preserve">WELLFLEET                    </v>
          </cell>
          <cell r="D1597">
            <v>815</v>
          </cell>
          <cell r="E1597" t="str">
            <v>CAPE COD</v>
          </cell>
          <cell r="F1597">
            <v>85941</v>
          </cell>
          <cell r="G1597">
            <v>3.1576546406164391E-2</v>
          </cell>
          <cell r="H1597">
            <v>59940</v>
          </cell>
          <cell r="I1597">
            <v>2.1702940527211931E-2</v>
          </cell>
          <cell r="K1597">
            <v>58581</v>
          </cell>
          <cell r="L1597">
            <v>0</v>
          </cell>
          <cell r="M1597">
            <v>0</v>
          </cell>
          <cell r="N1597">
            <v>59940</v>
          </cell>
          <cell r="O1597">
            <v>58581</v>
          </cell>
          <cell r="P1597">
            <v>83582</v>
          </cell>
          <cell r="Q1597">
            <v>-25001</v>
          </cell>
          <cell r="R1597">
            <v>-29.911942762795817</v>
          </cell>
          <cell r="S1597">
            <v>6</v>
          </cell>
          <cell r="T1597">
            <v>0</v>
          </cell>
          <cell r="U1597">
            <v>318</v>
          </cell>
          <cell r="V1597">
            <v>815</v>
          </cell>
          <cell r="W1597">
            <v>1588</v>
          </cell>
          <cell r="X1597">
            <v>4</v>
          </cell>
          <cell r="Y1597">
            <v>59940</v>
          </cell>
        </row>
        <row r="1598">
          <cell r="A1598">
            <v>1589</v>
          </cell>
          <cell r="B1598">
            <v>318</v>
          </cell>
          <cell r="D1598">
            <v>998</v>
          </cell>
          <cell r="F1598">
            <v>0</v>
          </cell>
          <cell r="G1598">
            <v>0</v>
          </cell>
          <cell r="H1598">
            <v>0</v>
          </cell>
          <cell r="I1598">
            <v>0</v>
          </cell>
          <cell r="K1598">
            <v>0</v>
          </cell>
          <cell r="L1598">
            <v>0</v>
          </cell>
          <cell r="M1598">
            <v>0</v>
          </cell>
          <cell r="N1598">
            <v>0</v>
          </cell>
          <cell r="O1598">
            <v>0</v>
          </cell>
          <cell r="P1598">
            <v>0</v>
          </cell>
          <cell r="Q1598">
            <v>0</v>
          </cell>
          <cell r="R1598">
            <v>0</v>
          </cell>
          <cell r="S1598">
            <v>0</v>
          </cell>
          <cell r="T1598">
            <v>0</v>
          </cell>
          <cell r="U1598">
            <v>318</v>
          </cell>
          <cell r="V1598">
            <v>998</v>
          </cell>
          <cell r="W1598">
            <v>1589</v>
          </cell>
          <cell r="X1598">
            <v>0</v>
          </cell>
          <cell r="Y1598">
            <v>0</v>
          </cell>
        </row>
        <row r="1599">
          <cell r="A1599">
            <v>1590</v>
          </cell>
          <cell r="B1599">
            <v>318</v>
          </cell>
          <cell r="C1599" t="str">
            <v xml:space="preserve">WELLFLEET                    </v>
          </cell>
          <cell r="D1599">
            <v>999</v>
          </cell>
          <cell r="E1599" t="str">
            <v>TOTAL</v>
          </cell>
          <cell r="F1599">
            <v>2721671.93</v>
          </cell>
          <cell r="G1599">
            <v>1</v>
          </cell>
          <cell r="H1599">
            <v>2761837.73</v>
          </cell>
          <cell r="I1599">
            <v>0.99999999999999989</v>
          </cell>
          <cell r="J1599">
            <v>2699241</v>
          </cell>
          <cell r="K1599">
            <v>2699241</v>
          </cell>
          <cell r="L1599">
            <v>0</v>
          </cell>
          <cell r="M1599">
            <v>0</v>
          </cell>
          <cell r="N1599">
            <v>2761837.73</v>
          </cell>
          <cell r="O1599">
            <v>2699241</v>
          </cell>
          <cell r="P1599">
            <v>2646961</v>
          </cell>
          <cell r="Q1599">
            <v>52280</v>
          </cell>
          <cell r="R1599">
            <v>1.9750952129630923</v>
          </cell>
          <cell r="S1599">
            <v>310</v>
          </cell>
          <cell r="T1599">
            <v>0</v>
          </cell>
          <cell r="U1599">
            <v>318</v>
          </cell>
          <cell r="V1599">
            <v>999</v>
          </cell>
          <cell r="W1599">
            <v>1590</v>
          </cell>
          <cell r="X1599">
            <v>298</v>
          </cell>
          <cell r="Y1599">
            <v>2761837.73</v>
          </cell>
        </row>
        <row r="1600">
          <cell r="A1600">
            <v>1591</v>
          </cell>
          <cell r="B1600">
            <v>319</v>
          </cell>
          <cell r="C1600" t="str">
            <v xml:space="preserve">WENDELL                      </v>
          </cell>
          <cell r="D1600">
            <v>319</v>
          </cell>
          <cell r="E1600" t="str">
            <v>WENDELL</v>
          </cell>
          <cell r="F1600">
            <v>0</v>
          </cell>
          <cell r="G1600">
            <v>0</v>
          </cell>
          <cell r="H1600">
            <v>0</v>
          </cell>
          <cell r="I1600">
            <v>0</v>
          </cell>
          <cell r="K1600">
            <v>0</v>
          </cell>
          <cell r="L1600">
            <v>0</v>
          </cell>
          <cell r="M1600">
            <v>0</v>
          </cell>
          <cell r="N1600">
            <v>0</v>
          </cell>
          <cell r="O1600">
            <v>0</v>
          </cell>
          <cell r="P1600">
            <v>0</v>
          </cell>
          <cell r="Q1600">
            <v>0</v>
          </cell>
          <cell r="R1600">
            <v>0</v>
          </cell>
          <cell r="S1600">
            <v>0</v>
          </cell>
          <cell r="T1600">
            <v>0</v>
          </cell>
          <cell r="U1600">
            <v>319</v>
          </cell>
          <cell r="V1600">
            <v>319</v>
          </cell>
          <cell r="W1600">
            <v>1591</v>
          </cell>
          <cell r="X1600">
            <v>0</v>
          </cell>
          <cell r="Y1600">
            <v>0</v>
          </cell>
        </row>
        <row r="1601">
          <cell r="A1601">
            <v>1592</v>
          </cell>
          <cell r="B1601">
            <v>319</v>
          </cell>
          <cell r="C1601" t="str">
            <v xml:space="preserve">WENDELL                      </v>
          </cell>
          <cell r="D1601">
            <v>728</v>
          </cell>
          <cell r="E1601" t="str">
            <v>NEW SALEM WENDELL</v>
          </cell>
          <cell r="F1601">
            <v>479101</v>
          </cell>
          <cell r="G1601">
            <v>0.51773265772118138</v>
          </cell>
          <cell r="H1601">
            <v>435637</v>
          </cell>
          <cell r="I1601">
            <v>0.48750074137238381</v>
          </cell>
          <cell r="K1601">
            <v>284113</v>
          </cell>
          <cell r="L1601">
            <v>0</v>
          </cell>
          <cell r="M1601">
            <v>0</v>
          </cell>
          <cell r="N1601">
            <v>435637</v>
          </cell>
          <cell r="O1601">
            <v>284113</v>
          </cell>
          <cell r="P1601">
            <v>296592</v>
          </cell>
          <cell r="Q1601">
            <v>-12479</v>
          </cell>
          <cell r="R1601">
            <v>-4.2074634514754274</v>
          </cell>
          <cell r="S1601">
            <v>52</v>
          </cell>
          <cell r="T1601">
            <v>0</v>
          </cell>
          <cell r="U1601">
            <v>319</v>
          </cell>
          <cell r="V1601">
            <v>728</v>
          </cell>
          <cell r="W1601">
            <v>1592</v>
          </cell>
          <cell r="X1601">
            <v>46</v>
          </cell>
          <cell r="Y1601">
            <v>435637</v>
          </cell>
        </row>
        <row r="1602">
          <cell r="A1602">
            <v>1593</v>
          </cell>
          <cell r="B1602">
            <v>319</v>
          </cell>
          <cell r="C1602" t="str">
            <v xml:space="preserve">WENDELL                      </v>
          </cell>
          <cell r="D1602">
            <v>755</v>
          </cell>
          <cell r="E1602" t="str">
            <v>RALPH C MAHAR</v>
          </cell>
          <cell r="F1602">
            <v>373298</v>
          </cell>
          <cell r="G1602">
            <v>0.40339837667214545</v>
          </cell>
          <cell r="H1602">
            <v>381775</v>
          </cell>
          <cell r="I1602">
            <v>0.42722632728037752</v>
          </cell>
          <cell r="K1602">
            <v>248986</v>
          </cell>
          <cell r="L1602">
            <v>0</v>
          </cell>
          <cell r="M1602">
            <v>0</v>
          </cell>
          <cell r="N1602">
            <v>381775</v>
          </cell>
          <cell r="O1602">
            <v>248986</v>
          </cell>
          <cell r="P1602">
            <v>231094</v>
          </cell>
          <cell r="Q1602">
            <v>17892</v>
          </cell>
          <cell r="R1602">
            <v>7.7423039975075074</v>
          </cell>
          <cell r="S1602">
            <v>38</v>
          </cell>
          <cell r="T1602">
            <v>0</v>
          </cell>
          <cell r="U1602">
            <v>319</v>
          </cell>
          <cell r="V1602">
            <v>755</v>
          </cell>
          <cell r="W1602">
            <v>1593</v>
          </cell>
          <cell r="X1602">
            <v>37</v>
          </cell>
          <cell r="Y1602">
            <v>381775</v>
          </cell>
        </row>
        <row r="1603">
          <cell r="A1603">
            <v>1594</v>
          </cell>
          <cell r="B1603">
            <v>319</v>
          </cell>
          <cell r="C1603" t="str">
            <v xml:space="preserve">WENDELL                      </v>
          </cell>
          <cell r="D1603">
            <v>818</v>
          </cell>
          <cell r="E1603" t="str">
            <v>FRANKLIN COUNTY</v>
          </cell>
          <cell r="F1603">
            <v>72984</v>
          </cell>
          <cell r="G1603">
            <v>7.8868965606673128E-2</v>
          </cell>
          <cell r="H1603">
            <v>76201</v>
          </cell>
          <cell r="I1603">
            <v>8.5272931347238679E-2</v>
          </cell>
          <cell r="K1603">
            <v>49697</v>
          </cell>
          <cell r="L1603">
            <v>0</v>
          </cell>
          <cell r="M1603">
            <v>0</v>
          </cell>
          <cell r="N1603">
            <v>76201</v>
          </cell>
          <cell r="O1603">
            <v>49697</v>
          </cell>
          <cell r="P1603">
            <v>45181</v>
          </cell>
          <cell r="Q1603">
            <v>4516</v>
          </cell>
          <cell r="R1603">
            <v>9.9953520285075577</v>
          </cell>
          <cell r="S1603">
            <v>5</v>
          </cell>
          <cell r="T1603">
            <v>0</v>
          </cell>
          <cell r="U1603">
            <v>319</v>
          </cell>
          <cell r="V1603">
            <v>818</v>
          </cell>
          <cell r="W1603">
            <v>1594</v>
          </cell>
          <cell r="X1603">
            <v>5</v>
          </cell>
          <cell r="Y1603">
            <v>76201</v>
          </cell>
        </row>
        <row r="1604">
          <cell r="A1604">
            <v>1595</v>
          </cell>
          <cell r="B1604">
            <v>319</v>
          </cell>
          <cell r="C1604" t="str">
            <v xml:space="preserve">WENDELL                      </v>
          </cell>
          <cell r="D1604">
            <v>999</v>
          </cell>
          <cell r="E1604" t="str">
            <v>TOTAL</v>
          </cell>
          <cell r="F1604">
            <v>925383</v>
          </cell>
          <cell r="G1604">
            <v>1</v>
          </cell>
          <cell r="H1604">
            <v>893613</v>
          </cell>
          <cell r="I1604">
            <v>1</v>
          </cell>
          <cell r="J1604">
            <v>582796</v>
          </cell>
          <cell r="K1604">
            <v>582796</v>
          </cell>
          <cell r="L1604">
            <v>0</v>
          </cell>
          <cell r="M1604">
            <v>0</v>
          </cell>
          <cell r="N1604">
            <v>893613</v>
          </cell>
          <cell r="O1604">
            <v>582796</v>
          </cell>
          <cell r="P1604">
            <v>572867</v>
          </cell>
          <cell r="Q1604">
            <v>9929</v>
          </cell>
          <cell r="R1604">
            <v>1.7332120719119797</v>
          </cell>
          <cell r="S1604">
            <v>95</v>
          </cell>
          <cell r="T1604">
            <v>0</v>
          </cell>
          <cell r="U1604">
            <v>319</v>
          </cell>
          <cell r="V1604">
            <v>999</v>
          </cell>
          <cell r="W1604">
            <v>1595</v>
          </cell>
          <cell r="X1604">
            <v>88</v>
          </cell>
          <cell r="Y1604">
            <v>893613</v>
          </cell>
        </row>
        <row r="1605">
          <cell r="A1605">
            <v>1596</v>
          </cell>
          <cell r="B1605">
            <v>320</v>
          </cell>
          <cell r="C1605" t="str">
            <v xml:space="preserve">WENHAM                       </v>
          </cell>
          <cell r="D1605">
            <v>320</v>
          </cell>
          <cell r="E1605" t="str">
            <v>WENHAM</v>
          </cell>
          <cell r="F1605">
            <v>0</v>
          </cell>
          <cell r="G1605">
            <v>0</v>
          </cell>
          <cell r="H1605">
            <v>0</v>
          </cell>
          <cell r="I1605">
            <v>0</v>
          </cell>
          <cell r="K1605">
            <v>0</v>
          </cell>
          <cell r="L1605">
            <v>0</v>
          </cell>
          <cell r="M1605">
            <v>0</v>
          </cell>
          <cell r="N1605">
            <v>0</v>
          </cell>
          <cell r="O1605">
            <v>0</v>
          </cell>
          <cell r="P1605">
            <v>0</v>
          </cell>
          <cell r="Q1605">
            <v>0</v>
          </cell>
          <cell r="R1605">
            <v>0</v>
          </cell>
          <cell r="S1605">
            <v>0</v>
          </cell>
          <cell r="T1605">
            <v>0</v>
          </cell>
          <cell r="U1605">
            <v>320</v>
          </cell>
          <cell r="V1605">
            <v>320</v>
          </cell>
          <cell r="W1605">
            <v>1596</v>
          </cell>
          <cell r="X1605">
            <v>0</v>
          </cell>
          <cell r="Y1605">
            <v>0</v>
          </cell>
        </row>
        <row r="1606">
          <cell r="A1606">
            <v>1597</v>
          </cell>
          <cell r="B1606">
            <v>320</v>
          </cell>
          <cell r="C1606" t="str">
            <v xml:space="preserve">WENHAM                       </v>
          </cell>
          <cell r="D1606">
            <v>675</v>
          </cell>
          <cell r="E1606" t="str">
            <v>HAMILTON WENHAM</v>
          </cell>
          <cell r="F1606">
            <v>4967238</v>
          </cell>
          <cell r="G1606">
            <v>0.98022224542033964</v>
          </cell>
          <cell r="H1606">
            <v>5114390</v>
          </cell>
          <cell r="I1606">
            <v>0.98285081101108684</v>
          </cell>
          <cell r="K1606">
            <v>4560493</v>
          </cell>
          <cell r="L1606">
            <v>0</v>
          </cell>
          <cell r="M1606">
            <v>0</v>
          </cell>
          <cell r="N1606">
            <v>5114390</v>
          </cell>
          <cell r="O1606">
            <v>4561282</v>
          </cell>
          <cell r="P1606">
            <v>4491453</v>
          </cell>
          <cell r="Q1606">
            <v>69829</v>
          </cell>
          <cell r="R1606">
            <v>1.5547084651670628</v>
          </cell>
          <cell r="S1606">
            <v>578</v>
          </cell>
          <cell r="T1606">
            <v>0</v>
          </cell>
          <cell r="U1606">
            <v>320</v>
          </cell>
          <cell r="V1606">
            <v>675</v>
          </cell>
          <cell r="W1606">
            <v>1597</v>
          </cell>
          <cell r="X1606">
            <v>572</v>
          </cell>
          <cell r="Y1606">
            <v>5114390</v>
          </cell>
        </row>
        <row r="1607">
          <cell r="A1607">
            <v>1598</v>
          </cell>
          <cell r="B1607">
            <v>320</v>
          </cell>
          <cell r="C1607" t="str">
            <v xml:space="preserve">WENHAM                       </v>
          </cell>
          <cell r="D1607">
            <v>854</v>
          </cell>
          <cell r="E1607" t="str">
            <v>NORTH SHORE</v>
          </cell>
          <cell r="F1607">
            <v>72203</v>
          </cell>
          <cell r="G1607">
            <v>1.4248358300142813E-2</v>
          </cell>
          <cell r="H1607">
            <v>60363</v>
          </cell>
          <cell r="I1607">
            <v>1.1600175877291766E-2</v>
          </cell>
          <cell r="K1607">
            <v>53826</v>
          </cell>
          <cell r="L1607">
            <v>0</v>
          </cell>
          <cell r="M1607">
            <v>0</v>
          </cell>
          <cell r="N1607">
            <v>60363</v>
          </cell>
          <cell r="O1607">
            <v>53835</v>
          </cell>
          <cell r="P1607">
            <v>65287</v>
          </cell>
          <cell r="Q1607">
            <v>-11452</v>
          </cell>
          <cell r="R1607">
            <v>-17.541011227350008</v>
          </cell>
          <cell r="S1607">
            <v>5</v>
          </cell>
          <cell r="T1607">
            <v>0</v>
          </cell>
          <cell r="U1607">
            <v>320</v>
          </cell>
          <cell r="V1607">
            <v>854</v>
          </cell>
          <cell r="W1607">
            <v>1598</v>
          </cell>
          <cell r="X1607">
            <v>4</v>
          </cell>
          <cell r="Y1607">
            <v>60363</v>
          </cell>
        </row>
        <row r="1608">
          <cell r="A1608">
            <v>1599</v>
          </cell>
          <cell r="B1608">
            <v>320</v>
          </cell>
          <cell r="C1608" t="str">
            <v xml:space="preserve">WENHAM                       </v>
          </cell>
          <cell r="D1608">
            <v>913</v>
          </cell>
          <cell r="E1608" t="str">
            <v>ESSEX AGRICULTURAL</v>
          </cell>
          <cell r="F1608">
            <v>28020</v>
          </cell>
          <cell r="G1608">
            <v>5.529396279517494E-3</v>
          </cell>
          <cell r="H1608">
            <v>28875</v>
          </cell>
          <cell r="I1608">
            <v>5.549013111621353E-3</v>
          </cell>
          <cell r="K1608">
            <v>25748</v>
          </cell>
          <cell r="L1608">
            <v>24950</v>
          </cell>
          <cell r="M1608">
            <v>-798</v>
          </cell>
          <cell r="N1608">
            <v>0</v>
          </cell>
          <cell r="O1608">
            <v>24950</v>
          </cell>
          <cell r="P1608">
            <v>24544</v>
          </cell>
          <cell r="Q1608">
            <v>406</v>
          </cell>
          <cell r="R1608">
            <v>1.6541720990873534</v>
          </cell>
          <cell r="S1608">
            <v>2</v>
          </cell>
          <cell r="T1608">
            <v>0</v>
          </cell>
          <cell r="U1608">
            <v>320</v>
          </cell>
          <cell r="V1608">
            <v>913</v>
          </cell>
          <cell r="W1608">
            <v>1599</v>
          </cell>
          <cell r="X1608">
            <v>2</v>
          </cell>
          <cell r="Y1608">
            <v>28875</v>
          </cell>
        </row>
        <row r="1609">
          <cell r="A1609">
            <v>1600</v>
          </cell>
          <cell r="B1609">
            <v>320</v>
          </cell>
          <cell r="C1609" t="str">
            <v xml:space="preserve">WENHAM                       </v>
          </cell>
          <cell r="D1609">
            <v>999</v>
          </cell>
          <cell r="E1609" t="str">
            <v>TOTAL</v>
          </cell>
          <cell r="F1609">
            <v>5067461</v>
          </cell>
          <cell r="G1609">
            <v>1</v>
          </cell>
          <cell r="H1609">
            <v>5203628</v>
          </cell>
          <cell r="I1609">
            <v>1</v>
          </cell>
          <cell r="J1609">
            <v>4640066</v>
          </cell>
          <cell r="K1609">
            <v>4640067</v>
          </cell>
          <cell r="L1609">
            <v>24950</v>
          </cell>
          <cell r="M1609">
            <v>-798</v>
          </cell>
          <cell r="N1609">
            <v>5174753</v>
          </cell>
          <cell r="O1609">
            <v>4640067</v>
          </cell>
          <cell r="P1609">
            <v>4581284</v>
          </cell>
          <cell r="Q1609">
            <v>58783</v>
          </cell>
          <cell r="R1609">
            <v>1.2831118961409071</v>
          </cell>
          <cell r="S1609">
            <v>585</v>
          </cell>
          <cell r="T1609">
            <v>0</v>
          </cell>
          <cell r="U1609">
            <v>320</v>
          </cell>
          <cell r="V1609">
            <v>999</v>
          </cell>
          <cell r="W1609">
            <v>1600</v>
          </cell>
          <cell r="X1609">
            <v>578</v>
          </cell>
          <cell r="Y1609">
            <v>5203628</v>
          </cell>
        </row>
        <row r="1610">
          <cell r="A1610">
            <v>1601</v>
          </cell>
          <cell r="B1610">
            <v>321</v>
          </cell>
          <cell r="C1610" t="str">
            <v xml:space="preserve">WESTBOROUGH                  </v>
          </cell>
          <cell r="D1610">
            <v>321</v>
          </cell>
          <cell r="E1610" t="str">
            <v>WESTBOROUGH</v>
          </cell>
          <cell r="F1610">
            <v>29045979.329999998</v>
          </cell>
          <cell r="G1610">
            <v>0.97703452576566652</v>
          </cell>
          <cell r="H1610">
            <v>30072174.120000001</v>
          </cell>
          <cell r="I1610">
            <v>0.97602536362355685</v>
          </cell>
          <cell r="K1610">
            <v>26844072</v>
          </cell>
          <cell r="L1610">
            <v>0</v>
          </cell>
          <cell r="M1610">
            <v>0</v>
          </cell>
          <cell r="N1610">
            <v>30072174.120000001</v>
          </cell>
          <cell r="O1610">
            <v>26844072</v>
          </cell>
          <cell r="P1610">
            <v>26179724</v>
          </cell>
          <cell r="Q1610">
            <v>664348</v>
          </cell>
          <cell r="R1610">
            <v>2.537643253993052</v>
          </cell>
          <cell r="S1610">
            <v>3391</v>
          </cell>
          <cell r="T1610">
            <v>0</v>
          </cell>
          <cell r="U1610">
            <v>321</v>
          </cell>
          <cell r="V1610">
            <v>321</v>
          </cell>
          <cell r="W1610">
            <v>1601</v>
          </cell>
          <cell r="X1610">
            <v>3366</v>
          </cell>
          <cell r="Y1610">
            <v>30072174.120000001</v>
          </cell>
        </row>
        <row r="1611">
          <cell r="A1611">
            <v>1602</v>
          </cell>
          <cell r="B1611">
            <v>321</v>
          </cell>
          <cell r="C1611" t="str">
            <v xml:space="preserve">WESTBOROUGH                  </v>
          </cell>
          <cell r="D1611">
            <v>801</v>
          </cell>
          <cell r="E1611" t="str">
            <v>ASSABET VALLEY</v>
          </cell>
          <cell r="F1611">
            <v>682734</v>
          </cell>
          <cell r="G1611">
            <v>2.2965474234333438E-2</v>
          </cell>
          <cell r="H1611">
            <v>738679</v>
          </cell>
          <cell r="I1611">
            <v>2.3974636376443183E-2</v>
          </cell>
          <cell r="K1611">
            <v>659385</v>
          </cell>
          <cell r="L1611">
            <v>0</v>
          </cell>
          <cell r="M1611">
            <v>0</v>
          </cell>
          <cell r="N1611">
            <v>738679</v>
          </cell>
          <cell r="O1611">
            <v>659385</v>
          </cell>
          <cell r="P1611">
            <v>615362</v>
          </cell>
          <cell r="Q1611">
            <v>44023</v>
          </cell>
          <cell r="R1611">
            <v>7.1540004095150493</v>
          </cell>
          <cell r="S1611">
            <v>44</v>
          </cell>
          <cell r="T1611">
            <v>0</v>
          </cell>
          <cell r="U1611">
            <v>321</v>
          </cell>
          <cell r="V1611">
            <v>801</v>
          </cell>
          <cell r="W1611">
            <v>1602</v>
          </cell>
          <cell r="X1611">
            <v>45</v>
          </cell>
          <cell r="Y1611">
            <v>738679</v>
          </cell>
        </row>
        <row r="1612">
          <cell r="A1612">
            <v>1603</v>
          </cell>
          <cell r="B1612">
            <v>321</v>
          </cell>
          <cell r="D1612">
            <v>998</v>
          </cell>
          <cell r="F1612">
            <v>0</v>
          </cell>
          <cell r="G1612">
            <v>0</v>
          </cell>
          <cell r="H1612">
            <v>0</v>
          </cell>
          <cell r="I1612">
            <v>0</v>
          </cell>
          <cell r="K1612">
            <v>0</v>
          </cell>
          <cell r="L1612">
            <v>0</v>
          </cell>
          <cell r="M1612">
            <v>0</v>
          </cell>
          <cell r="N1612">
            <v>0</v>
          </cell>
          <cell r="O1612">
            <v>0</v>
          </cell>
          <cell r="P1612">
            <v>0</v>
          </cell>
          <cell r="Q1612">
            <v>0</v>
          </cell>
          <cell r="R1612">
            <v>0</v>
          </cell>
          <cell r="S1612">
            <v>0</v>
          </cell>
          <cell r="T1612">
            <v>0</v>
          </cell>
          <cell r="U1612">
            <v>321</v>
          </cell>
          <cell r="V1612">
            <v>998</v>
          </cell>
          <cell r="W1612">
            <v>1603</v>
          </cell>
          <cell r="X1612">
            <v>0</v>
          </cell>
          <cell r="Y1612">
            <v>0</v>
          </cell>
        </row>
        <row r="1613">
          <cell r="A1613">
            <v>1604</v>
          </cell>
          <cell r="B1613">
            <v>321</v>
          </cell>
          <cell r="D1613">
            <v>998</v>
          </cell>
          <cell r="F1613">
            <v>0</v>
          </cell>
          <cell r="G1613">
            <v>0</v>
          </cell>
          <cell r="H1613">
            <v>0</v>
          </cell>
          <cell r="I1613">
            <v>0</v>
          </cell>
          <cell r="K1613">
            <v>0</v>
          </cell>
          <cell r="L1613">
            <v>0</v>
          </cell>
          <cell r="M1613">
            <v>0</v>
          </cell>
          <cell r="N1613">
            <v>0</v>
          </cell>
          <cell r="O1613">
            <v>0</v>
          </cell>
          <cell r="P1613">
            <v>0</v>
          </cell>
          <cell r="Q1613">
            <v>0</v>
          </cell>
          <cell r="R1613">
            <v>0</v>
          </cell>
          <cell r="S1613">
            <v>0</v>
          </cell>
          <cell r="T1613">
            <v>0</v>
          </cell>
          <cell r="U1613">
            <v>321</v>
          </cell>
          <cell r="V1613">
            <v>998</v>
          </cell>
          <cell r="W1613">
            <v>1604</v>
          </cell>
          <cell r="X1613">
            <v>0</v>
          </cell>
          <cell r="Y1613">
            <v>0</v>
          </cell>
        </row>
        <row r="1614">
          <cell r="A1614">
            <v>1605</v>
          </cell>
          <cell r="B1614">
            <v>321</v>
          </cell>
          <cell r="C1614" t="str">
            <v xml:space="preserve">WESTBOROUGH                  </v>
          </cell>
          <cell r="D1614">
            <v>999</v>
          </cell>
          <cell r="E1614" t="str">
            <v>TOTAL</v>
          </cell>
          <cell r="F1614">
            <v>29728713.329999998</v>
          </cell>
          <cell r="G1614">
            <v>1</v>
          </cell>
          <cell r="H1614">
            <v>30810853.120000001</v>
          </cell>
          <cell r="I1614">
            <v>1</v>
          </cell>
          <cell r="J1614">
            <v>27503457</v>
          </cell>
          <cell r="K1614">
            <v>27503457</v>
          </cell>
          <cell r="L1614">
            <v>0</v>
          </cell>
          <cell r="M1614">
            <v>0</v>
          </cell>
          <cell r="N1614">
            <v>30810853.120000001</v>
          </cell>
          <cell r="O1614">
            <v>27503457</v>
          </cell>
          <cell r="P1614">
            <v>26795086</v>
          </cell>
          <cell r="Q1614">
            <v>708371</v>
          </cell>
          <cell r="R1614">
            <v>2.6436601099171693</v>
          </cell>
          <cell r="S1614">
            <v>3435</v>
          </cell>
          <cell r="T1614">
            <v>0</v>
          </cell>
          <cell r="U1614">
            <v>321</v>
          </cell>
          <cell r="V1614">
            <v>999</v>
          </cell>
          <cell r="W1614">
            <v>1605</v>
          </cell>
          <cell r="X1614">
            <v>3411</v>
          </cell>
          <cell r="Y1614">
            <v>30810853.120000001</v>
          </cell>
        </row>
        <row r="1615">
          <cell r="A1615">
            <v>1606</v>
          </cell>
          <cell r="B1615">
            <v>322</v>
          </cell>
          <cell r="C1615" t="str">
            <v xml:space="preserve">WEST BOYLSTON                </v>
          </cell>
          <cell r="D1615">
            <v>322</v>
          </cell>
          <cell r="E1615" t="str">
            <v>WEST BOYLSTON</v>
          </cell>
          <cell r="F1615">
            <v>8200894.7400000002</v>
          </cell>
          <cell r="G1615">
            <v>1</v>
          </cell>
          <cell r="H1615">
            <v>8653273.7799999993</v>
          </cell>
          <cell r="I1615">
            <v>1</v>
          </cell>
          <cell r="K1615">
            <v>6565606</v>
          </cell>
          <cell r="L1615">
            <v>0</v>
          </cell>
          <cell r="M1615">
            <v>0</v>
          </cell>
          <cell r="N1615">
            <v>8653273.7799999993</v>
          </cell>
          <cell r="O1615">
            <v>6565606</v>
          </cell>
          <cell r="P1615">
            <v>6360524</v>
          </cell>
          <cell r="Q1615">
            <v>205082</v>
          </cell>
          <cell r="R1615">
            <v>3.2242940990396387</v>
          </cell>
          <cell r="S1615">
            <v>918</v>
          </cell>
          <cell r="T1615">
            <v>0</v>
          </cell>
          <cell r="U1615">
            <v>322</v>
          </cell>
          <cell r="V1615">
            <v>322</v>
          </cell>
          <cell r="W1615">
            <v>1606</v>
          </cell>
          <cell r="X1615">
            <v>924</v>
          </cell>
          <cell r="Y1615">
            <v>8653273.7799999993</v>
          </cell>
        </row>
        <row r="1616">
          <cell r="A1616">
            <v>1607</v>
          </cell>
          <cell r="B1616">
            <v>322</v>
          </cell>
          <cell r="D1616">
            <v>998</v>
          </cell>
          <cell r="F1616">
            <v>0</v>
          </cell>
          <cell r="G1616">
            <v>0</v>
          </cell>
          <cell r="H1616">
            <v>0</v>
          </cell>
          <cell r="I1616">
            <v>0</v>
          </cell>
          <cell r="K1616">
            <v>0</v>
          </cell>
          <cell r="L1616">
            <v>0</v>
          </cell>
          <cell r="M1616">
            <v>0</v>
          </cell>
          <cell r="N1616">
            <v>0</v>
          </cell>
          <cell r="O1616">
            <v>0</v>
          </cell>
          <cell r="P1616">
            <v>0</v>
          </cell>
          <cell r="Q1616">
            <v>0</v>
          </cell>
          <cell r="R1616">
            <v>0</v>
          </cell>
          <cell r="S1616">
            <v>0</v>
          </cell>
          <cell r="T1616">
            <v>0</v>
          </cell>
          <cell r="U1616">
            <v>322</v>
          </cell>
          <cell r="V1616">
            <v>998</v>
          </cell>
          <cell r="W1616">
            <v>1607</v>
          </cell>
          <cell r="X1616">
            <v>0</v>
          </cell>
          <cell r="Y1616">
            <v>0</v>
          </cell>
        </row>
        <row r="1617">
          <cell r="A1617">
            <v>1608</v>
          </cell>
          <cell r="B1617">
            <v>322</v>
          </cell>
          <cell r="D1617">
            <v>998</v>
          </cell>
          <cell r="F1617">
            <v>0</v>
          </cell>
          <cell r="G1617">
            <v>0</v>
          </cell>
          <cell r="H1617">
            <v>0</v>
          </cell>
          <cell r="I1617">
            <v>0</v>
          </cell>
          <cell r="K1617">
            <v>0</v>
          </cell>
          <cell r="L1617">
            <v>0</v>
          </cell>
          <cell r="M1617">
            <v>0</v>
          </cell>
          <cell r="N1617">
            <v>0</v>
          </cell>
          <cell r="O1617">
            <v>0</v>
          </cell>
          <cell r="P1617">
            <v>0</v>
          </cell>
          <cell r="Q1617">
            <v>0</v>
          </cell>
          <cell r="R1617">
            <v>0</v>
          </cell>
          <cell r="S1617">
            <v>0</v>
          </cell>
          <cell r="T1617">
            <v>0</v>
          </cell>
          <cell r="U1617">
            <v>322</v>
          </cell>
          <cell r="V1617">
            <v>998</v>
          </cell>
          <cell r="W1617">
            <v>1608</v>
          </cell>
          <cell r="X1617">
            <v>0</v>
          </cell>
          <cell r="Y1617">
            <v>0</v>
          </cell>
        </row>
        <row r="1618">
          <cell r="A1618">
            <v>1609</v>
          </cell>
          <cell r="B1618">
            <v>322</v>
          </cell>
          <cell r="D1618">
            <v>998</v>
          </cell>
          <cell r="F1618">
            <v>0</v>
          </cell>
          <cell r="G1618">
            <v>0</v>
          </cell>
          <cell r="H1618">
            <v>0</v>
          </cell>
          <cell r="I1618">
            <v>0</v>
          </cell>
          <cell r="K1618">
            <v>0</v>
          </cell>
          <cell r="L1618">
            <v>0</v>
          </cell>
          <cell r="M1618">
            <v>0</v>
          </cell>
          <cell r="N1618">
            <v>0</v>
          </cell>
          <cell r="O1618">
            <v>0</v>
          </cell>
          <cell r="P1618">
            <v>0</v>
          </cell>
          <cell r="Q1618">
            <v>0</v>
          </cell>
          <cell r="R1618">
            <v>0</v>
          </cell>
          <cell r="S1618">
            <v>0</v>
          </cell>
          <cell r="T1618">
            <v>0</v>
          </cell>
          <cell r="U1618">
            <v>322</v>
          </cell>
          <cell r="V1618">
            <v>998</v>
          </cell>
          <cell r="W1618">
            <v>1609</v>
          </cell>
          <cell r="X1618">
            <v>0</v>
          </cell>
          <cell r="Y1618">
            <v>0</v>
          </cell>
        </row>
        <row r="1619">
          <cell r="A1619">
            <v>1610</v>
          </cell>
          <cell r="B1619">
            <v>322</v>
          </cell>
          <cell r="C1619" t="str">
            <v xml:space="preserve">WEST BOYLSTON                </v>
          </cell>
          <cell r="D1619">
            <v>999</v>
          </cell>
          <cell r="E1619" t="str">
            <v>TOTAL</v>
          </cell>
          <cell r="F1619">
            <v>8200894.7400000002</v>
          </cell>
          <cell r="G1619">
            <v>1</v>
          </cell>
          <cell r="H1619">
            <v>8653273.7799999993</v>
          </cell>
          <cell r="I1619">
            <v>1</v>
          </cell>
          <cell r="J1619">
            <v>6565606</v>
          </cell>
          <cell r="K1619">
            <v>6565606</v>
          </cell>
          <cell r="L1619">
            <v>0</v>
          </cell>
          <cell r="M1619">
            <v>0</v>
          </cell>
          <cell r="N1619">
            <v>8653273.7799999993</v>
          </cell>
          <cell r="O1619">
            <v>6565606</v>
          </cell>
          <cell r="P1619">
            <v>6360524</v>
          </cell>
          <cell r="Q1619">
            <v>205082</v>
          </cell>
          <cell r="R1619">
            <v>3.2242940990396387</v>
          </cell>
          <cell r="S1619">
            <v>918</v>
          </cell>
          <cell r="T1619">
            <v>0</v>
          </cell>
          <cell r="U1619">
            <v>322</v>
          </cell>
          <cell r="V1619">
            <v>999</v>
          </cell>
          <cell r="W1619">
            <v>1610</v>
          </cell>
          <cell r="X1619">
            <v>924</v>
          </cell>
          <cell r="Y1619">
            <v>8653273.7799999993</v>
          </cell>
        </row>
        <row r="1620">
          <cell r="A1620">
            <v>1611</v>
          </cell>
          <cell r="B1620">
            <v>323</v>
          </cell>
          <cell r="C1620" t="str">
            <v xml:space="preserve">WEST BRIDGEWATER             </v>
          </cell>
          <cell r="D1620">
            <v>323</v>
          </cell>
          <cell r="E1620" t="str">
            <v>WEST BRIDGEWATER</v>
          </cell>
          <cell r="F1620">
            <v>9407934.3300000001</v>
          </cell>
          <cell r="G1620">
            <v>0.96231499880283111</v>
          </cell>
          <cell r="H1620">
            <v>9384522.75</v>
          </cell>
          <cell r="I1620">
            <v>0.96091532837981974</v>
          </cell>
          <cell r="K1620">
            <v>7101110</v>
          </cell>
          <cell r="L1620">
            <v>0</v>
          </cell>
          <cell r="M1620">
            <v>0</v>
          </cell>
          <cell r="N1620">
            <v>9384522.75</v>
          </cell>
          <cell r="O1620">
            <v>7101110</v>
          </cell>
          <cell r="P1620">
            <v>6966042</v>
          </cell>
          <cell r="Q1620">
            <v>135068</v>
          </cell>
          <cell r="R1620">
            <v>1.9389489756162825</v>
          </cell>
          <cell r="S1620">
            <v>1093</v>
          </cell>
          <cell r="T1620">
            <v>0</v>
          </cell>
          <cell r="U1620">
            <v>323</v>
          </cell>
          <cell r="V1620">
            <v>323</v>
          </cell>
          <cell r="W1620">
            <v>1611</v>
          </cell>
          <cell r="X1620">
            <v>1046</v>
          </cell>
          <cell r="Y1620">
            <v>9384522.75</v>
          </cell>
        </row>
        <row r="1621">
          <cell r="A1621">
            <v>1612</v>
          </cell>
          <cell r="B1621">
            <v>323</v>
          </cell>
          <cell r="C1621" t="str">
            <v xml:space="preserve">WEST BRIDGEWATER             </v>
          </cell>
          <cell r="D1621">
            <v>872</v>
          </cell>
          <cell r="E1621" t="str">
            <v>SOUTHEASTERN</v>
          </cell>
          <cell r="F1621">
            <v>368422</v>
          </cell>
          <cell r="G1621">
            <v>3.7685001197168923E-2</v>
          </cell>
          <cell r="H1621">
            <v>381710</v>
          </cell>
          <cell r="I1621">
            <v>3.9084671620180256E-2</v>
          </cell>
          <cell r="K1621">
            <v>288834</v>
          </cell>
          <cell r="L1621">
            <v>0</v>
          </cell>
          <cell r="M1621">
            <v>0</v>
          </cell>
          <cell r="N1621">
            <v>381710</v>
          </cell>
          <cell r="O1621">
            <v>288834</v>
          </cell>
          <cell r="P1621">
            <v>272796</v>
          </cell>
          <cell r="Q1621">
            <v>16038</v>
          </cell>
          <cell r="R1621">
            <v>5.879118462147539</v>
          </cell>
          <cell r="S1621">
            <v>25</v>
          </cell>
          <cell r="T1621">
            <v>0</v>
          </cell>
          <cell r="U1621">
            <v>323</v>
          </cell>
          <cell r="V1621">
            <v>872</v>
          </cell>
          <cell r="W1621">
            <v>1612</v>
          </cell>
          <cell r="X1621">
            <v>25</v>
          </cell>
          <cell r="Y1621">
            <v>381710</v>
          </cell>
        </row>
        <row r="1622">
          <cell r="A1622">
            <v>1613</v>
          </cell>
          <cell r="B1622">
            <v>323</v>
          </cell>
          <cell r="D1622">
            <v>998</v>
          </cell>
          <cell r="F1622">
            <v>0</v>
          </cell>
          <cell r="G1622">
            <v>0</v>
          </cell>
          <cell r="H1622">
            <v>0</v>
          </cell>
          <cell r="I1622">
            <v>0</v>
          </cell>
          <cell r="K1622">
            <v>0</v>
          </cell>
          <cell r="L1622">
            <v>0</v>
          </cell>
          <cell r="M1622">
            <v>0</v>
          </cell>
          <cell r="N1622">
            <v>0</v>
          </cell>
          <cell r="O1622">
            <v>0</v>
          </cell>
          <cell r="P1622">
            <v>0</v>
          </cell>
          <cell r="Q1622">
            <v>0</v>
          </cell>
          <cell r="R1622">
            <v>0</v>
          </cell>
          <cell r="S1622">
            <v>0</v>
          </cell>
          <cell r="T1622">
            <v>0</v>
          </cell>
          <cell r="U1622">
            <v>323</v>
          </cell>
          <cell r="V1622">
            <v>998</v>
          </cell>
          <cell r="W1622">
            <v>1613</v>
          </cell>
          <cell r="X1622">
            <v>0</v>
          </cell>
          <cell r="Y1622">
            <v>0</v>
          </cell>
        </row>
        <row r="1623">
          <cell r="A1623">
            <v>1614</v>
          </cell>
          <cell r="B1623">
            <v>323</v>
          </cell>
          <cell r="D1623">
            <v>998</v>
          </cell>
          <cell r="F1623">
            <v>0</v>
          </cell>
          <cell r="G1623">
            <v>0</v>
          </cell>
          <cell r="H1623">
            <v>0</v>
          </cell>
          <cell r="I1623">
            <v>0</v>
          </cell>
          <cell r="K1623">
            <v>0</v>
          </cell>
          <cell r="L1623">
            <v>0</v>
          </cell>
          <cell r="M1623">
            <v>0</v>
          </cell>
          <cell r="N1623">
            <v>0</v>
          </cell>
          <cell r="O1623">
            <v>0</v>
          </cell>
          <cell r="P1623">
            <v>0</v>
          </cell>
          <cell r="Q1623">
            <v>0</v>
          </cell>
          <cell r="R1623">
            <v>0</v>
          </cell>
          <cell r="S1623">
            <v>0</v>
          </cell>
          <cell r="T1623">
            <v>0</v>
          </cell>
          <cell r="U1623">
            <v>323</v>
          </cell>
          <cell r="V1623">
            <v>998</v>
          </cell>
          <cell r="W1623">
            <v>1614</v>
          </cell>
          <cell r="X1623">
            <v>0</v>
          </cell>
          <cell r="Y1623">
            <v>0</v>
          </cell>
        </row>
        <row r="1624">
          <cell r="A1624">
            <v>1615</v>
          </cell>
          <cell r="B1624">
            <v>323</v>
          </cell>
          <cell r="C1624" t="str">
            <v xml:space="preserve">WEST BRIDGEWATER             </v>
          </cell>
          <cell r="D1624">
            <v>999</v>
          </cell>
          <cell r="E1624" t="str">
            <v>TOTAL</v>
          </cell>
          <cell r="F1624">
            <v>9776356.3300000001</v>
          </cell>
          <cell r="G1624">
            <v>1</v>
          </cell>
          <cell r="H1624">
            <v>9766232.75</v>
          </cell>
          <cell r="I1624">
            <v>1</v>
          </cell>
          <cell r="J1624">
            <v>7389944</v>
          </cell>
          <cell r="K1624">
            <v>7389944</v>
          </cell>
          <cell r="L1624">
            <v>0</v>
          </cell>
          <cell r="M1624">
            <v>0</v>
          </cell>
          <cell r="N1624">
            <v>9766232.75</v>
          </cell>
          <cell r="O1624">
            <v>7389944</v>
          </cell>
          <cell r="P1624">
            <v>7238838</v>
          </cell>
          <cell r="Q1624">
            <v>151106</v>
          </cell>
          <cell r="R1624">
            <v>2.087434474980653</v>
          </cell>
          <cell r="S1624">
            <v>1118</v>
          </cell>
          <cell r="T1624">
            <v>0</v>
          </cell>
          <cell r="U1624">
            <v>323</v>
          </cell>
          <cell r="V1624">
            <v>999</v>
          </cell>
          <cell r="W1624">
            <v>1615</v>
          </cell>
          <cell r="X1624">
            <v>1071</v>
          </cell>
          <cell r="Y1624">
            <v>9766232.75</v>
          </cell>
        </row>
        <row r="1625">
          <cell r="A1625">
            <v>1616</v>
          </cell>
          <cell r="B1625">
            <v>324</v>
          </cell>
          <cell r="C1625" t="str">
            <v xml:space="preserve">WEST BROOKFIELD              </v>
          </cell>
          <cell r="D1625">
            <v>324</v>
          </cell>
          <cell r="E1625" t="str">
            <v>WEST BROOKFIELD</v>
          </cell>
          <cell r="F1625">
            <v>231760.61</v>
          </cell>
          <cell r="G1625">
            <v>4.1669708446091629E-2</v>
          </cell>
          <cell r="H1625">
            <v>303706.14</v>
          </cell>
          <cell r="I1625">
            <v>5.54812996414921E-2</v>
          </cell>
          <cell r="K1625">
            <v>139106</v>
          </cell>
          <cell r="L1625">
            <v>0</v>
          </cell>
          <cell r="M1625">
            <v>0</v>
          </cell>
          <cell r="N1625">
            <v>303706.14</v>
          </cell>
          <cell r="O1625">
            <v>139106</v>
          </cell>
          <cell r="P1625">
            <v>101090</v>
          </cell>
          <cell r="Q1625">
            <v>38016</v>
          </cell>
          <cell r="R1625">
            <v>37.606093579978236</v>
          </cell>
          <cell r="S1625">
            <v>17</v>
          </cell>
          <cell r="T1625">
            <v>0</v>
          </cell>
          <cell r="U1625">
            <v>324</v>
          </cell>
          <cell r="V1625">
            <v>324</v>
          </cell>
          <cell r="W1625">
            <v>1616</v>
          </cell>
          <cell r="X1625">
            <v>22</v>
          </cell>
          <cell r="Y1625">
            <v>303706.14</v>
          </cell>
        </row>
        <row r="1626">
          <cell r="A1626">
            <v>1617</v>
          </cell>
          <cell r="B1626">
            <v>324</v>
          </cell>
          <cell r="C1626" t="str">
            <v xml:space="preserve">WEST BROOKFIELD              </v>
          </cell>
          <cell r="D1626">
            <v>778</v>
          </cell>
          <cell r="E1626" t="str">
            <v>QUABOAG</v>
          </cell>
          <cell r="F1626">
            <v>5330088</v>
          </cell>
          <cell r="G1626">
            <v>0.95833029155390836</v>
          </cell>
          <cell r="H1626">
            <v>5170321</v>
          </cell>
          <cell r="I1626">
            <v>0.94451870035850793</v>
          </cell>
          <cell r="K1626">
            <v>2368159</v>
          </cell>
          <cell r="L1626">
            <v>0</v>
          </cell>
          <cell r="M1626">
            <v>0</v>
          </cell>
          <cell r="N1626">
            <v>5170321</v>
          </cell>
          <cell r="O1626">
            <v>2368159</v>
          </cell>
          <cell r="P1626">
            <v>2324904</v>
          </cell>
          <cell r="Q1626">
            <v>43255</v>
          </cell>
          <cell r="R1626">
            <v>1.8605069284581213</v>
          </cell>
          <cell r="S1626">
            <v>570</v>
          </cell>
          <cell r="T1626">
            <v>0</v>
          </cell>
          <cell r="U1626">
            <v>324</v>
          </cell>
          <cell r="V1626">
            <v>778</v>
          </cell>
          <cell r="W1626">
            <v>1617</v>
          </cell>
          <cell r="X1626">
            <v>534</v>
          </cell>
          <cell r="Y1626">
            <v>5170321</v>
          </cell>
        </row>
        <row r="1627">
          <cell r="A1627">
            <v>1618</v>
          </cell>
          <cell r="B1627">
            <v>324</v>
          </cell>
          <cell r="D1627">
            <v>998</v>
          </cell>
          <cell r="F1627">
            <v>0</v>
          </cell>
          <cell r="G1627">
            <v>0</v>
          </cell>
          <cell r="H1627">
            <v>0</v>
          </cell>
          <cell r="I1627">
            <v>0</v>
          </cell>
          <cell r="K1627">
            <v>0</v>
          </cell>
          <cell r="L1627">
            <v>0</v>
          </cell>
          <cell r="M1627">
            <v>0</v>
          </cell>
          <cell r="N1627">
            <v>0</v>
          </cell>
          <cell r="O1627">
            <v>0</v>
          </cell>
          <cell r="P1627">
            <v>0</v>
          </cell>
          <cell r="Q1627">
            <v>0</v>
          </cell>
          <cell r="R1627">
            <v>0</v>
          </cell>
          <cell r="S1627">
            <v>0</v>
          </cell>
          <cell r="T1627">
            <v>0</v>
          </cell>
          <cell r="U1627">
            <v>324</v>
          </cell>
          <cell r="V1627">
            <v>998</v>
          </cell>
          <cell r="W1627">
            <v>1618</v>
          </cell>
          <cell r="X1627">
            <v>0</v>
          </cell>
          <cell r="Y1627">
            <v>0</v>
          </cell>
        </row>
        <row r="1628">
          <cell r="A1628">
            <v>1619</v>
          </cell>
          <cell r="B1628">
            <v>324</v>
          </cell>
          <cell r="D1628">
            <v>998</v>
          </cell>
          <cell r="F1628">
            <v>0</v>
          </cell>
          <cell r="G1628">
            <v>0</v>
          </cell>
          <cell r="H1628">
            <v>0</v>
          </cell>
          <cell r="I1628">
            <v>0</v>
          </cell>
          <cell r="K1628">
            <v>0</v>
          </cell>
          <cell r="L1628">
            <v>0</v>
          </cell>
          <cell r="M1628">
            <v>0</v>
          </cell>
          <cell r="N1628">
            <v>0</v>
          </cell>
          <cell r="O1628">
            <v>0</v>
          </cell>
          <cell r="P1628">
            <v>0</v>
          </cell>
          <cell r="Q1628">
            <v>0</v>
          </cell>
          <cell r="R1628">
            <v>0</v>
          </cell>
          <cell r="S1628">
            <v>0</v>
          </cell>
          <cell r="T1628">
            <v>0</v>
          </cell>
          <cell r="U1628">
            <v>324</v>
          </cell>
          <cell r="V1628">
            <v>998</v>
          </cell>
          <cell r="W1628">
            <v>1619</v>
          </cell>
          <cell r="X1628">
            <v>0</v>
          </cell>
          <cell r="Y1628">
            <v>0</v>
          </cell>
        </row>
        <row r="1629">
          <cell r="A1629">
            <v>1620</v>
          </cell>
          <cell r="B1629">
            <v>324</v>
          </cell>
          <cell r="C1629" t="str">
            <v xml:space="preserve">WEST BROOKFIELD              </v>
          </cell>
          <cell r="D1629">
            <v>999</v>
          </cell>
          <cell r="E1629" t="str">
            <v>TOTAL</v>
          </cell>
          <cell r="F1629">
            <v>5561848.6100000003</v>
          </cell>
          <cell r="G1629">
            <v>1</v>
          </cell>
          <cell r="H1629">
            <v>5474027.1399999997</v>
          </cell>
          <cell r="I1629">
            <v>1</v>
          </cell>
          <cell r="J1629">
            <v>2507265</v>
          </cell>
          <cell r="K1629">
            <v>2507265</v>
          </cell>
          <cell r="L1629">
            <v>0</v>
          </cell>
          <cell r="M1629">
            <v>0</v>
          </cell>
          <cell r="N1629">
            <v>5474027.1399999997</v>
          </cell>
          <cell r="O1629">
            <v>2507265</v>
          </cell>
          <cell r="P1629">
            <v>2425994</v>
          </cell>
          <cell r="Q1629">
            <v>81271</v>
          </cell>
          <cell r="R1629">
            <v>3.3500082852636899</v>
          </cell>
          <cell r="S1629">
            <v>587</v>
          </cell>
          <cell r="T1629">
            <v>0</v>
          </cell>
          <cell r="U1629">
            <v>324</v>
          </cell>
          <cell r="V1629">
            <v>999</v>
          </cell>
          <cell r="W1629">
            <v>1620</v>
          </cell>
          <cell r="X1629">
            <v>556</v>
          </cell>
          <cell r="Y1629">
            <v>5474027.1399999997</v>
          </cell>
        </row>
        <row r="1630">
          <cell r="A1630">
            <v>1621</v>
          </cell>
          <cell r="B1630">
            <v>325</v>
          </cell>
          <cell r="C1630" t="str">
            <v xml:space="preserve">WESTFIELD                    </v>
          </cell>
          <cell r="D1630">
            <v>325</v>
          </cell>
          <cell r="E1630" t="str">
            <v>WESTFIELD</v>
          </cell>
          <cell r="F1630">
            <v>56348311.590000004</v>
          </cell>
          <cell r="G1630">
            <v>1</v>
          </cell>
          <cell r="H1630">
            <v>58680126.160000004</v>
          </cell>
          <cell r="I1630">
            <v>1</v>
          </cell>
          <cell r="K1630">
            <v>25776861</v>
          </cell>
          <cell r="L1630">
            <v>0</v>
          </cell>
          <cell r="M1630">
            <v>0</v>
          </cell>
          <cell r="N1630">
            <v>58680126.160000004</v>
          </cell>
          <cell r="O1630">
            <v>25776861</v>
          </cell>
          <cell r="P1630">
            <v>24659576</v>
          </cell>
          <cell r="Q1630">
            <v>1117285</v>
          </cell>
          <cell r="R1630">
            <v>4.5308362155131947</v>
          </cell>
          <cell r="S1630">
            <v>5890</v>
          </cell>
          <cell r="T1630">
            <v>0</v>
          </cell>
          <cell r="U1630">
            <v>325</v>
          </cell>
          <cell r="V1630">
            <v>325</v>
          </cell>
          <cell r="W1630">
            <v>1621</v>
          </cell>
          <cell r="X1630">
            <v>5881</v>
          </cell>
          <cell r="Y1630">
            <v>58680126.160000004</v>
          </cell>
        </row>
        <row r="1631">
          <cell r="A1631">
            <v>1622</v>
          </cell>
          <cell r="B1631">
            <v>325</v>
          </cell>
          <cell r="D1631">
            <v>998</v>
          </cell>
          <cell r="F1631">
            <v>0</v>
          </cell>
          <cell r="G1631">
            <v>0</v>
          </cell>
          <cell r="H1631">
            <v>0</v>
          </cell>
          <cell r="I1631">
            <v>0</v>
          </cell>
          <cell r="K1631">
            <v>0</v>
          </cell>
          <cell r="L1631">
            <v>0</v>
          </cell>
          <cell r="M1631">
            <v>0</v>
          </cell>
          <cell r="N1631">
            <v>0</v>
          </cell>
          <cell r="O1631">
            <v>0</v>
          </cell>
          <cell r="P1631">
            <v>0</v>
          </cell>
          <cell r="Q1631">
            <v>0</v>
          </cell>
          <cell r="R1631">
            <v>0</v>
          </cell>
          <cell r="S1631">
            <v>0</v>
          </cell>
          <cell r="T1631">
            <v>0</v>
          </cell>
          <cell r="U1631">
            <v>325</v>
          </cell>
          <cell r="V1631">
            <v>998</v>
          </cell>
          <cell r="W1631">
            <v>1622</v>
          </cell>
          <cell r="X1631">
            <v>0</v>
          </cell>
          <cell r="Y1631">
            <v>0</v>
          </cell>
        </row>
        <row r="1632">
          <cell r="A1632">
            <v>1623</v>
          </cell>
          <cell r="B1632">
            <v>325</v>
          </cell>
          <cell r="D1632">
            <v>998</v>
          </cell>
          <cell r="F1632">
            <v>0</v>
          </cell>
          <cell r="G1632">
            <v>0</v>
          </cell>
          <cell r="H1632">
            <v>0</v>
          </cell>
          <cell r="I1632">
            <v>0</v>
          </cell>
          <cell r="K1632">
            <v>0</v>
          </cell>
          <cell r="L1632">
            <v>0</v>
          </cell>
          <cell r="M1632">
            <v>0</v>
          </cell>
          <cell r="N1632">
            <v>0</v>
          </cell>
          <cell r="O1632">
            <v>0</v>
          </cell>
          <cell r="P1632">
            <v>0</v>
          </cell>
          <cell r="Q1632">
            <v>0</v>
          </cell>
          <cell r="R1632">
            <v>0</v>
          </cell>
          <cell r="S1632">
            <v>0</v>
          </cell>
          <cell r="T1632">
            <v>0</v>
          </cell>
          <cell r="U1632">
            <v>325</v>
          </cell>
          <cell r="V1632">
            <v>998</v>
          </cell>
          <cell r="W1632">
            <v>1623</v>
          </cell>
          <cell r="X1632">
            <v>0</v>
          </cell>
          <cell r="Y1632">
            <v>0</v>
          </cell>
        </row>
        <row r="1633">
          <cell r="A1633">
            <v>1624</v>
          </cell>
          <cell r="B1633">
            <v>325</v>
          </cell>
          <cell r="D1633">
            <v>998</v>
          </cell>
          <cell r="F1633">
            <v>0</v>
          </cell>
          <cell r="G1633">
            <v>0</v>
          </cell>
          <cell r="H1633">
            <v>0</v>
          </cell>
          <cell r="I1633">
            <v>0</v>
          </cell>
          <cell r="K1633">
            <v>0</v>
          </cell>
          <cell r="L1633">
            <v>0</v>
          </cell>
          <cell r="M1633">
            <v>0</v>
          </cell>
          <cell r="N1633">
            <v>0</v>
          </cell>
          <cell r="O1633">
            <v>0</v>
          </cell>
          <cell r="P1633">
            <v>0</v>
          </cell>
          <cell r="Q1633">
            <v>0</v>
          </cell>
          <cell r="R1633">
            <v>0</v>
          </cell>
          <cell r="S1633">
            <v>0</v>
          </cell>
          <cell r="T1633">
            <v>0</v>
          </cell>
          <cell r="U1633">
            <v>325</v>
          </cell>
          <cell r="V1633">
            <v>998</v>
          </cell>
          <cell r="W1633">
            <v>1624</v>
          </cell>
          <cell r="X1633">
            <v>0</v>
          </cell>
          <cell r="Y1633">
            <v>0</v>
          </cell>
        </row>
        <row r="1634">
          <cell r="A1634">
            <v>1625</v>
          </cell>
          <cell r="B1634">
            <v>325</v>
          </cell>
          <cell r="C1634" t="str">
            <v xml:space="preserve">WESTFIELD                    </v>
          </cell>
          <cell r="D1634">
            <v>999</v>
          </cell>
          <cell r="E1634" t="str">
            <v>TOTAL</v>
          </cell>
          <cell r="F1634">
            <v>56348311.590000004</v>
          </cell>
          <cell r="G1634">
            <v>1</v>
          </cell>
          <cell r="H1634">
            <v>58680126.160000004</v>
          </cell>
          <cell r="I1634">
            <v>1</v>
          </cell>
          <cell r="J1634">
            <v>25776861</v>
          </cell>
          <cell r="K1634">
            <v>25776861</v>
          </cell>
          <cell r="L1634">
            <v>0</v>
          </cell>
          <cell r="M1634">
            <v>0</v>
          </cell>
          <cell r="N1634">
            <v>58680126.160000004</v>
          </cell>
          <cell r="O1634">
            <v>25776861</v>
          </cell>
          <cell r="P1634">
            <v>24659576</v>
          </cell>
          <cell r="Q1634">
            <v>1117285</v>
          </cell>
          <cell r="R1634">
            <v>4.5308362155131947</v>
          </cell>
          <cell r="S1634">
            <v>5890</v>
          </cell>
          <cell r="T1634">
            <v>0</v>
          </cell>
          <cell r="U1634">
            <v>325</v>
          </cell>
          <cell r="V1634">
            <v>999</v>
          </cell>
          <cell r="W1634">
            <v>1625</v>
          </cell>
          <cell r="X1634">
            <v>5881</v>
          </cell>
          <cell r="Y1634">
            <v>58680126.160000004</v>
          </cell>
        </row>
        <row r="1635">
          <cell r="A1635">
            <v>1626</v>
          </cell>
          <cell r="B1635">
            <v>326</v>
          </cell>
          <cell r="C1635" t="str">
            <v xml:space="preserve">WESTFORD                     </v>
          </cell>
          <cell r="D1635">
            <v>326</v>
          </cell>
          <cell r="E1635" t="str">
            <v>WESTFORD</v>
          </cell>
          <cell r="F1635">
            <v>43881686.305879995</v>
          </cell>
          <cell r="G1635">
            <v>0.98027261535920518</v>
          </cell>
          <cell r="H1635">
            <v>45585175.226279989</v>
          </cell>
          <cell r="I1635">
            <v>0.98267281893270941</v>
          </cell>
          <cell r="K1635">
            <v>30308996</v>
          </cell>
          <cell r="L1635">
            <v>0</v>
          </cell>
          <cell r="M1635">
            <v>0</v>
          </cell>
          <cell r="N1635">
            <v>45585175.226279989</v>
          </cell>
          <cell r="O1635">
            <v>30308996</v>
          </cell>
          <cell r="P1635">
            <v>29241053</v>
          </cell>
          <cell r="Q1635">
            <v>1067943</v>
          </cell>
          <cell r="R1635">
            <v>3.652204316992278</v>
          </cell>
          <cell r="S1635">
            <v>5086</v>
          </cell>
          <cell r="T1635">
            <v>0</v>
          </cell>
          <cell r="U1635">
            <v>326</v>
          </cell>
          <cell r="V1635">
            <v>326</v>
          </cell>
          <cell r="W1635">
            <v>1626</v>
          </cell>
          <cell r="X1635">
            <v>5065</v>
          </cell>
          <cell r="Y1635">
            <v>45585175.226279989</v>
          </cell>
        </row>
        <row r="1636">
          <cell r="A1636">
            <v>1627</v>
          </cell>
          <cell r="B1636">
            <v>326</v>
          </cell>
          <cell r="C1636" t="str">
            <v xml:space="preserve">WESTFORD                     </v>
          </cell>
          <cell r="D1636">
            <v>852</v>
          </cell>
          <cell r="E1636" t="str">
            <v>NASHOBA VALLEY</v>
          </cell>
          <cell r="F1636">
            <v>883092</v>
          </cell>
          <cell r="G1636">
            <v>1.9727384640794772E-2</v>
          </cell>
          <cell r="H1636">
            <v>803790</v>
          </cell>
          <cell r="I1636">
            <v>1.7327181067290587E-2</v>
          </cell>
          <cell r="K1636">
            <v>534430</v>
          </cell>
          <cell r="L1636">
            <v>0</v>
          </cell>
          <cell r="M1636">
            <v>0</v>
          </cell>
          <cell r="N1636">
            <v>803790</v>
          </cell>
          <cell r="O1636">
            <v>534430</v>
          </cell>
          <cell r="P1636">
            <v>588458</v>
          </cell>
          <cell r="Q1636">
            <v>-54028</v>
          </cell>
          <cell r="R1636">
            <v>-9.181283965890513</v>
          </cell>
          <cell r="S1636">
            <v>61</v>
          </cell>
          <cell r="T1636">
            <v>0</v>
          </cell>
          <cell r="U1636">
            <v>326</v>
          </cell>
          <cell r="V1636">
            <v>852</v>
          </cell>
          <cell r="W1636">
            <v>1627</v>
          </cell>
          <cell r="X1636">
            <v>53</v>
          </cell>
          <cell r="Y1636">
            <v>803790</v>
          </cell>
        </row>
        <row r="1637">
          <cell r="A1637">
            <v>1628</v>
          </cell>
          <cell r="B1637">
            <v>326</v>
          </cell>
          <cell r="D1637">
            <v>998</v>
          </cell>
          <cell r="F1637">
            <v>0</v>
          </cell>
          <cell r="G1637">
            <v>0</v>
          </cell>
          <cell r="H1637">
            <v>0</v>
          </cell>
          <cell r="I1637">
            <v>0</v>
          </cell>
          <cell r="K1637">
            <v>0</v>
          </cell>
          <cell r="L1637">
            <v>0</v>
          </cell>
          <cell r="M1637">
            <v>0</v>
          </cell>
          <cell r="N1637">
            <v>0</v>
          </cell>
          <cell r="O1637">
            <v>0</v>
          </cell>
          <cell r="P1637">
            <v>0</v>
          </cell>
          <cell r="Q1637">
            <v>0</v>
          </cell>
          <cell r="R1637">
            <v>0</v>
          </cell>
          <cell r="S1637">
            <v>0</v>
          </cell>
          <cell r="T1637">
            <v>0</v>
          </cell>
          <cell r="U1637">
            <v>326</v>
          </cell>
          <cell r="V1637">
            <v>998</v>
          </cell>
          <cell r="W1637">
            <v>1628</v>
          </cell>
          <cell r="X1637">
            <v>0</v>
          </cell>
          <cell r="Y1637">
            <v>0</v>
          </cell>
        </row>
        <row r="1638">
          <cell r="A1638">
            <v>1629</v>
          </cell>
          <cell r="B1638">
            <v>326</v>
          </cell>
          <cell r="D1638">
            <v>998</v>
          </cell>
          <cell r="F1638">
            <v>0</v>
          </cell>
          <cell r="G1638">
            <v>0</v>
          </cell>
          <cell r="H1638">
            <v>0</v>
          </cell>
          <cell r="I1638">
            <v>0</v>
          </cell>
          <cell r="K1638">
            <v>0</v>
          </cell>
          <cell r="L1638">
            <v>0</v>
          </cell>
          <cell r="M1638">
            <v>0</v>
          </cell>
          <cell r="N1638">
            <v>0</v>
          </cell>
          <cell r="O1638">
            <v>0</v>
          </cell>
          <cell r="P1638">
            <v>0</v>
          </cell>
          <cell r="Q1638">
            <v>0</v>
          </cell>
          <cell r="R1638">
            <v>0</v>
          </cell>
          <cell r="S1638">
            <v>0</v>
          </cell>
          <cell r="T1638">
            <v>0</v>
          </cell>
          <cell r="U1638">
            <v>326</v>
          </cell>
          <cell r="V1638">
            <v>998</v>
          </cell>
          <cell r="W1638">
            <v>1629</v>
          </cell>
          <cell r="X1638">
            <v>0</v>
          </cell>
          <cell r="Y1638">
            <v>0</v>
          </cell>
        </row>
        <row r="1639">
          <cell r="A1639">
            <v>1630</v>
          </cell>
          <cell r="B1639">
            <v>326</v>
          </cell>
          <cell r="C1639" t="str">
            <v xml:space="preserve">WESTFORD                     </v>
          </cell>
          <cell r="D1639">
            <v>999</v>
          </cell>
          <cell r="E1639" t="str">
            <v>TOTAL</v>
          </cell>
          <cell r="F1639">
            <v>44764778.305879995</v>
          </cell>
          <cell r="G1639">
            <v>1</v>
          </cell>
          <cell r="H1639">
            <v>46388965.226279989</v>
          </cell>
          <cell r="I1639">
            <v>1</v>
          </cell>
          <cell r="J1639">
            <v>30843426</v>
          </cell>
          <cell r="K1639">
            <v>30843426</v>
          </cell>
          <cell r="L1639">
            <v>0</v>
          </cell>
          <cell r="M1639">
            <v>0</v>
          </cell>
          <cell r="N1639">
            <v>46388965.226279989</v>
          </cell>
          <cell r="O1639">
            <v>30843426</v>
          </cell>
          <cell r="P1639">
            <v>29829511</v>
          </cell>
          <cell r="Q1639">
            <v>1013915</v>
          </cell>
          <cell r="R1639">
            <v>3.3990332593786068</v>
          </cell>
          <cell r="S1639">
            <v>5147</v>
          </cell>
          <cell r="T1639">
            <v>0</v>
          </cell>
          <cell r="U1639">
            <v>326</v>
          </cell>
          <cell r="V1639">
            <v>999</v>
          </cell>
          <cell r="W1639">
            <v>1630</v>
          </cell>
          <cell r="X1639">
            <v>5118</v>
          </cell>
          <cell r="Y1639">
            <v>46388965.226279989</v>
          </cell>
        </row>
        <row r="1640">
          <cell r="A1640">
            <v>1631</v>
          </cell>
          <cell r="B1640">
            <v>327</v>
          </cell>
          <cell r="C1640" t="str">
            <v xml:space="preserve">WESTHAMPTON                  </v>
          </cell>
          <cell r="D1640">
            <v>327</v>
          </cell>
          <cell r="E1640" t="str">
            <v>WESTHAMPTON</v>
          </cell>
          <cell r="F1640">
            <v>1193876.6000000001</v>
          </cell>
          <cell r="G1640">
            <v>0.53070862347514414</v>
          </cell>
          <cell r="H1640">
            <v>1195530.31</v>
          </cell>
          <cell r="I1640">
            <v>0.54151076658945252</v>
          </cell>
          <cell r="K1640">
            <v>868868</v>
          </cell>
          <cell r="L1640">
            <v>0</v>
          </cell>
          <cell r="M1640">
            <v>0</v>
          </cell>
          <cell r="N1640">
            <v>1195530.31</v>
          </cell>
          <cell r="O1640">
            <v>868868</v>
          </cell>
          <cell r="P1640">
            <v>823754</v>
          </cell>
          <cell r="Q1640">
            <v>45114</v>
          </cell>
          <cell r="R1640">
            <v>5.4766350148223859</v>
          </cell>
          <cell r="S1640">
            <v>135</v>
          </cell>
          <cell r="T1640">
            <v>0</v>
          </cell>
          <cell r="U1640">
            <v>327</v>
          </cell>
          <cell r="V1640">
            <v>327</v>
          </cell>
          <cell r="W1640">
            <v>1631</v>
          </cell>
          <cell r="X1640">
            <v>130</v>
          </cell>
          <cell r="Y1640">
            <v>1195530.31</v>
          </cell>
        </row>
        <row r="1641">
          <cell r="A1641">
            <v>1632</v>
          </cell>
          <cell r="B1641">
            <v>327</v>
          </cell>
          <cell r="C1641" t="str">
            <v xml:space="preserve">WESTHAMPTON                  </v>
          </cell>
          <cell r="D1641">
            <v>683</v>
          </cell>
          <cell r="E1641" t="str">
            <v>HAMPSHIRE</v>
          </cell>
          <cell r="F1641">
            <v>1055713</v>
          </cell>
          <cell r="G1641">
            <v>0.46929137652485592</v>
          </cell>
          <cell r="H1641">
            <v>1012238</v>
          </cell>
          <cell r="I1641">
            <v>0.45848923341054748</v>
          </cell>
          <cell r="K1641">
            <v>735658</v>
          </cell>
          <cell r="L1641">
            <v>0</v>
          </cell>
          <cell r="M1641">
            <v>0</v>
          </cell>
          <cell r="N1641">
            <v>1012238</v>
          </cell>
          <cell r="O1641">
            <v>735658</v>
          </cell>
          <cell r="P1641">
            <v>728423</v>
          </cell>
          <cell r="Q1641">
            <v>7235</v>
          </cell>
          <cell r="R1641">
            <v>0.99324156431084687</v>
          </cell>
          <cell r="S1641">
            <v>118</v>
          </cell>
          <cell r="T1641">
            <v>0</v>
          </cell>
          <cell r="U1641">
            <v>327</v>
          </cell>
          <cell r="V1641">
            <v>683</v>
          </cell>
          <cell r="W1641">
            <v>1632</v>
          </cell>
          <cell r="X1641">
            <v>110</v>
          </cell>
          <cell r="Y1641">
            <v>1012238</v>
          </cell>
        </row>
        <row r="1642">
          <cell r="A1642">
            <v>1633</v>
          </cell>
          <cell r="B1642">
            <v>327</v>
          </cell>
          <cell r="D1642">
            <v>998</v>
          </cell>
          <cell r="F1642">
            <v>0</v>
          </cell>
          <cell r="G1642">
            <v>0</v>
          </cell>
          <cell r="H1642">
            <v>0</v>
          </cell>
          <cell r="I1642">
            <v>0</v>
          </cell>
          <cell r="K1642">
            <v>0</v>
          </cell>
          <cell r="L1642">
            <v>0</v>
          </cell>
          <cell r="M1642">
            <v>0</v>
          </cell>
          <cell r="N1642">
            <v>0</v>
          </cell>
          <cell r="O1642">
            <v>0</v>
          </cell>
          <cell r="P1642">
            <v>0</v>
          </cell>
          <cell r="Q1642">
            <v>0</v>
          </cell>
          <cell r="R1642">
            <v>0</v>
          </cell>
          <cell r="S1642">
            <v>0</v>
          </cell>
          <cell r="T1642">
            <v>0</v>
          </cell>
          <cell r="U1642">
            <v>327</v>
          </cell>
          <cell r="V1642">
            <v>998</v>
          </cell>
          <cell r="W1642">
            <v>1633</v>
          </cell>
          <cell r="X1642">
            <v>0</v>
          </cell>
          <cell r="Y1642">
            <v>0</v>
          </cell>
        </row>
        <row r="1643">
          <cell r="A1643">
            <v>1634</v>
          </cell>
          <cell r="B1643">
            <v>327</v>
          </cell>
          <cell r="D1643">
            <v>998</v>
          </cell>
          <cell r="F1643">
            <v>0</v>
          </cell>
          <cell r="G1643">
            <v>0</v>
          </cell>
          <cell r="H1643">
            <v>0</v>
          </cell>
          <cell r="I1643">
            <v>0</v>
          </cell>
          <cell r="K1643">
            <v>0</v>
          </cell>
          <cell r="L1643">
            <v>0</v>
          </cell>
          <cell r="M1643">
            <v>0</v>
          </cell>
          <cell r="N1643">
            <v>0</v>
          </cell>
          <cell r="O1643">
            <v>0</v>
          </cell>
          <cell r="P1643">
            <v>0</v>
          </cell>
          <cell r="Q1643">
            <v>0</v>
          </cell>
          <cell r="R1643">
            <v>0</v>
          </cell>
          <cell r="S1643">
            <v>0</v>
          </cell>
          <cell r="T1643">
            <v>0</v>
          </cell>
          <cell r="U1643">
            <v>327</v>
          </cell>
          <cell r="V1643">
            <v>998</v>
          </cell>
          <cell r="W1643">
            <v>1634</v>
          </cell>
          <cell r="X1643">
            <v>0</v>
          </cell>
          <cell r="Y1643">
            <v>0</v>
          </cell>
        </row>
        <row r="1644">
          <cell r="A1644">
            <v>1635</v>
          </cell>
          <cell r="B1644">
            <v>327</v>
          </cell>
          <cell r="C1644" t="str">
            <v xml:space="preserve">WESTHAMPTON                  </v>
          </cell>
          <cell r="D1644">
            <v>999</v>
          </cell>
          <cell r="E1644" t="str">
            <v>TOTAL</v>
          </cell>
          <cell r="F1644">
            <v>2249589.6</v>
          </cell>
          <cell r="G1644">
            <v>1</v>
          </cell>
          <cell r="H1644">
            <v>2207768.31</v>
          </cell>
          <cell r="I1644">
            <v>1</v>
          </cell>
          <cell r="J1644">
            <v>1604526</v>
          </cell>
          <cell r="K1644">
            <v>1604526</v>
          </cell>
          <cell r="L1644">
            <v>0</v>
          </cell>
          <cell r="M1644">
            <v>0</v>
          </cell>
          <cell r="N1644">
            <v>2207768.31</v>
          </cell>
          <cell r="O1644">
            <v>1604526</v>
          </cell>
          <cell r="P1644">
            <v>1552177</v>
          </cell>
          <cell r="Q1644">
            <v>52349</v>
          </cell>
          <cell r="R1644">
            <v>3.3726179424124956</v>
          </cell>
          <cell r="S1644">
            <v>253</v>
          </cell>
          <cell r="T1644">
            <v>0</v>
          </cell>
          <cell r="U1644">
            <v>327</v>
          </cell>
          <cell r="V1644">
            <v>999</v>
          </cell>
          <cell r="W1644">
            <v>1635</v>
          </cell>
          <cell r="X1644">
            <v>240</v>
          </cell>
          <cell r="Y1644">
            <v>2207768.31</v>
          </cell>
        </row>
        <row r="1645">
          <cell r="A1645">
            <v>1636</v>
          </cell>
          <cell r="B1645">
            <v>328</v>
          </cell>
          <cell r="C1645" t="str">
            <v xml:space="preserve">WESTMINSTER                  </v>
          </cell>
          <cell r="D1645">
            <v>328</v>
          </cell>
          <cell r="E1645" t="str">
            <v>WESTMINSTER</v>
          </cell>
          <cell r="F1645">
            <v>0</v>
          </cell>
          <cell r="G1645">
            <v>0</v>
          </cell>
          <cell r="H1645">
            <v>0</v>
          </cell>
          <cell r="I1645">
            <v>0</v>
          </cell>
          <cell r="K1645">
            <v>0</v>
          </cell>
          <cell r="L1645">
            <v>0</v>
          </cell>
          <cell r="M1645">
            <v>0</v>
          </cell>
          <cell r="N1645">
            <v>0</v>
          </cell>
          <cell r="O1645">
            <v>0</v>
          </cell>
          <cell r="P1645">
            <v>0</v>
          </cell>
          <cell r="Q1645">
            <v>0</v>
          </cell>
          <cell r="R1645">
            <v>0</v>
          </cell>
          <cell r="S1645">
            <v>0</v>
          </cell>
          <cell r="T1645">
            <v>0</v>
          </cell>
          <cell r="U1645">
            <v>328</v>
          </cell>
          <cell r="V1645">
            <v>328</v>
          </cell>
          <cell r="W1645">
            <v>1636</v>
          </cell>
          <cell r="X1645">
            <v>0</v>
          </cell>
          <cell r="Y1645">
            <v>0</v>
          </cell>
        </row>
        <row r="1646">
          <cell r="A1646">
            <v>1637</v>
          </cell>
          <cell r="B1646">
            <v>328</v>
          </cell>
          <cell r="C1646" t="str">
            <v xml:space="preserve">WESTMINSTER                  </v>
          </cell>
          <cell r="D1646">
            <v>610</v>
          </cell>
          <cell r="E1646" t="str">
            <v>ASHBURNHAM WESTMINSTER</v>
          </cell>
          <cell r="F1646">
            <v>11253282</v>
          </cell>
          <cell r="G1646">
            <v>0.93306563956012945</v>
          </cell>
          <cell r="H1646">
            <v>11445544</v>
          </cell>
          <cell r="I1646">
            <v>0.92575970361567805</v>
          </cell>
          <cell r="K1646">
            <v>6339100</v>
          </cell>
          <cell r="L1646">
            <v>0</v>
          </cell>
          <cell r="M1646">
            <v>0</v>
          </cell>
          <cell r="N1646">
            <v>11445544</v>
          </cell>
          <cell r="O1646">
            <v>6339100</v>
          </cell>
          <cell r="P1646">
            <v>6167209</v>
          </cell>
          <cell r="Q1646">
            <v>171891</v>
          </cell>
          <cell r="R1646">
            <v>2.7871765007477451</v>
          </cell>
          <cell r="S1646">
            <v>1284</v>
          </cell>
          <cell r="T1646">
            <v>0</v>
          </cell>
          <cell r="U1646">
            <v>328</v>
          </cell>
          <cell r="V1646">
            <v>610</v>
          </cell>
          <cell r="W1646">
            <v>1637</v>
          </cell>
          <cell r="X1646">
            <v>1257</v>
          </cell>
          <cell r="Y1646">
            <v>11445544</v>
          </cell>
        </row>
        <row r="1647">
          <cell r="A1647">
            <v>1638</v>
          </cell>
          <cell r="B1647">
            <v>328</v>
          </cell>
          <cell r="C1647" t="str">
            <v xml:space="preserve">WESTMINSTER                  </v>
          </cell>
          <cell r="D1647">
            <v>832</v>
          </cell>
          <cell r="E1647" t="str">
            <v>MONTACHUSETT</v>
          </cell>
          <cell r="F1647">
            <v>807265</v>
          </cell>
          <cell r="G1647">
            <v>6.6934360439870597E-2</v>
          </cell>
          <cell r="H1647">
            <v>917863</v>
          </cell>
          <cell r="I1647">
            <v>7.4240296384321891E-2</v>
          </cell>
          <cell r="K1647">
            <v>508357</v>
          </cell>
          <cell r="L1647">
            <v>0</v>
          </cell>
          <cell r="M1647">
            <v>0</v>
          </cell>
          <cell r="N1647">
            <v>917863</v>
          </cell>
          <cell r="O1647">
            <v>508357</v>
          </cell>
          <cell r="P1647">
            <v>442411</v>
          </cell>
          <cell r="Q1647">
            <v>65946</v>
          </cell>
          <cell r="R1647">
            <v>14.906048900230781</v>
          </cell>
          <cell r="S1647">
            <v>57</v>
          </cell>
          <cell r="T1647">
            <v>0</v>
          </cell>
          <cell r="U1647">
            <v>328</v>
          </cell>
          <cell r="V1647">
            <v>832</v>
          </cell>
          <cell r="W1647">
            <v>1638</v>
          </cell>
          <cell r="X1647">
            <v>62</v>
          </cell>
          <cell r="Y1647">
            <v>917863</v>
          </cell>
        </row>
        <row r="1648">
          <cell r="A1648">
            <v>1639</v>
          </cell>
          <cell r="B1648">
            <v>328</v>
          </cell>
          <cell r="D1648">
            <v>998</v>
          </cell>
          <cell r="F1648">
            <v>0</v>
          </cell>
          <cell r="G1648">
            <v>0</v>
          </cell>
          <cell r="H1648">
            <v>0</v>
          </cell>
          <cell r="I1648">
            <v>0</v>
          </cell>
          <cell r="K1648">
            <v>0</v>
          </cell>
          <cell r="L1648">
            <v>0</v>
          </cell>
          <cell r="M1648">
            <v>0</v>
          </cell>
          <cell r="N1648">
            <v>0</v>
          </cell>
          <cell r="O1648">
            <v>0</v>
          </cell>
          <cell r="P1648">
            <v>0</v>
          </cell>
          <cell r="Q1648">
            <v>0</v>
          </cell>
          <cell r="R1648">
            <v>0</v>
          </cell>
          <cell r="S1648">
            <v>0</v>
          </cell>
          <cell r="T1648">
            <v>0</v>
          </cell>
          <cell r="U1648">
            <v>328</v>
          </cell>
          <cell r="V1648">
            <v>998</v>
          </cell>
          <cell r="W1648">
            <v>1639</v>
          </cell>
          <cell r="X1648">
            <v>0</v>
          </cell>
          <cell r="Y1648">
            <v>0</v>
          </cell>
        </row>
        <row r="1649">
          <cell r="A1649">
            <v>1640</v>
          </cell>
          <cell r="B1649">
            <v>328</v>
          </cell>
          <cell r="C1649" t="str">
            <v xml:space="preserve">WESTMINSTER                  </v>
          </cell>
          <cell r="D1649">
            <v>999</v>
          </cell>
          <cell r="E1649" t="str">
            <v>TOTAL</v>
          </cell>
          <cell r="F1649">
            <v>12060547</v>
          </cell>
          <cell r="G1649">
            <v>1</v>
          </cell>
          <cell r="H1649">
            <v>12363407</v>
          </cell>
          <cell r="I1649">
            <v>1</v>
          </cell>
          <cell r="J1649">
            <v>6847457</v>
          </cell>
          <cell r="K1649">
            <v>6847457</v>
          </cell>
          <cell r="L1649">
            <v>0</v>
          </cell>
          <cell r="M1649">
            <v>0</v>
          </cell>
          <cell r="N1649">
            <v>12363407</v>
          </cell>
          <cell r="O1649">
            <v>6847457</v>
          </cell>
          <cell r="P1649">
            <v>6609620</v>
          </cell>
          <cell r="Q1649">
            <v>237837</v>
          </cell>
          <cell r="R1649">
            <v>3.5983460471252506</v>
          </cell>
          <cell r="S1649">
            <v>1341</v>
          </cell>
          <cell r="T1649">
            <v>0</v>
          </cell>
          <cell r="U1649">
            <v>328</v>
          </cell>
          <cell r="V1649">
            <v>999</v>
          </cell>
          <cell r="W1649">
            <v>1640</v>
          </cell>
          <cell r="X1649">
            <v>1319</v>
          </cell>
          <cell r="Y1649">
            <v>12363407</v>
          </cell>
        </row>
        <row r="1650">
          <cell r="A1650">
            <v>1641</v>
          </cell>
          <cell r="B1650">
            <v>329</v>
          </cell>
          <cell r="C1650" t="str">
            <v xml:space="preserve">WEST NEWBURY                 </v>
          </cell>
          <cell r="D1650">
            <v>329</v>
          </cell>
          <cell r="E1650" t="str">
            <v>WEST NEWBURY</v>
          </cell>
          <cell r="F1650">
            <v>0</v>
          </cell>
          <cell r="G1650">
            <v>0</v>
          </cell>
          <cell r="H1650">
            <v>0</v>
          </cell>
          <cell r="I1650">
            <v>0</v>
          </cell>
          <cell r="K1650">
            <v>0</v>
          </cell>
          <cell r="L1650">
            <v>0</v>
          </cell>
          <cell r="M1650">
            <v>0</v>
          </cell>
          <cell r="N1650">
            <v>0</v>
          </cell>
          <cell r="O1650">
            <v>0</v>
          </cell>
          <cell r="P1650">
            <v>0</v>
          </cell>
          <cell r="Q1650">
            <v>0</v>
          </cell>
          <cell r="R1650">
            <v>0</v>
          </cell>
          <cell r="S1650">
            <v>0</v>
          </cell>
          <cell r="T1650">
            <v>0</v>
          </cell>
          <cell r="U1650">
            <v>329</v>
          </cell>
          <cell r="V1650">
            <v>329</v>
          </cell>
          <cell r="W1650">
            <v>1641</v>
          </cell>
          <cell r="X1650">
            <v>0</v>
          </cell>
          <cell r="Y1650">
            <v>0</v>
          </cell>
        </row>
        <row r="1651">
          <cell r="A1651">
            <v>1642</v>
          </cell>
          <cell r="B1651">
            <v>329</v>
          </cell>
          <cell r="C1651" t="str">
            <v xml:space="preserve">WEST NEWBURY                 </v>
          </cell>
          <cell r="D1651">
            <v>745</v>
          </cell>
          <cell r="E1651" t="str">
            <v>PENTUCKET</v>
          </cell>
          <cell r="F1651">
            <v>6292619</v>
          </cell>
          <cell r="G1651">
            <v>0.95878221039725364</v>
          </cell>
          <cell r="H1651">
            <v>6267820</v>
          </cell>
          <cell r="I1651">
            <v>0.9635685898980122</v>
          </cell>
          <cell r="K1651">
            <v>4621016</v>
          </cell>
          <cell r="L1651">
            <v>0</v>
          </cell>
          <cell r="M1651">
            <v>0</v>
          </cell>
          <cell r="N1651">
            <v>6267820</v>
          </cell>
          <cell r="O1651">
            <v>4612097</v>
          </cell>
          <cell r="P1651">
            <v>4341692</v>
          </cell>
          <cell r="Q1651">
            <v>270405</v>
          </cell>
          <cell r="R1651">
            <v>6.2281018552214205</v>
          </cell>
          <cell r="S1651">
            <v>745</v>
          </cell>
          <cell r="T1651">
            <v>0</v>
          </cell>
          <cell r="U1651">
            <v>329</v>
          </cell>
          <cell r="V1651">
            <v>745</v>
          </cell>
          <cell r="W1651">
            <v>1642</v>
          </cell>
          <cell r="X1651">
            <v>712</v>
          </cell>
          <cell r="Y1651">
            <v>6267820</v>
          </cell>
        </row>
        <row r="1652">
          <cell r="A1652">
            <v>1643</v>
          </cell>
          <cell r="B1652">
            <v>329</v>
          </cell>
          <cell r="C1652" t="str">
            <v xml:space="preserve">WEST NEWBURY                 </v>
          </cell>
          <cell r="D1652">
            <v>885</v>
          </cell>
          <cell r="E1652" t="str">
            <v>WHITTIER</v>
          </cell>
          <cell r="F1652">
            <v>172448</v>
          </cell>
          <cell r="G1652">
            <v>2.6275240026225263E-2</v>
          </cell>
          <cell r="H1652">
            <v>164792</v>
          </cell>
          <cell r="I1652">
            <v>2.5333911163127408E-2</v>
          </cell>
          <cell r="K1652">
            <v>121495</v>
          </cell>
          <cell r="L1652">
            <v>0</v>
          </cell>
          <cell r="M1652">
            <v>0</v>
          </cell>
          <cell r="N1652">
            <v>164792</v>
          </cell>
          <cell r="O1652">
            <v>121260</v>
          </cell>
          <cell r="P1652">
            <v>118983</v>
          </cell>
          <cell r="Q1652">
            <v>2277</v>
          </cell>
          <cell r="R1652">
            <v>1.9137187665464814</v>
          </cell>
          <cell r="S1652">
            <v>12</v>
          </cell>
          <cell r="T1652">
            <v>0</v>
          </cell>
          <cell r="U1652">
            <v>329</v>
          </cell>
          <cell r="V1652">
            <v>885</v>
          </cell>
          <cell r="W1652">
            <v>1643</v>
          </cell>
          <cell r="X1652">
            <v>11</v>
          </cell>
          <cell r="Y1652">
            <v>164792</v>
          </cell>
        </row>
        <row r="1653">
          <cell r="A1653">
            <v>1644</v>
          </cell>
          <cell r="B1653">
            <v>329</v>
          </cell>
          <cell r="C1653" t="str">
            <v xml:space="preserve">WEST NEWBURY                 </v>
          </cell>
          <cell r="D1653">
            <v>913</v>
          </cell>
          <cell r="E1653" t="str">
            <v>ESSEX AGRICULTURAL</v>
          </cell>
          <cell r="F1653">
            <v>98070</v>
          </cell>
          <cell r="G1653">
            <v>1.4942549576521106E-2</v>
          </cell>
          <cell r="H1653">
            <v>72187</v>
          </cell>
          <cell r="I1653">
            <v>1.109749893886037E-2</v>
          </cell>
          <cell r="K1653">
            <v>53221</v>
          </cell>
          <cell r="L1653">
            <v>62375</v>
          </cell>
          <cell r="M1653">
            <v>9154</v>
          </cell>
          <cell r="N1653">
            <v>0</v>
          </cell>
          <cell r="O1653">
            <v>62375</v>
          </cell>
          <cell r="P1653">
            <v>85903</v>
          </cell>
          <cell r="Q1653">
            <v>-23528</v>
          </cell>
          <cell r="R1653">
            <v>-27.389031814954077</v>
          </cell>
          <cell r="S1653">
            <v>7</v>
          </cell>
          <cell r="T1653">
            <v>0</v>
          </cell>
          <cell r="U1653">
            <v>329</v>
          </cell>
          <cell r="V1653">
            <v>913</v>
          </cell>
          <cell r="W1653">
            <v>1644</v>
          </cell>
          <cell r="X1653">
            <v>5</v>
          </cell>
          <cell r="Y1653">
            <v>72187</v>
          </cell>
        </row>
        <row r="1654">
          <cell r="A1654">
            <v>1645</v>
          </cell>
          <cell r="B1654">
            <v>329</v>
          </cell>
          <cell r="C1654" t="str">
            <v xml:space="preserve">WEST NEWBURY                 </v>
          </cell>
          <cell r="D1654">
            <v>999</v>
          </cell>
          <cell r="E1654" t="str">
            <v>TOTAL</v>
          </cell>
          <cell r="F1654">
            <v>6563137</v>
          </cell>
          <cell r="G1654">
            <v>1</v>
          </cell>
          <cell r="H1654">
            <v>6504799</v>
          </cell>
          <cell r="I1654">
            <v>1</v>
          </cell>
          <cell r="J1654">
            <v>4795731</v>
          </cell>
          <cell r="K1654">
            <v>4795732</v>
          </cell>
          <cell r="L1654">
            <v>62375</v>
          </cell>
          <cell r="M1654">
            <v>9154</v>
          </cell>
          <cell r="N1654">
            <v>6432612</v>
          </cell>
          <cell r="O1654">
            <v>4795732</v>
          </cell>
          <cell r="P1654">
            <v>4546578</v>
          </cell>
          <cell r="Q1654">
            <v>249154</v>
          </cell>
          <cell r="R1654">
            <v>5.4800335549065693</v>
          </cell>
          <cell r="S1654">
            <v>764</v>
          </cell>
          <cell r="T1654">
            <v>0</v>
          </cell>
          <cell r="U1654">
            <v>329</v>
          </cell>
          <cell r="V1654">
            <v>999</v>
          </cell>
          <cell r="W1654">
            <v>1645</v>
          </cell>
          <cell r="X1654">
            <v>728</v>
          </cell>
          <cell r="Y1654">
            <v>6504799</v>
          </cell>
        </row>
        <row r="1655">
          <cell r="A1655">
            <v>1646</v>
          </cell>
          <cell r="B1655">
            <v>330</v>
          </cell>
          <cell r="C1655" t="str">
            <v xml:space="preserve">WESTON                       </v>
          </cell>
          <cell r="D1655">
            <v>330</v>
          </cell>
          <cell r="E1655" t="str">
            <v>WESTON</v>
          </cell>
          <cell r="F1655">
            <v>20217500.017579999</v>
          </cell>
          <cell r="G1655">
            <v>0.99775694073580068</v>
          </cell>
          <cell r="H1655">
            <v>21125018.31106</v>
          </cell>
          <cell r="I1655">
            <v>0.99774337801009216</v>
          </cell>
          <cell r="K1655">
            <v>19897050</v>
          </cell>
          <cell r="L1655">
            <v>0</v>
          </cell>
          <cell r="M1655">
            <v>0</v>
          </cell>
          <cell r="N1655">
            <v>21125018.31106</v>
          </cell>
          <cell r="O1655">
            <v>19897050</v>
          </cell>
          <cell r="P1655">
            <v>19394331</v>
          </cell>
          <cell r="Q1655">
            <v>502719</v>
          </cell>
          <cell r="R1655">
            <v>2.5920925037321472</v>
          </cell>
          <cell r="S1655">
            <v>2342</v>
          </cell>
          <cell r="T1655">
            <v>0</v>
          </cell>
          <cell r="U1655">
            <v>330</v>
          </cell>
          <cell r="V1655">
            <v>330</v>
          </cell>
          <cell r="W1655">
            <v>1646</v>
          </cell>
          <cell r="X1655">
            <v>2328</v>
          </cell>
          <cell r="Y1655">
            <v>21125018.31106</v>
          </cell>
        </row>
        <row r="1656">
          <cell r="A1656">
            <v>1647</v>
          </cell>
          <cell r="B1656">
            <v>330</v>
          </cell>
          <cell r="C1656" t="str">
            <v xml:space="preserve">WESTON                       </v>
          </cell>
          <cell r="D1656">
            <v>830</v>
          </cell>
          <cell r="E1656" t="str">
            <v>MINUTEMAN</v>
          </cell>
          <cell r="F1656">
            <v>45451</v>
          </cell>
          <cell r="G1656">
            <v>2.2430592641993273E-3</v>
          </cell>
          <cell r="H1656">
            <v>47779</v>
          </cell>
          <cell r="I1656">
            <v>2.2566219899078596E-3</v>
          </cell>
          <cell r="K1656">
            <v>45002</v>
          </cell>
          <cell r="L1656">
            <v>0</v>
          </cell>
          <cell r="M1656">
            <v>0</v>
          </cell>
          <cell r="N1656">
            <v>47779</v>
          </cell>
          <cell r="O1656">
            <v>45002</v>
          </cell>
          <cell r="P1656">
            <v>43600</v>
          </cell>
          <cell r="Q1656">
            <v>1402</v>
          </cell>
          <cell r="R1656">
            <v>3.2155963302752295</v>
          </cell>
          <cell r="S1656">
            <v>3</v>
          </cell>
          <cell r="T1656">
            <v>0</v>
          </cell>
          <cell r="U1656">
            <v>330</v>
          </cell>
          <cell r="V1656">
            <v>830</v>
          </cell>
          <cell r="W1656">
            <v>1647</v>
          </cell>
          <cell r="X1656">
            <v>3</v>
          </cell>
          <cell r="Y1656">
            <v>47779</v>
          </cell>
        </row>
        <row r="1657">
          <cell r="A1657">
            <v>1648</v>
          </cell>
          <cell r="B1657">
            <v>330</v>
          </cell>
          <cell r="D1657">
            <v>998</v>
          </cell>
          <cell r="F1657">
            <v>0</v>
          </cell>
          <cell r="G1657">
            <v>0</v>
          </cell>
          <cell r="H1657">
            <v>0</v>
          </cell>
          <cell r="I1657">
            <v>0</v>
          </cell>
          <cell r="K1657">
            <v>0</v>
          </cell>
          <cell r="L1657">
            <v>0</v>
          </cell>
          <cell r="M1657">
            <v>0</v>
          </cell>
          <cell r="N1657">
            <v>0</v>
          </cell>
          <cell r="O1657">
            <v>0</v>
          </cell>
          <cell r="P1657">
            <v>0</v>
          </cell>
          <cell r="Q1657">
            <v>0</v>
          </cell>
          <cell r="R1657">
            <v>0</v>
          </cell>
          <cell r="S1657">
            <v>0</v>
          </cell>
          <cell r="T1657">
            <v>0</v>
          </cell>
          <cell r="U1657">
            <v>330</v>
          </cell>
          <cell r="V1657">
            <v>998</v>
          </cell>
          <cell r="W1657">
            <v>1648</v>
          </cell>
          <cell r="X1657">
            <v>0</v>
          </cell>
          <cell r="Y1657">
            <v>0</v>
          </cell>
        </row>
        <row r="1658">
          <cell r="A1658">
            <v>1649</v>
          </cell>
          <cell r="B1658">
            <v>330</v>
          </cell>
          <cell r="D1658">
            <v>998</v>
          </cell>
          <cell r="F1658">
            <v>0</v>
          </cell>
          <cell r="G1658">
            <v>0</v>
          </cell>
          <cell r="H1658">
            <v>0</v>
          </cell>
          <cell r="I1658">
            <v>0</v>
          </cell>
          <cell r="K1658">
            <v>0</v>
          </cell>
          <cell r="L1658">
            <v>0</v>
          </cell>
          <cell r="M1658">
            <v>0</v>
          </cell>
          <cell r="N1658">
            <v>0</v>
          </cell>
          <cell r="O1658">
            <v>0</v>
          </cell>
          <cell r="P1658">
            <v>0</v>
          </cell>
          <cell r="Q1658">
            <v>0</v>
          </cell>
          <cell r="R1658">
            <v>0</v>
          </cell>
          <cell r="S1658">
            <v>0</v>
          </cell>
          <cell r="T1658">
            <v>0</v>
          </cell>
          <cell r="U1658">
            <v>330</v>
          </cell>
          <cell r="V1658">
            <v>998</v>
          </cell>
          <cell r="W1658">
            <v>1649</v>
          </cell>
          <cell r="X1658">
            <v>0</v>
          </cell>
          <cell r="Y1658">
            <v>0</v>
          </cell>
        </row>
        <row r="1659">
          <cell r="A1659">
            <v>1650</v>
          </cell>
          <cell r="B1659">
            <v>330</v>
          </cell>
          <cell r="C1659" t="str">
            <v xml:space="preserve">WESTON                       </v>
          </cell>
          <cell r="D1659">
            <v>999</v>
          </cell>
          <cell r="E1659" t="str">
            <v>TOTAL</v>
          </cell>
          <cell r="F1659">
            <v>20262951.017579999</v>
          </cell>
          <cell r="G1659">
            <v>1</v>
          </cell>
          <cell r="H1659">
            <v>21172797.31106</v>
          </cell>
          <cell r="I1659">
            <v>1</v>
          </cell>
          <cell r="J1659">
            <v>19942052</v>
          </cell>
          <cell r="K1659">
            <v>19942052</v>
          </cell>
          <cell r="L1659">
            <v>0</v>
          </cell>
          <cell r="M1659">
            <v>0</v>
          </cell>
          <cell r="N1659">
            <v>21172797.31106</v>
          </cell>
          <cell r="O1659">
            <v>19942052</v>
          </cell>
          <cell r="P1659">
            <v>19437931</v>
          </cell>
          <cell r="Q1659">
            <v>504121</v>
          </cell>
          <cell r="R1659">
            <v>2.5934910459348788</v>
          </cell>
          <cell r="S1659">
            <v>2345</v>
          </cell>
          <cell r="T1659">
            <v>0</v>
          </cell>
          <cell r="U1659">
            <v>330</v>
          </cell>
          <cell r="V1659">
            <v>999</v>
          </cell>
          <cell r="W1659">
            <v>1650</v>
          </cell>
          <cell r="X1659">
            <v>2331</v>
          </cell>
          <cell r="Y1659">
            <v>21172797.31106</v>
          </cell>
        </row>
        <row r="1660">
          <cell r="A1660">
            <v>1651</v>
          </cell>
          <cell r="B1660">
            <v>331</v>
          </cell>
          <cell r="C1660" t="str">
            <v xml:space="preserve">WESTPORT                     </v>
          </cell>
          <cell r="D1660">
            <v>331</v>
          </cell>
          <cell r="E1660" t="str">
            <v>WESTPORT</v>
          </cell>
          <cell r="F1660">
            <v>15633780.250000004</v>
          </cell>
          <cell r="G1660">
            <v>0.88546541528304268</v>
          </cell>
          <cell r="H1660">
            <v>15649507.84</v>
          </cell>
          <cell r="I1660">
            <v>0.88361658311825131</v>
          </cell>
          <cell r="K1660">
            <v>12625582</v>
          </cell>
          <cell r="L1660">
            <v>0</v>
          </cell>
          <cell r="M1660">
            <v>0</v>
          </cell>
          <cell r="N1660">
            <v>15649507.84</v>
          </cell>
          <cell r="O1660">
            <v>12625582</v>
          </cell>
          <cell r="P1660">
            <v>12313381</v>
          </cell>
          <cell r="Q1660">
            <v>312201</v>
          </cell>
          <cell r="R1660">
            <v>2.535461218977956</v>
          </cell>
          <cell r="S1660">
            <v>1758</v>
          </cell>
          <cell r="T1660">
            <v>0</v>
          </cell>
          <cell r="U1660">
            <v>331</v>
          </cell>
          <cell r="V1660">
            <v>331</v>
          </cell>
          <cell r="W1660">
            <v>1651</v>
          </cell>
          <cell r="X1660">
            <v>1685</v>
          </cell>
          <cell r="Y1660">
            <v>15649507.84</v>
          </cell>
        </row>
        <row r="1661">
          <cell r="A1661">
            <v>1652</v>
          </cell>
          <cell r="B1661">
            <v>331</v>
          </cell>
          <cell r="C1661" t="str">
            <v xml:space="preserve">WESTPORT                     </v>
          </cell>
          <cell r="D1661">
            <v>821</v>
          </cell>
          <cell r="E1661" t="str">
            <v>GREATER FALL RIVER</v>
          </cell>
          <cell r="F1661">
            <v>1451838</v>
          </cell>
          <cell r="G1661">
            <v>8.2229142090806978E-2</v>
          </cell>
          <cell r="H1661">
            <v>1424132</v>
          </cell>
          <cell r="I1661">
            <v>8.0410621510597066E-2</v>
          </cell>
          <cell r="K1661">
            <v>1148950</v>
          </cell>
          <cell r="L1661">
            <v>0</v>
          </cell>
          <cell r="M1661">
            <v>0</v>
          </cell>
          <cell r="N1661">
            <v>1424132</v>
          </cell>
          <cell r="O1661">
            <v>1148950</v>
          </cell>
          <cell r="P1661">
            <v>1143488</v>
          </cell>
          <cell r="Q1661">
            <v>5462</v>
          </cell>
          <cell r="R1661">
            <v>0.47766133094531821</v>
          </cell>
          <cell r="S1661">
            <v>101</v>
          </cell>
          <cell r="T1661">
            <v>0</v>
          </cell>
          <cell r="U1661">
            <v>331</v>
          </cell>
          <cell r="V1661">
            <v>821</v>
          </cell>
          <cell r="W1661">
            <v>1652</v>
          </cell>
          <cell r="X1661">
            <v>95</v>
          </cell>
          <cell r="Y1661">
            <v>1424132</v>
          </cell>
        </row>
        <row r="1662">
          <cell r="A1662">
            <v>1653</v>
          </cell>
          <cell r="B1662">
            <v>331</v>
          </cell>
          <cell r="C1662" t="str">
            <v xml:space="preserve">WESTPORT                     </v>
          </cell>
          <cell r="D1662">
            <v>910</v>
          </cell>
          <cell r="E1662" t="str">
            <v>BRISTOL COUNTY</v>
          </cell>
          <cell r="F1662">
            <v>570385</v>
          </cell>
          <cell r="G1662">
            <v>3.2305442626150392E-2</v>
          </cell>
          <cell r="H1662">
            <v>637105</v>
          </cell>
          <cell r="I1662">
            <v>3.5972795371151653E-2</v>
          </cell>
          <cell r="K1662">
            <v>513998</v>
          </cell>
          <cell r="L1662">
            <v>0</v>
          </cell>
          <cell r="M1662">
            <v>0</v>
          </cell>
          <cell r="N1662">
            <v>637105</v>
          </cell>
          <cell r="O1662">
            <v>513998</v>
          </cell>
          <cell r="P1662">
            <v>449243</v>
          </cell>
          <cell r="Q1662">
            <v>64755</v>
          </cell>
          <cell r="R1662">
            <v>14.41424796824881</v>
          </cell>
          <cell r="S1662">
            <v>40</v>
          </cell>
          <cell r="T1662">
            <v>0</v>
          </cell>
          <cell r="U1662">
            <v>331</v>
          </cell>
          <cell r="V1662">
            <v>910</v>
          </cell>
          <cell r="W1662">
            <v>1653</v>
          </cell>
          <cell r="X1662">
            <v>43</v>
          </cell>
          <cell r="Y1662">
            <v>637105</v>
          </cell>
        </row>
        <row r="1663">
          <cell r="A1663">
            <v>1654</v>
          </cell>
          <cell r="B1663">
            <v>331</v>
          </cell>
          <cell r="D1663">
            <v>998</v>
          </cell>
          <cell r="F1663">
            <v>0</v>
          </cell>
          <cell r="G1663">
            <v>0</v>
          </cell>
          <cell r="H1663">
            <v>0</v>
          </cell>
          <cell r="I1663">
            <v>0</v>
          </cell>
          <cell r="K1663">
            <v>0</v>
          </cell>
          <cell r="L1663">
            <v>0</v>
          </cell>
          <cell r="M1663">
            <v>0</v>
          </cell>
          <cell r="N1663">
            <v>0</v>
          </cell>
          <cell r="O1663">
            <v>0</v>
          </cell>
          <cell r="P1663">
            <v>0</v>
          </cell>
          <cell r="Q1663">
            <v>0</v>
          </cell>
          <cell r="R1663">
            <v>0</v>
          </cell>
          <cell r="S1663">
            <v>0</v>
          </cell>
          <cell r="T1663">
            <v>0</v>
          </cell>
          <cell r="U1663">
            <v>331</v>
          </cell>
          <cell r="V1663">
            <v>998</v>
          </cell>
          <cell r="W1663">
            <v>1654</v>
          </cell>
          <cell r="X1663">
            <v>0</v>
          </cell>
          <cell r="Y1663">
            <v>0</v>
          </cell>
        </row>
        <row r="1664">
          <cell r="A1664">
            <v>1655</v>
          </cell>
          <cell r="B1664">
            <v>331</v>
          </cell>
          <cell r="C1664" t="str">
            <v xml:space="preserve">WESTPORT                     </v>
          </cell>
          <cell r="D1664">
            <v>999</v>
          </cell>
          <cell r="E1664" t="str">
            <v>TOTAL</v>
          </cell>
          <cell r="F1664">
            <v>17656003.250000004</v>
          </cell>
          <cell r="G1664">
            <v>1</v>
          </cell>
          <cell r="H1664">
            <v>17710744.84</v>
          </cell>
          <cell r="I1664">
            <v>1</v>
          </cell>
          <cell r="J1664">
            <v>14288530</v>
          </cell>
          <cell r="K1664">
            <v>14288530</v>
          </cell>
          <cell r="L1664">
            <v>0</v>
          </cell>
          <cell r="M1664">
            <v>0</v>
          </cell>
          <cell r="N1664">
            <v>17710744.84</v>
          </cell>
          <cell r="O1664">
            <v>14288530</v>
          </cell>
          <cell r="P1664">
            <v>13906112</v>
          </cell>
          <cell r="Q1664">
            <v>382418</v>
          </cell>
          <cell r="R1664">
            <v>2.7499994247133923</v>
          </cell>
          <cell r="S1664">
            <v>1899</v>
          </cell>
          <cell r="T1664">
            <v>0</v>
          </cell>
          <cell r="U1664">
            <v>331</v>
          </cell>
          <cell r="V1664">
            <v>999</v>
          </cell>
          <cell r="W1664">
            <v>1655</v>
          </cell>
          <cell r="X1664">
            <v>1823</v>
          </cell>
          <cell r="Y1664">
            <v>17710744.84</v>
          </cell>
        </row>
        <row r="1665">
          <cell r="A1665">
            <v>1656</v>
          </cell>
          <cell r="B1665">
            <v>332</v>
          </cell>
          <cell r="C1665" t="str">
            <v xml:space="preserve">WEST SPRINGFIELD             </v>
          </cell>
          <cell r="D1665">
            <v>332</v>
          </cell>
          <cell r="E1665" t="str">
            <v>WEST SPRINGFIELD</v>
          </cell>
          <cell r="F1665">
            <v>38457480.989999995</v>
          </cell>
          <cell r="G1665">
            <v>1</v>
          </cell>
          <cell r="H1665">
            <v>39534882.329999998</v>
          </cell>
          <cell r="I1665">
            <v>1</v>
          </cell>
          <cell r="K1665">
            <v>20240555</v>
          </cell>
          <cell r="L1665">
            <v>0</v>
          </cell>
          <cell r="M1665">
            <v>0</v>
          </cell>
          <cell r="N1665">
            <v>39534882.329999998</v>
          </cell>
          <cell r="O1665">
            <v>20240555</v>
          </cell>
          <cell r="P1665">
            <v>19599705</v>
          </cell>
          <cell r="Q1665">
            <v>640850</v>
          </cell>
          <cell r="R1665">
            <v>3.2696920693449214</v>
          </cell>
          <cell r="S1665">
            <v>3898</v>
          </cell>
          <cell r="T1665">
            <v>0</v>
          </cell>
          <cell r="U1665">
            <v>332</v>
          </cell>
          <cell r="V1665">
            <v>332</v>
          </cell>
          <cell r="W1665">
            <v>1656</v>
          </cell>
          <cell r="X1665">
            <v>3836</v>
          </cell>
          <cell r="Y1665">
            <v>39534882.329999998</v>
          </cell>
        </row>
        <row r="1666">
          <cell r="A1666">
            <v>1657</v>
          </cell>
          <cell r="B1666">
            <v>332</v>
          </cell>
          <cell r="D1666">
            <v>998</v>
          </cell>
          <cell r="F1666">
            <v>0</v>
          </cell>
          <cell r="G1666">
            <v>0</v>
          </cell>
          <cell r="H1666">
            <v>0</v>
          </cell>
          <cell r="I1666">
            <v>0</v>
          </cell>
          <cell r="K1666">
            <v>0</v>
          </cell>
          <cell r="L1666">
            <v>0</v>
          </cell>
          <cell r="M1666">
            <v>0</v>
          </cell>
          <cell r="N1666">
            <v>0</v>
          </cell>
          <cell r="O1666">
            <v>0</v>
          </cell>
          <cell r="P1666">
            <v>0</v>
          </cell>
          <cell r="Q1666">
            <v>0</v>
          </cell>
          <cell r="R1666">
            <v>0</v>
          </cell>
          <cell r="S1666">
            <v>0</v>
          </cell>
          <cell r="T1666">
            <v>0</v>
          </cell>
          <cell r="U1666">
            <v>332</v>
          </cell>
          <cell r="V1666">
            <v>998</v>
          </cell>
          <cell r="W1666">
            <v>1657</v>
          </cell>
          <cell r="X1666">
            <v>0</v>
          </cell>
          <cell r="Y1666">
            <v>0</v>
          </cell>
        </row>
        <row r="1667">
          <cell r="A1667">
            <v>1658</v>
          </cell>
          <cell r="B1667">
            <v>332</v>
          </cell>
          <cell r="D1667">
            <v>998</v>
          </cell>
          <cell r="F1667">
            <v>0</v>
          </cell>
          <cell r="G1667">
            <v>0</v>
          </cell>
          <cell r="H1667">
            <v>0</v>
          </cell>
          <cell r="I1667">
            <v>0</v>
          </cell>
          <cell r="K1667">
            <v>0</v>
          </cell>
          <cell r="L1667">
            <v>0</v>
          </cell>
          <cell r="M1667">
            <v>0</v>
          </cell>
          <cell r="N1667">
            <v>0</v>
          </cell>
          <cell r="O1667">
            <v>0</v>
          </cell>
          <cell r="P1667">
            <v>0</v>
          </cell>
          <cell r="Q1667">
            <v>0</v>
          </cell>
          <cell r="R1667">
            <v>0</v>
          </cell>
          <cell r="S1667">
            <v>0</v>
          </cell>
          <cell r="T1667">
            <v>0</v>
          </cell>
          <cell r="U1667">
            <v>332</v>
          </cell>
          <cell r="V1667">
            <v>998</v>
          </cell>
          <cell r="W1667">
            <v>1658</v>
          </cell>
          <cell r="X1667">
            <v>0</v>
          </cell>
          <cell r="Y1667">
            <v>0</v>
          </cell>
        </row>
        <row r="1668">
          <cell r="A1668">
            <v>1659</v>
          </cell>
          <cell r="B1668">
            <v>332</v>
          </cell>
          <cell r="D1668">
            <v>998</v>
          </cell>
          <cell r="F1668">
            <v>0</v>
          </cell>
          <cell r="G1668">
            <v>0</v>
          </cell>
          <cell r="H1668">
            <v>0</v>
          </cell>
          <cell r="I1668">
            <v>0</v>
          </cell>
          <cell r="K1668">
            <v>0</v>
          </cell>
          <cell r="L1668">
            <v>0</v>
          </cell>
          <cell r="M1668">
            <v>0</v>
          </cell>
          <cell r="N1668">
            <v>0</v>
          </cell>
          <cell r="O1668">
            <v>0</v>
          </cell>
          <cell r="P1668">
            <v>0</v>
          </cell>
          <cell r="Q1668">
            <v>0</v>
          </cell>
          <cell r="R1668">
            <v>0</v>
          </cell>
          <cell r="S1668">
            <v>0</v>
          </cell>
          <cell r="T1668">
            <v>0</v>
          </cell>
          <cell r="U1668">
            <v>332</v>
          </cell>
          <cell r="V1668">
            <v>998</v>
          </cell>
          <cell r="W1668">
            <v>1659</v>
          </cell>
          <cell r="X1668">
            <v>0</v>
          </cell>
          <cell r="Y1668">
            <v>0</v>
          </cell>
        </row>
        <row r="1669">
          <cell r="A1669">
            <v>1660</v>
          </cell>
          <cell r="B1669">
            <v>332</v>
          </cell>
          <cell r="C1669" t="str">
            <v xml:space="preserve">WEST SPRINGFIELD             </v>
          </cell>
          <cell r="D1669">
            <v>999</v>
          </cell>
          <cell r="E1669" t="str">
            <v>TOTAL</v>
          </cell>
          <cell r="F1669">
            <v>38457480.989999995</v>
          </cell>
          <cell r="G1669">
            <v>1</v>
          </cell>
          <cell r="H1669">
            <v>39534882.329999998</v>
          </cell>
          <cell r="I1669">
            <v>1</v>
          </cell>
          <cell r="J1669">
            <v>20240555</v>
          </cell>
          <cell r="K1669">
            <v>20240555</v>
          </cell>
          <cell r="L1669">
            <v>0</v>
          </cell>
          <cell r="M1669">
            <v>0</v>
          </cell>
          <cell r="N1669">
            <v>39534882.329999998</v>
          </cell>
          <cell r="O1669">
            <v>20240555</v>
          </cell>
          <cell r="P1669">
            <v>19599705</v>
          </cell>
          <cell r="Q1669">
            <v>640850</v>
          </cell>
          <cell r="R1669">
            <v>3.2696920693449214</v>
          </cell>
          <cell r="S1669">
            <v>3898</v>
          </cell>
          <cell r="T1669">
            <v>0</v>
          </cell>
          <cell r="U1669">
            <v>332</v>
          </cell>
          <cell r="V1669">
            <v>999</v>
          </cell>
          <cell r="W1669">
            <v>1660</v>
          </cell>
          <cell r="X1669">
            <v>3836</v>
          </cell>
          <cell r="Y1669">
            <v>39534882.329999998</v>
          </cell>
        </row>
        <row r="1670">
          <cell r="A1670">
            <v>1661</v>
          </cell>
          <cell r="B1670">
            <v>333</v>
          </cell>
          <cell r="C1670" t="str">
            <v xml:space="preserve">WEST STOCKBRIDGE             </v>
          </cell>
          <cell r="D1670">
            <v>333</v>
          </cell>
          <cell r="E1670" t="str">
            <v>WEST STOCKBRIDGE</v>
          </cell>
          <cell r="F1670">
            <v>0</v>
          </cell>
          <cell r="G1670">
            <v>0</v>
          </cell>
          <cell r="H1670">
            <v>0</v>
          </cell>
          <cell r="I1670">
            <v>0</v>
          </cell>
          <cell r="K1670">
            <v>0</v>
          </cell>
          <cell r="L1670">
            <v>0</v>
          </cell>
          <cell r="M1670">
            <v>0</v>
          </cell>
          <cell r="N1670">
            <v>0</v>
          </cell>
          <cell r="O1670">
            <v>0</v>
          </cell>
          <cell r="P1670">
            <v>0</v>
          </cell>
          <cell r="Q1670">
            <v>0</v>
          </cell>
          <cell r="R1670">
            <v>0</v>
          </cell>
          <cell r="S1670">
            <v>0</v>
          </cell>
          <cell r="T1670">
            <v>0</v>
          </cell>
          <cell r="U1670">
            <v>333</v>
          </cell>
          <cell r="V1670">
            <v>333</v>
          </cell>
          <cell r="W1670">
            <v>1661</v>
          </cell>
          <cell r="X1670">
            <v>0</v>
          </cell>
          <cell r="Y1670">
            <v>0</v>
          </cell>
        </row>
        <row r="1671">
          <cell r="A1671">
            <v>1662</v>
          </cell>
          <cell r="B1671">
            <v>333</v>
          </cell>
          <cell r="C1671" t="str">
            <v xml:space="preserve">WEST STOCKBRIDGE             </v>
          </cell>
          <cell r="D1671">
            <v>618</v>
          </cell>
          <cell r="E1671" t="str">
            <v>BERKSHIRE HILLS</v>
          </cell>
          <cell r="F1671">
            <v>1521278</v>
          </cell>
          <cell r="G1671">
            <v>1</v>
          </cell>
          <cell r="H1671">
            <v>1513937</v>
          </cell>
          <cell r="I1671">
            <v>1</v>
          </cell>
          <cell r="K1671">
            <v>1513937</v>
          </cell>
          <cell r="L1671">
            <v>0</v>
          </cell>
          <cell r="M1671">
            <v>0</v>
          </cell>
          <cell r="N1671">
            <v>1513937</v>
          </cell>
          <cell r="O1671">
            <v>1513937</v>
          </cell>
          <cell r="P1671">
            <v>1579060</v>
          </cell>
          <cell r="Q1671">
            <v>-65123</v>
          </cell>
          <cell r="R1671">
            <v>-4.1241624764100164</v>
          </cell>
          <cell r="S1671">
            <v>165</v>
          </cell>
          <cell r="T1671">
            <v>0</v>
          </cell>
          <cell r="U1671">
            <v>333</v>
          </cell>
          <cell r="V1671">
            <v>618</v>
          </cell>
          <cell r="W1671">
            <v>1662</v>
          </cell>
          <cell r="X1671">
            <v>158</v>
          </cell>
          <cell r="Y1671">
            <v>1513937</v>
          </cell>
        </row>
        <row r="1672">
          <cell r="A1672">
            <v>1663</v>
          </cell>
          <cell r="B1672">
            <v>333</v>
          </cell>
          <cell r="D1672">
            <v>998</v>
          </cell>
          <cell r="F1672">
            <v>0</v>
          </cell>
          <cell r="G1672">
            <v>0</v>
          </cell>
          <cell r="H1672">
            <v>0</v>
          </cell>
          <cell r="I1672">
            <v>0</v>
          </cell>
          <cell r="K1672">
            <v>0</v>
          </cell>
          <cell r="L1672">
            <v>0</v>
          </cell>
          <cell r="M1672">
            <v>0</v>
          </cell>
          <cell r="N1672">
            <v>0</v>
          </cell>
          <cell r="O1672">
            <v>0</v>
          </cell>
          <cell r="P1672">
            <v>0</v>
          </cell>
          <cell r="Q1672">
            <v>0</v>
          </cell>
          <cell r="R1672">
            <v>0</v>
          </cell>
          <cell r="S1672">
            <v>0</v>
          </cell>
          <cell r="T1672">
            <v>0</v>
          </cell>
          <cell r="U1672">
            <v>333</v>
          </cell>
          <cell r="V1672">
            <v>998</v>
          </cell>
          <cell r="W1672">
            <v>1663</v>
          </cell>
          <cell r="X1672">
            <v>0</v>
          </cell>
          <cell r="Y1672">
            <v>0</v>
          </cell>
        </row>
        <row r="1673">
          <cell r="A1673">
            <v>1664</v>
          </cell>
          <cell r="B1673">
            <v>333</v>
          </cell>
          <cell r="D1673">
            <v>998</v>
          </cell>
          <cell r="F1673">
            <v>0</v>
          </cell>
          <cell r="G1673">
            <v>0</v>
          </cell>
          <cell r="H1673">
            <v>0</v>
          </cell>
          <cell r="I1673">
            <v>0</v>
          </cell>
          <cell r="K1673">
            <v>0</v>
          </cell>
          <cell r="L1673">
            <v>0</v>
          </cell>
          <cell r="M1673">
            <v>0</v>
          </cell>
          <cell r="N1673">
            <v>0</v>
          </cell>
          <cell r="O1673">
            <v>0</v>
          </cell>
          <cell r="P1673">
            <v>0</v>
          </cell>
          <cell r="Q1673">
            <v>0</v>
          </cell>
          <cell r="R1673">
            <v>0</v>
          </cell>
          <cell r="S1673">
            <v>0</v>
          </cell>
          <cell r="T1673">
            <v>0</v>
          </cell>
          <cell r="U1673">
            <v>333</v>
          </cell>
          <cell r="V1673">
            <v>998</v>
          </cell>
          <cell r="W1673">
            <v>1664</v>
          </cell>
          <cell r="X1673">
            <v>0</v>
          </cell>
          <cell r="Y1673">
            <v>0</v>
          </cell>
        </row>
        <row r="1674">
          <cell r="A1674">
            <v>1665</v>
          </cell>
          <cell r="B1674">
            <v>333</v>
          </cell>
          <cell r="C1674" t="str">
            <v xml:space="preserve">WEST STOCKBRIDGE             </v>
          </cell>
          <cell r="D1674">
            <v>999</v>
          </cell>
          <cell r="E1674" t="str">
            <v>TOTAL</v>
          </cell>
          <cell r="F1674">
            <v>1521278</v>
          </cell>
          <cell r="G1674">
            <v>1</v>
          </cell>
          <cell r="H1674">
            <v>1513937</v>
          </cell>
          <cell r="I1674">
            <v>1</v>
          </cell>
          <cell r="J1674">
            <v>1513937</v>
          </cell>
          <cell r="K1674">
            <v>1513937</v>
          </cell>
          <cell r="L1674">
            <v>0</v>
          </cell>
          <cell r="M1674">
            <v>0</v>
          </cell>
          <cell r="N1674">
            <v>1513937</v>
          </cell>
          <cell r="O1674">
            <v>1513937</v>
          </cell>
          <cell r="P1674">
            <v>1579060</v>
          </cell>
          <cell r="Q1674">
            <v>-65123</v>
          </cell>
          <cell r="R1674">
            <v>-4.1241624764100164</v>
          </cell>
          <cell r="S1674">
            <v>165</v>
          </cell>
          <cell r="T1674">
            <v>0</v>
          </cell>
          <cell r="U1674">
            <v>333</v>
          </cell>
          <cell r="V1674">
            <v>999</v>
          </cell>
          <cell r="W1674">
            <v>1665</v>
          </cell>
          <cell r="X1674">
            <v>158</v>
          </cell>
          <cell r="Y1674">
            <v>1513937</v>
          </cell>
        </row>
        <row r="1675">
          <cell r="A1675">
            <v>1666</v>
          </cell>
          <cell r="B1675">
            <v>334</v>
          </cell>
          <cell r="C1675" t="str">
            <v xml:space="preserve">WEST TISBURY                 </v>
          </cell>
          <cell r="D1675">
            <v>334</v>
          </cell>
          <cell r="E1675" t="str">
            <v>WEST TISBURY</v>
          </cell>
          <cell r="F1675">
            <v>0</v>
          </cell>
          <cell r="G1675">
            <v>0</v>
          </cell>
          <cell r="H1675">
            <v>0</v>
          </cell>
          <cell r="I1675">
            <v>0</v>
          </cell>
          <cell r="K1675">
            <v>0</v>
          </cell>
          <cell r="L1675">
            <v>0</v>
          </cell>
          <cell r="M1675">
            <v>0</v>
          </cell>
          <cell r="N1675">
            <v>0</v>
          </cell>
          <cell r="O1675">
            <v>0</v>
          </cell>
          <cell r="P1675">
            <v>0</v>
          </cell>
          <cell r="Q1675">
            <v>0</v>
          </cell>
          <cell r="R1675">
            <v>0</v>
          </cell>
          <cell r="S1675">
            <v>0</v>
          </cell>
          <cell r="T1675">
            <v>0</v>
          </cell>
          <cell r="U1675">
            <v>334</v>
          </cell>
          <cell r="V1675">
            <v>334</v>
          </cell>
          <cell r="W1675">
            <v>1666</v>
          </cell>
          <cell r="X1675">
            <v>0</v>
          </cell>
          <cell r="Y1675">
            <v>0</v>
          </cell>
        </row>
        <row r="1676">
          <cell r="A1676">
            <v>1667</v>
          </cell>
          <cell r="B1676">
            <v>334</v>
          </cell>
          <cell r="C1676" t="str">
            <v xml:space="preserve">WEST TISBURY                 </v>
          </cell>
          <cell r="D1676">
            <v>700</v>
          </cell>
          <cell r="E1676" t="str">
            <v>MARTHAS VINEYARD</v>
          </cell>
          <cell r="F1676">
            <v>1265592</v>
          </cell>
          <cell r="G1676">
            <v>0.37367279036074003</v>
          </cell>
          <cell r="H1676">
            <v>1431119</v>
          </cell>
          <cell r="I1676">
            <v>0.40833801984226509</v>
          </cell>
          <cell r="K1676">
            <v>1380268</v>
          </cell>
          <cell r="L1676">
            <v>0</v>
          </cell>
          <cell r="M1676">
            <v>0</v>
          </cell>
          <cell r="N1676">
            <v>1431119</v>
          </cell>
          <cell r="O1676">
            <v>1380268</v>
          </cell>
          <cell r="P1676">
            <v>1261148</v>
          </cell>
          <cell r="Q1676">
            <v>119120</v>
          </cell>
          <cell r="R1676">
            <v>9.445362479264924</v>
          </cell>
          <cell r="S1676">
            <v>123</v>
          </cell>
          <cell r="T1676">
            <v>0</v>
          </cell>
          <cell r="U1676">
            <v>334</v>
          </cell>
          <cell r="V1676">
            <v>700</v>
          </cell>
          <cell r="W1676">
            <v>1667</v>
          </cell>
          <cell r="X1676">
            <v>131</v>
          </cell>
          <cell r="Y1676">
            <v>1431119</v>
          </cell>
        </row>
        <row r="1677">
          <cell r="A1677">
            <v>1668</v>
          </cell>
          <cell r="B1677">
            <v>334</v>
          </cell>
          <cell r="C1677" t="str">
            <v xml:space="preserve">WEST TISBURY                 </v>
          </cell>
          <cell r="D1677">
            <v>774</v>
          </cell>
          <cell r="E1677" t="str">
            <v>UPISLAND</v>
          </cell>
          <cell r="F1677">
            <v>2121307</v>
          </cell>
          <cell r="G1677">
            <v>0.62632720963926003</v>
          </cell>
          <cell r="H1677">
            <v>2073622</v>
          </cell>
          <cell r="I1677">
            <v>0.59166198015773486</v>
          </cell>
          <cell r="K1677">
            <v>1999941</v>
          </cell>
          <cell r="L1677">
            <v>0</v>
          </cell>
          <cell r="M1677">
            <v>0</v>
          </cell>
          <cell r="N1677">
            <v>2073622</v>
          </cell>
          <cell r="O1677">
            <v>1999941</v>
          </cell>
          <cell r="P1677">
            <v>2113857</v>
          </cell>
          <cell r="Q1677">
            <v>-113916</v>
          </cell>
          <cell r="R1677">
            <v>-5.389011650267733</v>
          </cell>
          <cell r="S1677">
            <v>261</v>
          </cell>
          <cell r="T1677">
            <v>0</v>
          </cell>
          <cell r="U1677">
            <v>334</v>
          </cell>
          <cell r="V1677">
            <v>774</v>
          </cell>
          <cell r="W1677">
            <v>1668</v>
          </cell>
          <cell r="X1677">
            <v>246</v>
          </cell>
          <cell r="Y1677">
            <v>2073622</v>
          </cell>
        </row>
        <row r="1678">
          <cell r="A1678">
            <v>1669</v>
          </cell>
          <cell r="B1678">
            <v>334</v>
          </cell>
          <cell r="D1678">
            <v>998</v>
          </cell>
          <cell r="F1678">
            <v>0</v>
          </cell>
          <cell r="G1678">
            <v>0</v>
          </cell>
          <cell r="H1678">
            <v>0</v>
          </cell>
          <cell r="I1678">
            <v>0</v>
          </cell>
          <cell r="K1678">
            <v>0</v>
          </cell>
          <cell r="L1678">
            <v>0</v>
          </cell>
          <cell r="M1678">
            <v>0</v>
          </cell>
          <cell r="N1678">
            <v>0</v>
          </cell>
          <cell r="O1678">
            <v>0</v>
          </cell>
          <cell r="P1678">
            <v>0</v>
          </cell>
          <cell r="Q1678">
            <v>0</v>
          </cell>
          <cell r="R1678">
            <v>0</v>
          </cell>
          <cell r="S1678">
            <v>0</v>
          </cell>
          <cell r="T1678">
            <v>0</v>
          </cell>
          <cell r="U1678">
            <v>334</v>
          </cell>
          <cell r="V1678">
            <v>998</v>
          </cell>
          <cell r="W1678">
            <v>1669</v>
          </cell>
          <cell r="X1678">
            <v>0</v>
          </cell>
          <cell r="Y1678">
            <v>0</v>
          </cell>
        </row>
        <row r="1679">
          <cell r="A1679">
            <v>1670</v>
          </cell>
          <cell r="B1679">
            <v>334</v>
          </cell>
          <cell r="C1679" t="str">
            <v xml:space="preserve">WEST TISBURY                 </v>
          </cell>
          <cell r="D1679">
            <v>999</v>
          </cell>
          <cell r="E1679" t="str">
            <v>TOTAL</v>
          </cell>
          <cell r="F1679">
            <v>3386899</v>
          </cell>
          <cell r="G1679">
            <v>1</v>
          </cell>
          <cell r="H1679">
            <v>3504741</v>
          </cell>
          <cell r="I1679">
            <v>1</v>
          </cell>
          <cell r="J1679">
            <v>3380209</v>
          </cell>
          <cell r="K1679">
            <v>3380209</v>
          </cell>
          <cell r="L1679">
            <v>0</v>
          </cell>
          <cell r="M1679">
            <v>0</v>
          </cell>
          <cell r="N1679">
            <v>3504741</v>
          </cell>
          <cell r="O1679">
            <v>3380209</v>
          </cell>
          <cell r="P1679">
            <v>3375005</v>
          </cell>
          <cell r="Q1679">
            <v>5204</v>
          </cell>
          <cell r="R1679">
            <v>0.1541923641594605</v>
          </cell>
          <cell r="S1679">
            <v>384</v>
          </cell>
          <cell r="T1679">
            <v>0</v>
          </cell>
          <cell r="U1679">
            <v>334</v>
          </cell>
          <cell r="V1679">
            <v>999</v>
          </cell>
          <cell r="W1679">
            <v>1670</v>
          </cell>
          <cell r="X1679">
            <v>377</v>
          </cell>
          <cell r="Y1679">
            <v>3504741</v>
          </cell>
        </row>
        <row r="1680">
          <cell r="A1680">
            <v>1671</v>
          </cell>
          <cell r="B1680">
            <v>335</v>
          </cell>
          <cell r="C1680" t="str">
            <v xml:space="preserve">WESTWOOD                     </v>
          </cell>
          <cell r="D1680">
            <v>335</v>
          </cell>
          <cell r="E1680" t="str">
            <v>WESTWOOD</v>
          </cell>
          <cell r="F1680">
            <v>26758357.153839998</v>
          </cell>
          <cell r="G1680">
            <v>0.99350159569642271</v>
          </cell>
          <cell r="H1680">
            <v>28328703.767000001</v>
          </cell>
          <cell r="I1680">
            <v>0.99576910580146583</v>
          </cell>
          <cell r="K1680">
            <v>24138538</v>
          </cell>
          <cell r="L1680">
            <v>0</v>
          </cell>
          <cell r="M1680">
            <v>0</v>
          </cell>
          <cell r="N1680">
            <v>28328703.767000001</v>
          </cell>
          <cell r="O1680">
            <v>24138538</v>
          </cell>
          <cell r="P1680">
            <v>23390650</v>
          </cell>
          <cell r="Q1680">
            <v>747888</v>
          </cell>
          <cell r="R1680">
            <v>3.1973801497606948</v>
          </cell>
          <cell r="S1680">
            <v>3052</v>
          </cell>
          <cell r="T1680">
            <v>0</v>
          </cell>
          <cell r="U1680">
            <v>335</v>
          </cell>
          <cell r="V1680">
            <v>335</v>
          </cell>
          <cell r="W1680">
            <v>1671</v>
          </cell>
          <cell r="X1680">
            <v>3103</v>
          </cell>
          <cell r="Y1680">
            <v>28328703.767000001</v>
          </cell>
        </row>
        <row r="1681">
          <cell r="A1681">
            <v>1672</v>
          </cell>
          <cell r="B1681">
            <v>335</v>
          </cell>
          <cell r="C1681" t="str">
            <v xml:space="preserve">WESTWOOD                     </v>
          </cell>
          <cell r="D1681">
            <v>806</v>
          </cell>
          <cell r="E1681" t="str">
            <v>BLUE HILLS</v>
          </cell>
          <cell r="F1681">
            <v>132225</v>
          </cell>
          <cell r="G1681">
            <v>4.9093353428129897E-3</v>
          </cell>
          <cell r="H1681">
            <v>45843</v>
          </cell>
          <cell r="I1681">
            <v>1.6114059962896359E-3</v>
          </cell>
          <cell r="K1681">
            <v>39062</v>
          </cell>
          <cell r="L1681">
            <v>0</v>
          </cell>
          <cell r="M1681">
            <v>0</v>
          </cell>
          <cell r="N1681">
            <v>45843</v>
          </cell>
          <cell r="O1681">
            <v>39062</v>
          </cell>
          <cell r="P1681">
            <v>115584</v>
          </cell>
          <cell r="Q1681">
            <v>-76522</v>
          </cell>
          <cell r="R1681">
            <v>-66.204665005537095</v>
          </cell>
          <cell r="S1681">
            <v>9</v>
          </cell>
          <cell r="T1681">
            <v>0</v>
          </cell>
          <cell r="U1681">
            <v>335</v>
          </cell>
          <cell r="V1681">
            <v>806</v>
          </cell>
          <cell r="W1681">
            <v>1672</v>
          </cell>
          <cell r="X1681">
            <v>3</v>
          </cell>
          <cell r="Y1681">
            <v>45843</v>
          </cell>
        </row>
        <row r="1682">
          <cell r="A1682">
            <v>1673</v>
          </cell>
          <cell r="B1682">
            <v>335</v>
          </cell>
          <cell r="C1682" t="str">
            <v xml:space="preserve">WESTWOOD                     </v>
          </cell>
          <cell r="D1682">
            <v>915</v>
          </cell>
          <cell r="E1682" t="str">
            <v>NORFOLK COUNTY</v>
          </cell>
          <cell r="F1682">
            <v>42799</v>
          </cell>
          <cell r="G1682">
            <v>1.5890689607642515E-3</v>
          </cell>
          <cell r="H1682">
            <v>74522</v>
          </cell>
          <cell r="I1682">
            <v>2.6194882022445355E-3</v>
          </cell>
          <cell r="K1682">
            <v>63499</v>
          </cell>
          <cell r="L1682">
            <v>0</v>
          </cell>
          <cell r="M1682">
            <v>0</v>
          </cell>
          <cell r="N1682">
            <v>74522</v>
          </cell>
          <cell r="O1682">
            <v>63499</v>
          </cell>
          <cell r="P1682">
            <v>37412</v>
          </cell>
          <cell r="Q1682">
            <v>26087</v>
          </cell>
          <cell r="R1682">
            <v>69.728963968780064</v>
          </cell>
          <cell r="S1682">
            <v>3</v>
          </cell>
          <cell r="T1682">
            <v>0</v>
          </cell>
          <cell r="U1682">
            <v>335</v>
          </cell>
          <cell r="V1682">
            <v>915</v>
          </cell>
          <cell r="W1682">
            <v>1673</v>
          </cell>
          <cell r="X1682">
            <v>5</v>
          </cell>
          <cell r="Y1682">
            <v>74522</v>
          </cell>
        </row>
        <row r="1683">
          <cell r="A1683">
            <v>1674</v>
          </cell>
          <cell r="B1683">
            <v>335</v>
          </cell>
          <cell r="D1683">
            <v>998</v>
          </cell>
          <cell r="F1683">
            <v>0</v>
          </cell>
          <cell r="G1683">
            <v>0</v>
          </cell>
          <cell r="H1683">
            <v>0</v>
          </cell>
          <cell r="I1683">
            <v>0</v>
          </cell>
          <cell r="K1683">
            <v>0</v>
          </cell>
          <cell r="L1683">
            <v>0</v>
          </cell>
          <cell r="M1683">
            <v>0</v>
          </cell>
          <cell r="N1683">
            <v>0</v>
          </cell>
          <cell r="O1683">
            <v>0</v>
          </cell>
          <cell r="P1683">
            <v>0</v>
          </cell>
          <cell r="Q1683">
            <v>0</v>
          </cell>
          <cell r="R1683">
            <v>0</v>
          </cell>
          <cell r="S1683">
            <v>0</v>
          </cell>
          <cell r="T1683">
            <v>0</v>
          </cell>
          <cell r="U1683">
            <v>335</v>
          </cell>
          <cell r="V1683">
            <v>998</v>
          </cell>
          <cell r="W1683">
            <v>1674</v>
          </cell>
          <cell r="X1683">
            <v>0</v>
          </cell>
          <cell r="Y1683">
            <v>0</v>
          </cell>
        </row>
        <row r="1684">
          <cell r="A1684">
            <v>1675</v>
          </cell>
          <cell r="B1684">
            <v>335</v>
          </cell>
          <cell r="C1684" t="str">
            <v xml:space="preserve">WESTWOOD                     </v>
          </cell>
          <cell r="D1684">
            <v>999</v>
          </cell>
          <cell r="E1684" t="str">
            <v>TOTAL</v>
          </cell>
          <cell r="F1684">
            <v>26933381.153839998</v>
          </cell>
          <cell r="G1684">
            <v>1</v>
          </cell>
          <cell r="H1684">
            <v>28449068.767000001</v>
          </cell>
          <cell r="I1684">
            <v>1</v>
          </cell>
          <cell r="J1684">
            <v>24241100</v>
          </cell>
          <cell r="K1684">
            <v>24241099</v>
          </cell>
          <cell r="L1684">
            <v>0</v>
          </cell>
          <cell r="M1684">
            <v>0</v>
          </cell>
          <cell r="N1684">
            <v>28449068.767000001</v>
          </cell>
          <cell r="O1684">
            <v>24241099</v>
          </cell>
          <cell r="P1684">
            <v>23543646</v>
          </cell>
          <cell r="Q1684">
            <v>697453</v>
          </cell>
          <cell r="R1684">
            <v>2.96238314150663</v>
          </cell>
          <cell r="S1684">
            <v>3064</v>
          </cell>
          <cell r="T1684">
            <v>0</v>
          </cell>
          <cell r="U1684">
            <v>335</v>
          </cell>
          <cell r="V1684">
            <v>999</v>
          </cell>
          <cell r="W1684">
            <v>1675</v>
          </cell>
          <cell r="X1684">
            <v>3111</v>
          </cell>
          <cell r="Y1684">
            <v>28449068.767000001</v>
          </cell>
        </row>
        <row r="1685">
          <cell r="A1685">
            <v>1676</v>
          </cell>
          <cell r="B1685">
            <v>336</v>
          </cell>
          <cell r="C1685" t="str">
            <v xml:space="preserve">WEYMOUTH                     </v>
          </cell>
          <cell r="D1685">
            <v>336</v>
          </cell>
          <cell r="E1685" t="str">
            <v>WEYMOUTH</v>
          </cell>
          <cell r="F1685">
            <v>64565174.840659991</v>
          </cell>
          <cell r="G1685">
            <v>0.99581929770466393</v>
          </cell>
          <cell r="H1685">
            <v>67376255.928720012</v>
          </cell>
          <cell r="I1685">
            <v>0.99384419585986183</v>
          </cell>
          <cell r="K1685">
            <v>40341671</v>
          </cell>
          <cell r="L1685">
            <v>0</v>
          </cell>
          <cell r="M1685">
            <v>0</v>
          </cell>
          <cell r="N1685">
            <v>67376255.928720012</v>
          </cell>
          <cell r="O1685">
            <v>40341671</v>
          </cell>
          <cell r="P1685">
            <v>39054922</v>
          </cell>
          <cell r="Q1685">
            <v>1286749</v>
          </cell>
          <cell r="R1685">
            <v>3.2947166044781757</v>
          </cell>
          <cell r="S1685">
            <v>6668</v>
          </cell>
          <cell r="T1685">
            <v>0</v>
          </cell>
          <cell r="U1685">
            <v>336</v>
          </cell>
          <cell r="V1685">
            <v>336</v>
          </cell>
          <cell r="W1685">
            <v>1676</v>
          </cell>
          <cell r="X1685">
            <v>6680</v>
          </cell>
          <cell r="Y1685">
            <v>67376255.928720012</v>
          </cell>
        </row>
        <row r="1686">
          <cell r="A1686">
            <v>1677</v>
          </cell>
          <cell r="B1686">
            <v>336</v>
          </cell>
          <cell r="C1686" t="str">
            <v xml:space="preserve">WEYMOUTH                     </v>
          </cell>
          <cell r="D1686">
            <v>915</v>
          </cell>
          <cell r="E1686" t="str">
            <v>NORFOLK COUNTY</v>
          </cell>
          <cell r="F1686">
            <v>271061</v>
          </cell>
          <cell r="G1686">
            <v>4.1807022953361007E-3</v>
          </cell>
          <cell r="H1686">
            <v>417324</v>
          </cell>
          <cell r="I1686">
            <v>6.155804140138132E-3</v>
          </cell>
          <cell r="K1686">
            <v>249874</v>
          </cell>
          <cell r="L1686">
            <v>0</v>
          </cell>
          <cell r="M1686">
            <v>0</v>
          </cell>
          <cell r="N1686">
            <v>417324</v>
          </cell>
          <cell r="O1686">
            <v>249874</v>
          </cell>
          <cell r="P1686">
            <v>163962</v>
          </cell>
          <cell r="Q1686">
            <v>85912</v>
          </cell>
          <cell r="R1686">
            <v>52.397506739366442</v>
          </cell>
          <cell r="S1686">
            <v>19</v>
          </cell>
          <cell r="T1686">
            <v>0</v>
          </cell>
          <cell r="U1686">
            <v>336</v>
          </cell>
          <cell r="V1686">
            <v>915</v>
          </cell>
          <cell r="W1686">
            <v>1677</v>
          </cell>
          <cell r="X1686">
            <v>28</v>
          </cell>
          <cell r="Y1686">
            <v>417324</v>
          </cell>
        </row>
        <row r="1687">
          <cell r="A1687">
            <v>1678</v>
          </cell>
          <cell r="B1687">
            <v>336</v>
          </cell>
          <cell r="D1687">
            <v>998</v>
          </cell>
          <cell r="F1687">
            <v>0</v>
          </cell>
          <cell r="G1687">
            <v>0</v>
          </cell>
          <cell r="H1687">
            <v>0</v>
          </cell>
          <cell r="I1687">
            <v>0</v>
          </cell>
          <cell r="K1687">
            <v>0</v>
          </cell>
          <cell r="L1687">
            <v>0</v>
          </cell>
          <cell r="M1687">
            <v>0</v>
          </cell>
          <cell r="N1687">
            <v>0</v>
          </cell>
          <cell r="O1687">
            <v>0</v>
          </cell>
          <cell r="P1687">
            <v>0</v>
          </cell>
          <cell r="Q1687">
            <v>0</v>
          </cell>
          <cell r="R1687">
            <v>0</v>
          </cell>
          <cell r="S1687">
            <v>0</v>
          </cell>
          <cell r="T1687">
            <v>0</v>
          </cell>
          <cell r="U1687">
            <v>336</v>
          </cell>
          <cell r="V1687">
            <v>998</v>
          </cell>
          <cell r="W1687">
            <v>1678</v>
          </cell>
          <cell r="X1687">
            <v>0</v>
          </cell>
          <cell r="Y1687">
            <v>0</v>
          </cell>
        </row>
        <row r="1688">
          <cell r="A1688">
            <v>1679</v>
          </cell>
          <cell r="B1688">
            <v>336</v>
          </cell>
          <cell r="D1688">
            <v>998</v>
          </cell>
          <cell r="F1688">
            <v>0</v>
          </cell>
          <cell r="G1688">
            <v>0</v>
          </cell>
          <cell r="H1688">
            <v>0</v>
          </cell>
          <cell r="I1688">
            <v>0</v>
          </cell>
          <cell r="K1688">
            <v>0</v>
          </cell>
          <cell r="L1688">
            <v>0</v>
          </cell>
          <cell r="M1688">
            <v>0</v>
          </cell>
          <cell r="N1688">
            <v>0</v>
          </cell>
          <cell r="O1688">
            <v>0</v>
          </cell>
          <cell r="P1688">
            <v>0</v>
          </cell>
          <cell r="Q1688">
            <v>0</v>
          </cell>
          <cell r="R1688">
            <v>0</v>
          </cell>
          <cell r="S1688">
            <v>0</v>
          </cell>
          <cell r="T1688">
            <v>0</v>
          </cell>
          <cell r="U1688">
            <v>336</v>
          </cell>
          <cell r="V1688">
            <v>998</v>
          </cell>
          <cell r="W1688">
            <v>1679</v>
          </cell>
          <cell r="X1688">
            <v>0</v>
          </cell>
          <cell r="Y1688">
            <v>0</v>
          </cell>
        </row>
        <row r="1689">
          <cell r="A1689">
            <v>1680</v>
          </cell>
          <cell r="B1689">
            <v>336</v>
          </cell>
          <cell r="C1689" t="str">
            <v xml:space="preserve">WEYMOUTH                     </v>
          </cell>
          <cell r="D1689">
            <v>999</v>
          </cell>
          <cell r="E1689" t="str">
            <v>TOTAL</v>
          </cell>
          <cell r="F1689">
            <v>64836235.840659991</v>
          </cell>
          <cell r="G1689">
            <v>1</v>
          </cell>
          <cell r="H1689">
            <v>67793579.928720012</v>
          </cell>
          <cell r="I1689">
            <v>1</v>
          </cell>
          <cell r="J1689">
            <v>40591545</v>
          </cell>
          <cell r="K1689">
            <v>40591545</v>
          </cell>
          <cell r="L1689">
            <v>0</v>
          </cell>
          <cell r="M1689">
            <v>0</v>
          </cell>
          <cell r="N1689">
            <v>67793579.928720012</v>
          </cell>
          <cell r="O1689">
            <v>40591545</v>
          </cell>
          <cell r="P1689">
            <v>39218884</v>
          </cell>
          <cell r="Q1689">
            <v>1372661</v>
          </cell>
          <cell r="R1689">
            <v>3.5000001529875249</v>
          </cell>
          <cell r="S1689">
            <v>6687</v>
          </cell>
          <cell r="T1689">
            <v>0</v>
          </cell>
          <cell r="U1689">
            <v>336</v>
          </cell>
          <cell r="V1689">
            <v>999</v>
          </cell>
          <cell r="W1689">
            <v>1680</v>
          </cell>
          <cell r="X1689">
            <v>6708</v>
          </cell>
          <cell r="Y1689">
            <v>67793579.928720012</v>
          </cell>
        </row>
        <row r="1690">
          <cell r="A1690">
            <v>1681</v>
          </cell>
          <cell r="B1690">
            <v>337</v>
          </cell>
          <cell r="C1690" t="str">
            <v xml:space="preserve">WHATELY                      </v>
          </cell>
          <cell r="D1690">
            <v>337</v>
          </cell>
          <cell r="E1690" t="str">
            <v>WHATELY</v>
          </cell>
          <cell r="F1690">
            <v>778131.94</v>
          </cell>
          <cell r="G1690">
            <v>0.42941558931705548</v>
          </cell>
          <cell r="H1690">
            <v>871685.15</v>
          </cell>
          <cell r="I1690">
            <v>0.46223059145286238</v>
          </cell>
          <cell r="K1690">
            <v>643358</v>
          </cell>
          <cell r="L1690">
            <v>0</v>
          </cell>
          <cell r="M1690">
            <v>0</v>
          </cell>
          <cell r="N1690">
            <v>871685.15</v>
          </cell>
          <cell r="O1690">
            <v>643358</v>
          </cell>
          <cell r="P1690">
            <v>571400</v>
          </cell>
          <cell r="Q1690">
            <v>71958</v>
          </cell>
          <cell r="R1690">
            <v>12.5932796639832</v>
          </cell>
          <cell r="S1690">
            <v>91</v>
          </cell>
          <cell r="T1690">
            <v>0</v>
          </cell>
          <cell r="U1690">
            <v>337</v>
          </cell>
          <cell r="V1690">
            <v>337</v>
          </cell>
          <cell r="W1690">
            <v>1681</v>
          </cell>
          <cell r="X1690">
            <v>95</v>
          </cell>
          <cell r="Y1690">
            <v>871685.15</v>
          </cell>
        </row>
        <row r="1691">
          <cell r="A1691">
            <v>1682</v>
          </cell>
          <cell r="B1691">
            <v>337</v>
          </cell>
          <cell r="C1691" t="str">
            <v xml:space="preserve">WHATELY                      </v>
          </cell>
          <cell r="D1691">
            <v>670</v>
          </cell>
          <cell r="E1691" t="str">
            <v>FRONTIER</v>
          </cell>
          <cell r="F1691">
            <v>931762</v>
          </cell>
          <cell r="G1691">
            <v>0.51419702465013617</v>
          </cell>
          <cell r="H1691">
            <v>861736</v>
          </cell>
          <cell r="I1691">
            <v>0.45695483163413286</v>
          </cell>
          <cell r="K1691">
            <v>636015</v>
          </cell>
          <cell r="L1691">
            <v>0</v>
          </cell>
          <cell r="M1691">
            <v>0</v>
          </cell>
          <cell r="N1691">
            <v>861736</v>
          </cell>
          <cell r="O1691">
            <v>636015</v>
          </cell>
          <cell r="P1691">
            <v>684214</v>
          </cell>
          <cell r="Q1691">
            <v>-48199</v>
          </cell>
          <cell r="R1691">
            <v>-7.0444334667224</v>
          </cell>
          <cell r="S1691">
            <v>101</v>
          </cell>
          <cell r="T1691">
            <v>0</v>
          </cell>
          <cell r="U1691">
            <v>337</v>
          </cell>
          <cell r="V1691">
            <v>670</v>
          </cell>
          <cell r="W1691">
            <v>1682</v>
          </cell>
          <cell r="X1691">
            <v>91</v>
          </cell>
          <cell r="Y1691">
            <v>861736</v>
          </cell>
        </row>
        <row r="1692">
          <cell r="A1692">
            <v>1683</v>
          </cell>
          <cell r="B1692">
            <v>337</v>
          </cell>
          <cell r="C1692" t="str">
            <v xml:space="preserve">WHATELY                      </v>
          </cell>
          <cell r="D1692">
            <v>818</v>
          </cell>
          <cell r="E1692" t="str">
            <v>FRANKLIN COUNTY</v>
          </cell>
          <cell r="F1692">
            <v>102178</v>
          </cell>
          <cell r="G1692">
            <v>5.6387386032808393E-2</v>
          </cell>
          <cell r="H1692">
            <v>152402</v>
          </cell>
          <cell r="I1692">
            <v>8.081457691300481E-2</v>
          </cell>
          <cell r="K1692">
            <v>112482</v>
          </cell>
          <cell r="L1692">
            <v>0</v>
          </cell>
          <cell r="M1692">
            <v>0</v>
          </cell>
          <cell r="N1692">
            <v>152402</v>
          </cell>
          <cell r="O1692">
            <v>112482</v>
          </cell>
          <cell r="P1692">
            <v>75032</v>
          </cell>
          <cell r="Q1692">
            <v>37450</v>
          </cell>
          <cell r="R1692">
            <v>49.912037530653585</v>
          </cell>
          <cell r="S1692">
            <v>7</v>
          </cell>
          <cell r="T1692">
            <v>0</v>
          </cell>
          <cell r="U1692">
            <v>337</v>
          </cell>
          <cell r="V1692">
            <v>818</v>
          </cell>
          <cell r="W1692">
            <v>1683</v>
          </cell>
          <cell r="X1692">
            <v>10</v>
          </cell>
          <cell r="Y1692">
            <v>152402</v>
          </cell>
        </row>
        <row r="1693">
          <cell r="A1693">
            <v>1684</v>
          </cell>
          <cell r="B1693">
            <v>337</v>
          </cell>
          <cell r="D1693">
            <v>998</v>
          </cell>
          <cell r="F1693">
            <v>0</v>
          </cell>
          <cell r="G1693">
            <v>0</v>
          </cell>
          <cell r="H1693">
            <v>0</v>
          </cell>
          <cell r="I1693">
            <v>0</v>
          </cell>
          <cell r="K1693">
            <v>0</v>
          </cell>
          <cell r="L1693">
            <v>0</v>
          </cell>
          <cell r="M1693">
            <v>0</v>
          </cell>
          <cell r="N1693">
            <v>0</v>
          </cell>
          <cell r="O1693">
            <v>0</v>
          </cell>
          <cell r="P1693">
            <v>0</v>
          </cell>
          <cell r="Q1693">
            <v>0</v>
          </cell>
          <cell r="R1693">
            <v>0</v>
          </cell>
          <cell r="S1693">
            <v>0</v>
          </cell>
          <cell r="T1693">
            <v>0</v>
          </cell>
          <cell r="U1693">
            <v>337</v>
          </cell>
          <cell r="V1693">
            <v>998</v>
          </cell>
          <cell r="W1693">
            <v>1684</v>
          </cell>
          <cell r="X1693">
            <v>0</v>
          </cell>
          <cell r="Y1693">
            <v>0</v>
          </cell>
        </row>
        <row r="1694">
          <cell r="A1694">
            <v>1685</v>
          </cell>
          <cell r="B1694">
            <v>337</v>
          </cell>
          <cell r="C1694" t="str">
            <v xml:space="preserve">WHATELY                      </v>
          </cell>
          <cell r="D1694">
            <v>999</v>
          </cell>
          <cell r="E1694" t="str">
            <v>TOTAL</v>
          </cell>
          <cell r="F1694">
            <v>1812071.94</v>
          </cell>
          <cell r="G1694">
            <v>1</v>
          </cell>
          <cell r="H1694">
            <v>1885823.15</v>
          </cell>
          <cell r="I1694">
            <v>1</v>
          </cell>
          <cell r="J1694">
            <v>1391855</v>
          </cell>
          <cell r="K1694">
            <v>1391855</v>
          </cell>
          <cell r="L1694">
            <v>0</v>
          </cell>
          <cell r="M1694">
            <v>0</v>
          </cell>
          <cell r="N1694">
            <v>1885823.15</v>
          </cell>
          <cell r="O1694">
            <v>1391855</v>
          </cell>
          <cell r="P1694">
            <v>1330646</v>
          </cell>
          <cell r="Q1694">
            <v>61209</v>
          </cell>
          <cell r="R1694">
            <v>4.5999461915490674</v>
          </cell>
          <cell r="S1694">
            <v>199</v>
          </cell>
          <cell r="T1694">
            <v>0</v>
          </cell>
          <cell r="U1694">
            <v>337</v>
          </cell>
          <cell r="V1694">
            <v>999</v>
          </cell>
          <cell r="W1694">
            <v>1685</v>
          </cell>
          <cell r="X1694">
            <v>196</v>
          </cell>
          <cell r="Y1694">
            <v>1885823.15</v>
          </cell>
        </row>
        <row r="1695">
          <cell r="A1695">
            <v>1686</v>
          </cell>
          <cell r="B1695">
            <v>338</v>
          </cell>
          <cell r="C1695" t="str">
            <v xml:space="preserve">WHITMAN                      </v>
          </cell>
          <cell r="D1695">
            <v>338</v>
          </cell>
          <cell r="E1695" t="str">
            <v>WHITMAN</v>
          </cell>
          <cell r="F1695">
            <v>158260.19</v>
          </cell>
          <cell r="G1695">
            <v>7.16727782611991E-3</v>
          </cell>
          <cell r="H1695">
            <v>189431.25</v>
          </cell>
          <cell r="I1695">
            <v>8.268845938214869E-3</v>
          </cell>
          <cell r="K1695">
            <v>70715</v>
          </cell>
          <cell r="L1695">
            <v>0</v>
          </cell>
          <cell r="M1695">
            <v>0</v>
          </cell>
          <cell r="N1695">
            <v>189431.25</v>
          </cell>
          <cell r="O1695">
            <v>70715</v>
          </cell>
          <cell r="P1695">
            <v>58829</v>
          </cell>
          <cell r="Q1695">
            <v>11886</v>
          </cell>
          <cell r="R1695">
            <v>20.204320998147171</v>
          </cell>
          <cell r="S1695">
            <v>11</v>
          </cell>
          <cell r="T1695">
            <v>0</v>
          </cell>
          <cell r="U1695">
            <v>338</v>
          </cell>
          <cell r="V1695">
            <v>338</v>
          </cell>
          <cell r="W1695">
            <v>1686</v>
          </cell>
          <cell r="X1695">
            <v>13</v>
          </cell>
          <cell r="Y1695">
            <v>189431.25</v>
          </cell>
        </row>
        <row r="1696">
          <cell r="A1696">
            <v>1687</v>
          </cell>
          <cell r="B1696">
            <v>338</v>
          </cell>
          <cell r="C1696" t="str">
            <v xml:space="preserve">WHITMAN                      </v>
          </cell>
          <cell r="D1696">
            <v>780</v>
          </cell>
          <cell r="E1696" t="str">
            <v>WHITMAN HANSON</v>
          </cell>
          <cell r="F1696">
            <v>20462322</v>
          </cell>
          <cell r="G1696">
            <v>0.92669638992298442</v>
          </cell>
          <cell r="H1696">
            <v>21261273</v>
          </cell>
          <cell r="I1696">
            <v>0.92807385733519399</v>
          </cell>
          <cell r="K1696">
            <v>7936827</v>
          </cell>
          <cell r="L1696">
            <v>0</v>
          </cell>
          <cell r="M1696">
            <v>0</v>
          </cell>
          <cell r="N1696">
            <v>21261273</v>
          </cell>
          <cell r="O1696">
            <v>7936827</v>
          </cell>
          <cell r="P1696">
            <v>7606342</v>
          </cell>
          <cell r="Q1696">
            <v>330485</v>
          </cell>
          <cell r="R1696">
            <v>4.344861169797519</v>
          </cell>
          <cell r="S1696">
            <v>2343</v>
          </cell>
          <cell r="T1696">
            <v>0</v>
          </cell>
          <cell r="U1696">
            <v>338</v>
          </cell>
          <cell r="V1696">
            <v>780</v>
          </cell>
          <cell r="W1696">
            <v>1687</v>
          </cell>
          <cell r="X1696">
            <v>2346</v>
          </cell>
          <cell r="Y1696">
            <v>21261273</v>
          </cell>
        </row>
        <row r="1697">
          <cell r="A1697">
            <v>1688</v>
          </cell>
          <cell r="B1697">
            <v>338</v>
          </cell>
          <cell r="C1697" t="str">
            <v xml:space="preserve">WHITMAN                      </v>
          </cell>
          <cell r="D1697">
            <v>873</v>
          </cell>
          <cell r="E1697" t="str">
            <v>SOUTH SHORE</v>
          </cell>
          <cell r="F1697">
            <v>1460352</v>
          </cell>
          <cell r="G1697">
            <v>6.6136332250895588E-2</v>
          </cell>
          <cell r="H1697">
            <v>1458327</v>
          </cell>
          <cell r="I1697">
            <v>6.3657296726591178E-2</v>
          </cell>
          <cell r="K1697">
            <v>544393</v>
          </cell>
          <cell r="L1697">
            <v>0</v>
          </cell>
          <cell r="M1697">
            <v>0</v>
          </cell>
          <cell r="N1697">
            <v>1458327</v>
          </cell>
          <cell r="O1697">
            <v>544393</v>
          </cell>
          <cell r="P1697">
            <v>542848</v>
          </cell>
          <cell r="Q1697">
            <v>1545</v>
          </cell>
          <cell r="R1697">
            <v>0.28461005659042676</v>
          </cell>
          <cell r="S1697">
            <v>102</v>
          </cell>
          <cell r="T1697">
            <v>0</v>
          </cell>
          <cell r="U1697">
            <v>338</v>
          </cell>
          <cell r="V1697">
            <v>873</v>
          </cell>
          <cell r="W1697">
            <v>1688</v>
          </cell>
          <cell r="X1697">
            <v>98</v>
          </cell>
          <cell r="Y1697">
            <v>1458327</v>
          </cell>
        </row>
        <row r="1698">
          <cell r="A1698">
            <v>1689</v>
          </cell>
          <cell r="B1698">
            <v>338</v>
          </cell>
          <cell r="D1698">
            <v>998</v>
          </cell>
          <cell r="F1698">
            <v>0</v>
          </cell>
          <cell r="G1698">
            <v>0</v>
          </cell>
          <cell r="H1698">
            <v>0</v>
          </cell>
          <cell r="I1698">
            <v>0</v>
          </cell>
          <cell r="K1698">
            <v>0</v>
          </cell>
          <cell r="L1698">
            <v>0</v>
          </cell>
          <cell r="M1698">
            <v>0</v>
          </cell>
          <cell r="N1698">
            <v>0</v>
          </cell>
          <cell r="O1698">
            <v>0</v>
          </cell>
          <cell r="P1698">
            <v>0</v>
          </cell>
          <cell r="Q1698">
            <v>0</v>
          </cell>
          <cell r="R1698">
            <v>0</v>
          </cell>
          <cell r="S1698">
            <v>0</v>
          </cell>
          <cell r="T1698">
            <v>0</v>
          </cell>
          <cell r="U1698">
            <v>338</v>
          </cell>
          <cell r="V1698">
            <v>998</v>
          </cell>
          <cell r="W1698">
            <v>1689</v>
          </cell>
          <cell r="X1698">
            <v>0</v>
          </cell>
          <cell r="Y1698">
            <v>0</v>
          </cell>
        </row>
        <row r="1699">
          <cell r="A1699">
            <v>1690</v>
          </cell>
          <cell r="B1699">
            <v>338</v>
          </cell>
          <cell r="C1699" t="str">
            <v xml:space="preserve">WHITMAN                      </v>
          </cell>
          <cell r="D1699">
            <v>999</v>
          </cell>
          <cell r="E1699" t="str">
            <v>TOTAL</v>
          </cell>
          <cell r="F1699">
            <v>22080934.190000001</v>
          </cell>
          <cell r="G1699">
            <v>1</v>
          </cell>
          <cell r="H1699">
            <v>22909031.25</v>
          </cell>
          <cell r="I1699">
            <v>1</v>
          </cell>
          <cell r="J1699">
            <v>8551935</v>
          </cell>
          <cell r="K1699">
            <v>8551935</v>
          </cell>
          <cell r="L1699">
            <v>0</v>
          </cell>
          <cell r="M1699">
            <v>0</v>
          </cell>
          <cell r="N1699">
            <v>22909031.25</v>
          </cell>
          <cell r="O1699">
            <v>8551935</v>
          </cell>
          <cell r="P1699">
            <v>8208019</v>
          </cell>
          <cell r="Q1699">
            <v>343916</v>
          </cell>
          <cell r="R1699">
            <v>4.1900000475145101</v>
          </cell>
          <cell r="S1699">
            <v>2456</v>
          </cell>
          <cell r="T1699">
            <v>0</v>
          </cell>
          <cell r="U1699">
            <v>338</v>
          </cell>
          <cell r="V1699">
            <v>999</v>
          </cell>
          <cell r="W1699">
            <v>1690</v>
          </cell>
          <cell r="X1699">
            <v>2457</v>
          </cell>
          <cell r="Y1699">
            <v>22909031.25</v>
          </cell>
        </row>
        <row r="1700">
          <cell r="A1700">
            <v>1691</v>
          </cell>
          <cell r="B1700">
            <v>339</v>
          </cell>
          <cell r="C1700" t="str">
            <v xml:space="preserve">WILBRAHAM                    </v>
          </cell>
          <cell r="D1700">
            <v>339</v>
          </cell>
          <cell r="E1700" t="str">
            <v>WILBRAHAM</v>
          </cell>
          <cell r="F1700">
            <v>0</v>
          </cell>
          <cell r="G1700">
            <v>0</v>
          </cell>
          <cell r="H1700">
            <v>0</v>
          </cell>
          <cell r="I1700">
            <v>0</v>
          </cell>
          <cell r="K1700">
            <v>0</v>
          </cell>
          <cell r="L1700">
            <v>0</v>
          </cell>
          <cell r="M1700">
            <v>0</v>
          </cell>
          <cell r="N1700">
            <v>0</v>
          </cell>
          <cell r="O1700">
            <v>0</v>
          </cell>
          <cell r="P1700">
            <v>0</v>
          </cell>
          <cell r="Q1700">
            <v>0</v>
          </cell>
          <cell r="R1700">
            <v>0</v>
          </cell>
          <cell r="S1700">
            <v>0</v>
          </cell>
          <cell r="T1700">
            <v>0</v>
          </cell>
          <cell r="U1700">
            <v>339</v>
          </cell>
          <cell r="V1700">
            <v>339</v>
          </cell>
          <cell r="W1700">
            <v>1691</v>
          </cell>
          <cell r="X1700">
            <v>0</v>
          </cell>
          <cell r="Y1700">
            <v>0</v>
          </cell>
        </row>
        <row r="1701">
          <cell r="A1701">
            <v>1692</v>
          </cell>
          <cell r="B1701">
            <v>339</v>
          </cell>
          <cell r="C1701" t="str">
            <v xml:space="preserve">WILBRAHAM                    </v>
          </cell>
          <cell r="D1701">
            <v>680</v>
          </cell>
          <cell r="E1701" t="str">
            <v>HAMPDEN WILBRAHAM</v>
          </cell>
          <cell r="F1701">
            <v>22747480</v>
          </cell>
          <cell r="G1701">
            <v>1</v>
          </cell>
          <cell r="H1701">
            <v>23049816</v>
          </cell>
          <cell r="I1701">
            <v>1</v>
          </cell>
          <cell r="K1701">
            <v>14868775</v>
          </cell>
          <cell r="L1701">
            <v>0</v>
          </cell>
          <cell r="M1701">
            <v>0</v>
          </cell>
          <cell r="N1701">
            <v>23049816</v>
          </cell>
          <cell r="O1701">
            <v>14868775</v>
          </cell>
          <cell r="P1701">
            <v>14539949</v>
          </cell>
          <cell r="Q1701">
            <v>328826</v>
          </cell>
          <cell r="R1701">
            <v>2.2615347550393747</v>
          </cell>
          <cell r="S1701">
            <v>2647</v>
          </cell>
          <cell r="T1701">
            <v>0</v>
          </cell>
          <cell r="U1701">
            <v>339</v>
          </cell>
          <cell r="V1701">
            <v>680</v>
          </cell>
          <cell r="W1701">
            <v>1692</v>
          </cell>
          <cell r="X1701">
            <v>2565</v>
          </cell>
          <cell r="Y1701">
            <v>23049816</v>
          </cell>
        </row>
        <row r="1702">
          <cell r="A1702">
            <v>1693</v>
          </cell>
          <cell r="B1702">
            <v>339</v>
          </cell>
          <cell r="D1702">
            <v>998</v>
          </cell>
          <cell r="F1702">
            <v>0</v>
          </cell>
          <cell r="G1702">
            <v>0</v>
          </cell>
          <cell r="H1702">
            <v>0</v>
          </cell>
          <cell r="I1702">
            <v>0</v>
          </cell>
          <cell r="K1702">
            <v>0</v>
          </cell>
          <cell r="L1702">
            <v>0</v>
          </cell>
          <cell r="M1702">
            <v>0</v>
          </cell>
          <cell r="N1702">
            <v>0</v>
          </cell>
          <cell r="O1702">
            <v>0</v>
          </cell>
          <cell r="P1702">
            <v>0</v>
          </cell>
          <cell r="Q1702">
            <v>0</v>
          </cell>
          <cell r="R1702">
            <v>0</v>
          </cell>
          <cell r="S1702">
            <v>0</v>
          </cell>
          <cell r="T1702">
            <v>0</v>
          </cell>
          <cell r="U1702">
            <v>339</v>
          </cell>
          <cell r="V1702">
            <v>998</v>
          </cell>
          <cell r="W1702">
            <v>1693</v>
          </cell>
          <cell r="X1702">
            <v>0</v>
          </cell>
          <cell r="Y1702">
            <v>0</v>
          </cell>
        </row>
        <row r="1703">
          <cell r="A1703">
            <v>1694</v>
          </cell>
          <cell r="B1703">
            <v>339</v>
          </cell>
          <cell r="D1703">
            <v>998</v>
          </cell>
          <cell r="F1703">
            <v>0</v>
          </cell>
          <cell r="G1703">
            <v>0</v>
          </cell>
          <cell r="H1703">
            <v>0</v>
          </cell>
          <cell r="I1703">
            <v>0</v>
          </cell>
          <cell r="K1703">
            <v>0</v>
          </cell>
          <cell r="L1703">
            <v>0</v>
          </cell>
          <cell r="M1703">
            <v>0</v>
          </cell>
          <cell r="N1703">
            <v>0</v>
          </cell>
          <cell r="O1703">
            <v>0</v>
          </cell>
          <cell r="P1703">
            <v>0</v>
          </cell>
          <cell r="Q1703">
            <v>0</v>
          </cell>
          <cell r="R1703">
            <v>0</v>
          </cell>
          <cell r="S1703">
            <v>0</v>
          </cell>
          <cell r="T1703">
            <v>0</v>
          </cell>
          <cell r="U1703">
            <v>339</v>
          </cell>
          <cell r="V1703">
            <v>998</v>
          </cell>
          <cell r="W1703">
            <v>1694</v>
          </cell>
          <cell r="X1703">
            <v>0</v>
          </cell>
          <cell r="Y1703">
            <v>0</v>
          </cell>
        </row>
        <row r="1704">
          <cell r="A1704">
            <v>1695</v>
          </cell>
          <cell r="B1704">
            <v>339</v>
          </cell>
          <cell r="C1704" t="str">
            <v xml:space="preserve">WILBRAHAM                    </v>
          </cell>
          <cell r="D1704">
            <v>999</v>
          </cell>
          <cell r="E1704" t="str">
            <v>TOTAL</v>
          </cell>
          <cell r="F1704">
            <v>22747480</v>
          </cell>
          <cell r="G1704">
            <v>1</v>
          </cell>
          <cell r="H1704">
            <v>23049816</v>
          </cell>
          <cell r="I1704">
            <v>1</v>
          </cell>
          <cell r="J1704">
            <v>14868775</v>
          </cell>
          <cell r="K1704">
            <v>14868775</v>
          </cell>
          <cell r="L1704">
            <v>0</v>
          </cell>
          <cell r="M1704">
            <v>0</v>
          </cell>
          <cell r="N1704">
            <v>23049816</v>
          </cell>
          <cell r="O1704">
            <v>14868775</v>
          </cell>
          <cell r="P1704">
            <v>14539949</v>
          </cell>
          <cell r="Q1704">
            <v>328826</v>
          </cell>
          <cell r="R1704">
            <v>2.2615347550393747</v>
          </cell>
          <cell r="S1704">
            <v>2647</v>
          </cell>
          <cell r="T1704">
            <v>0</v>
          </cell>
          <cell r="U1704">
            <v>339</v>
          </cell>
          <cell r="V1704">
            <v>999</v>
          </cell>
          <cell r="W1704">
            <v>1695</v>
          </cell>
          <cell r="X1704">
            <v>2565</v>
          </cell>
          <cell r="Y1704">
            <v>23049816</v>
          </cell>
        </row>
        <row r="1705">
          <cell r="A1705">
            <v>1696</v>
          </cell>
          <cell r="B1705">
            <v>340</v>
          </cell>
          <cell r="C1705" t="str">
            <v xml:space="preserve">WILLIAMSBURG                 </v>
          </cell>
          <cell r="D1705">
            <v>340</v>
          </cell>
          <cell r="E1705" t="str">
            <v>WILLIAMSBURG</v>
          </cell>
          <cell r="F1705">
            <v>1626834.23</v>
          </cell>
          <cell r="G1705">
            <v>0.59846733048717116</v>
          </cell>
          <cell r="H1705">
            <v>1690611.64</v>
          </cell>
          <cell r="I1705">
            <v>0.61502268081513223</v>
          </cell>
          <cell r="K1705">
            <v>1270564</v>
          </cell>
          <cell r="L1705">
            <v>0</v>
          </cell>
          <cell r="M1705">
            <v>0</v>
          </cell>
          <cell r="N1705">
            <v>1690611.64</v>
          </cell>
          <cell r="O1705">
            <v>1270564</v>
          </cell>
          <cell r="P1705">
            <v>1211055</v>
          </cell>
          <cell r="Q1705">
            <v>59509</v>
          </cell>
          <cell r="R1705">
            <v>4.913814814356078</v>
          </cell>
          <cell r="S1705">
            <v>177</v>
          </cell>
          <cell r="T1705">
            <v>0</v>
          </cell>
          <cell r="U1705">
            <v>340</v>
          </cell>
          <cell r="V1705">
            <v>340</v>
          </cell>
          <cell r="W1705">
            <v>1696</v>
          </cell>
          <cell r="X1705">
            <v>179</v>
          </cell>
          <cell r="Y1705">
            <v>1690611.64</v>
          </cell>
        </row>
        <row r="1706">
          <cell r="A1706">
            <v>1697</v>
          </cell>
          <cell r="B1706">
            <v>340</v>
          </cell>
          <cell r="C1706" t="str">
            <v xml:space="preserve">WILLIAMSBURG                 </v>
          </cell>
          <cell r="D1706">
            <v>683</v>
          </cell>
          <cell r="E1706" t="str">
            <v>HAMPSHIRE</v>
          </cell>
          <cell r="F1706">
            <v>1091500</v>
          </cell>
          <cell r="G1706">
            <v>0.40153266951282884</v>
          </cell>
          <cell r="H1706">
            <v>1058249</v>
          </cell>
          <cell r="I1706">
            <v>0.38497731918486783</v>
          </cell>
          <cell r="K1706">
            <v>795317</v>
          </cell>
          <cell r="L1706">
            <v>0</v>
          </cell>
          <cell r="M1706">
            <v>0</v>
          </cell>
          <cell r="N1706">
            <v>1058249</v>
          </cell>
          <cell r="O1706">
            <v>795317</v>
          </cell>
          <cell r="P1706">
            <v>812540</v>
          </cell>
          <cell r="Q1706">
            <v>-17223</v>
          </cell>
          <cell r="R1706">
            <v>-2.119649494178748</v>
          </cell>
          <cell r="S1706">
            <v>122</v>
          </cell>
          <cell r="T1706">
            <v>0</v>
          </cell>
          <cell r="U1706">
            <v>340</v>
          </cell>
          <cell r="V1706">
            <v>683</v>
          </cell>
          <cell r="W1706">
            <v>1697</v>
          </cell>
          <cell r="X1706">
            <v>115</v>
          </cell>
          <cell r="Y1706">
            <v>1058249</v>
          </cell>
        </row>
        <row r="1707">
          <cell r="A1707">
            <v>1698</v>
          </cell>
          <cell r="B1707">
            <v>340</v>
          </cell>
          <cell r="D1707">
            <v>998</v>
          </cell>
          <cell r="F1707">
            <v>0</v>
          </cell>
          <cell r="G1707">
            <v>0</v>
          </cell>
          <cell r="H1707">
            <v>0</v>
          </cell>
          <cell r="I1707">
            <v>0</v>
          </cell>
          <cell r="K1707">
            <v>0</v>
          </cell>
          <cell r="L1707">
            <v>0</v>
          </cell>
          <cell r="M1707">
            <v>0</v>
          </cell>
          <cell r="N1707">
            <v>0</v>
          </cell>
          <cell r="O1707">
            <v>0</v>
          </cell>
          <cell r="P1707">
            <v>0</v>
          </cell>
          <cell r="Q1707">
            <v>0</v>
          </cell>
          <cell r="R1707">
            <v>0</v>
          </cell>
          <cell r="S1707">
            <v>0</v>
          </cell>
          <cell r="T1707">
            <v>0</v>
          </cell>
          <cell r="U1707">
            <v>340</v>
          </cell>
          <cell r="V1707">
            <v>998</v>
          </cell>
          <cell r="W1707">
            <v>1698</v>
          </cell>
          <cell r="X1707">
            <v>0</v>
          </cell>
          <cell r="Y1707">
            <v>0</v>
          </cell>
        </row>
        <row r="1708">
          <cell r="A1708">
            <v>1699</v>
          </cell>
          <cell r="B1708">
            <v>340</v>
          </cell>
          <cell r="D1708">
            <v>998</v>
          </cell>
          <cell r="F1708">
            <v>0</v>
          </cell>
          <cell r="G1708">
            <v>0</v>
          </cell>
          <cell r="H1708">
            <v>0</v>
          </cell>
          <cell r="I1708">
            <v>0</v>
          </cell>
          <cell r="K1708">
            <v>0</v>
          </cell>
          <cell r="L1708">
            <v>0</v>
          </cell>
          <cell r="M1708">
            <v>0</v>
          </cell>
          <cell r="N1708">
            <v>0</v>
          </cell>
          <cell r="O1708">
            <v>0</v>
          </cell>
          <cell r="P1708">
            <v>0</v>
          </cell>
          <cell r="Q1708">
            <v>0</v>
          </cell>
          <cell r="R1708">
            <v>0</v>
          </cell>
          <cell r="S1708">
            <v>0</v>
          </cell>
          <cell r="T1708">
            <v>0</v>
          </cell>
          <cell r="U1708">
            <v>340</v>
          </cell>
          <cell r="V1708">
            <v>998</v>
          </cell>
          <cell r="W1708">
            <v>1699</v>
          </cell>
          <cell r="X1708">
            <v>0</v>
          </cell>
          <cell r="Y1708">
            <v>0</v>
          </cell>
        </row>
        <row r="1709">
          <cell r="A1709">
            <v>1700</v>
          </cell>
          <cell r="B1709">
            <v>340</v>
          </cell>
          <cell r="C1709" t="str">
            <v xml:space="preserve">WILLIAMSBURG                 </v>
          </cell>
          <cell r="D1709">
            <v>999</v>
          </cell>
          <cell r="E1709" t="str">
            <v>TOTAL</v>
          </cell>
          <cell r="F1709">
            <v>2718334.23</v>
          </cell>
          <cell r="G1709">
            <v>1</v>
          </cell>
          <cell r="H1709">
            <v>2748860.6399999997</v>
          </cell>
          <cell r="I1709">
            <v>1</v>
          </cell>
          <cell r="J1709">
            <v>2065881</v>
          </cell>
          <cell r="K1709">
            <v>2065881</v>
          </cell>
          <cell r="L1709">
            <v>0</v>
          </cell>
          <cell r="M1709">
            <v>0</v>
          </cell>
          <cell r="N1709">
            <v>2748860.6399999997</v>
          </cell>
          <cell r="O1709">
            <v>2065881</v>
          </cell>
          <cell r="P1709">
            <v>2023595</v>
          </cell>
          <cell r="Q1709">
            <v>42286</v>
          </cell>
          <cell r="R1709">
            <v>2.0896473849757484</v>
          </cell>
          <cell r="S1709">
            <v>299</v>
          </cell>
          <cell r="T1709">
            <v>0</v>
          </cell>
          <cell r="U1709">
            <v>340</v>
          </cell>
          <cell r="V1709">
            <v>999</v>
          </cell>
          <cell r="W1709">
            <v>1700</v>
          </cell>
          <cell r="X1709">
            <v>294</v>
          </cell>
          <cell r="Y1709">
            <v>2748860.64</v>
          </cell>
        </row>
        <row r="1710">
          <cell r="A1710">
            <v>1701</v>
          </cell>
          <cell r="B1710">
            <v>341</v>
          </cell>
          <cell r="C1710" t="str">
            <v xml:space="preserve">WILLIAMSTOWN                 </v>
          </cell>
          <cell r="D1710">
            <v>341</v>
          </cell>
          <cell r="E1710" t="str">
            <v>WILLIAMSTOWN</v>
          </cell>
          <cell r="F1710">
            <v>2930427.46</v>
          </cell>
          <cell r="G1710">
            <v>0.4777175213710646</v>
          </cell>
          <cell r="H1710">
            <v>3160940.25</v>
          </cell>
          <cell r="I1710">
            <v>0.49797311579641618</v>
          </cell>
          <cell r="K1710">
            <v>2913200</v>
          </cell>
          <cell r="L1710">
            <v>0</v>
          </cell>
          <cell r="M1710">
            <v>0</v>
          </cell>
          <cell r="N1710">
            <v>3160940.25</v>
          </cell>
          <cell r="O1710">
            <v>2913200</v>
          </cell>
          <cell r="P1710">
            <v>2765115</v>
          </cell>
          <cell r="Q1710">
            <v>148085</v>
          </cell>
          <cell r="R1710">
            <v>5.3554734613207771</v>
          </cell>
          <cell r="S1710">
            <v>351</v>
          </cell>
          <cell r="T1710">
            <v>0</v>
          </cell>
          <cell r="U1710">
            <v>341</v>
          </cell>
          <cell r="V1710">
            <v>341</v>
          </cell>
          <cell r="W1710">
            <v>1701</v>
          </cell>
          <cell r="X1710">
            <v>364</v>
          </cell>
          <cell r="Y1710">
            <v>3160940.25</v>
          </cell>
        </row>
        <row r="1711">
          <cell r="A1711">
            <v>1702</v>
          </cell>
          <cell r="B1711">
            <v>341</v>
          </cell>
          <cell r="C1711" t="str">
            <v xml:space="preserve">WILLIAMSTOWN                 </v>
          </cell>
          <cell r="D1711">
            <v>715</v>
          </cell>
          <cell r="E1711" t="str">
            <v>MOUNT GREYLOCK</v>
          </cell>
          <cell r="F1711">
            <v>2870253</v>
          </cell>
          <cell r="G1711">
            <v>0.4679078965728305</v>
          </cell>
          <cell r="H1711">
            <v>2914307</v>
          </cell>
          <cell r="I1711">
            <v>0.45911862369980144</v>
          </cell>
          <cell r="K1711">
            <v>2685897</v>
          </cell>
          <cell r="L1711">
            <v>0</v>
          </cell>
          <cell r="M1711">
            <v>0</v>
          </cell>
          <cell r="N1711">
            <v>2914307</v>
          </cell>
          <cell r="O1711">
            <v>2685897</v>
          </cell>
          <cell r="P1711">
            <v>2708335</v>
          </cell>
          <cell r="Q1711">
            <v>-22438</v>
          </cell>
          <cell r="R1711">
            <v>-0.8284794901664676</v>
          </cell>
          <cell r="S1711">
            <v>319</v>
          </cell>
          <cell r="T1711">
            <v>0</v>
          </cell>
          <cell r="U1711">
            <v>341</v>
          </cell>
          <cell r="V1711">
            <v>715</v>
          </cell>
          <cell r="W1711">
            <v>1702</v>
          </cell>
          <cell r="X1711">
            <v>306</v>
          </cell>
          <cell r="Y1711">
            <v>2914307</v>
          </cell>
        </row>
        <row r="1712">
          <cell r="A1712">
            <v>1703</v>
          </cell>
          <cell r="B1712">
            <v>341</v>
          </cell>
          <cell r="C1712" t="str">
            <v xml:space="preserve">WILLIAMSTOWN                 </v>
          </cell>
          <cell r="D1712">
            <v>851</v>
          </cell>
          <cell r="E1712" t="str">
            <v>NORTHERN BERKSHIRE</v>
          </cell>
          <cell r="F1712">
            <v>333546</v>
          </cell>
          <cell r="G1712">
            <v>5.4374582056104917E-2</v>
          </cell>
          <cell r="H1712">
            <v>272365</v>
          </cell>
          <cell r="I1712">
            <v>4.2908260503782346E-2</v>
          </cell>
          <cell r="K1712">
            <v>251018</v>
          </cell>
          <cell r="L1712">
            <v>0</v>
          </cell>
          <cell r="M1712">
            <v>0</v>
          </cell>
          <cell r="N1712">
            <v>272365</v>
          </cell>
          <cell r="O1712">
            <v>251018</v>
          </cell>
          <cell r="P1712">
            <v>314730</v>
          </cell>
          <cell r="Q1712">
            <v>-63712</v>
          </cell>
          <cell r="R1712">
            <v>-20.243383217360911</v>
          </cell>
          <cell r="S1712">
            <v>23</v>
          </cell>
          <cell r="T1712">
            <v>0</v>
          </cell>
          <cell r="U1712">
            <v>341</v>
          </cell>
          <cell r="V1712">
            <v>851</v>
          </cell>
          <cell r="W1712">
            <v>1703</v>
          </cell>
          <cell r="X1712">
            <v>18</v>
          </cell>
          <cell r="Y1712">
            <v>272365</v>
          </cell>
        </row>
        <row r="1713">
          <cell r="A1713">
            <v>1704</v>
          </cell>
          <cell r="B1713">
            <v>341</v>
          </cell>
          <cell r="D1713">
            <v>998</v>
          </cell>
          <cell r="F1713">
            <v>0</v>
          </cell>
          <cell r="G1713">
            <v>0</v>
          </cell>
          <cell r="H1713">
            <v>0</v>
          </cell>
          <cell r="I1713">
            <v>0</v>
          </cell>
          <cell r="K1713">
            <v>0</v>
          </cell>
          <cell r="L1713">
            <v>0</v>
          </cell>
          <cell r="M1713">
            <v>0</v>
          </cell>
          <cell r="N1713">
            <v>0</v>
          </cell>
          <cell r="O1713">
            <v>0</v>
          </cell>
          <cell r="P1713">
            <v>0</v>
          </cell>
          <cell r="Q1713">
            <v>0</v>
          </cell>
          <cell r="R1713">
            <v>0</v>
          </cell>
          <cell r="S1713">
            <v>0</v>
          </cell>
          <cell r="T1713">
            <v>0</v>
          </cell>
          <cell r="U1713">
            <v>341</v>
          </cell>
          <cell r="V1713">
            <v>998</v>
          </cell>
          <cell r="W1713">
            <v>1704</v>
          </cell>
          <cell r="X1713">
            <v>0</v>
          </cell>
          <cell r="Y1713">
            <v>0</v>
          </cell>
        </row>
        <row r="1714">
          <cell r="A1714">
            <v>1705</v>
          </cell>
          <cell r="B1714">
            <v>341</v>
          </cell>
          <cell r="C1714" t="str">
            <v xml:space="preserve">WILLIAMSTOWN                 </v>
          </cell>
          <cell r="D1714">
            <v>999</v>
          </cell>
          <cell r="E1714" t="str">
            <v>TOTAL</v>
          </cell>
          <cell r="F1714">
            <v>6134226.46</v>
          </cell>
          <cell r="G1714">
            <v>1</v>
          </cell>
          <cell r="H1714">
            <v>6347612.25</v>
          </cell>
          <cell r="I1714">
            <v>1</v>
          </cell>
          <cell r="J1714">
            <v>5850116</v>
          </cell>
          <cell r="K1714">
            <v>5850115</v>
          </cell>
          <cell r="L1714">
            <v>0</v>
          </cell>
          <cell r="M1714">
            <v>0</v>
          </cell>
          <cell r="N1714">
            <v>6347612.25</v>
          </cell>
          <cell r="O1714">
            <v>5850115</v>
          </cell>
          <cell r="P1714">
            <v>5788180</v>
          </cell>
          <cell r="Q1714">
            <v>61935</v>
          </cell>
          <cell r="R1714">
            <v>1.0700254656904242</v>
          </cell>
          <cell r="S1714">
            <v>693</v>
          </cell>
          <cell r="T1714">
            <v>0</v>
          </cell>
          <cell r="U1714">
            <v>341</v>
          </cell>
          <cell r="V1714">
            <v>999</v>
          </cell>
          <cell r="W1714">
            <v>1705</v>
          </cell>
          <cell r="X1714">
            <v>688</v>
          </cell>
          <cell r="Y1714">
            <v>6347612.25</v>
          </cell>
        </row>
        <row r="1715">
          <cell r="A1715">
            <v>1706</v>
          </cell>
          <cell r="B1715">
            <v>342</v>
          </cell>
          <cell r="C1715" t="str">
            <v xml:space="preserve">WILMINGTON                   </v>
          </cell>
          <cell r="D1715">
            <v>342</v>
          </cell>
          <cell r="E1715" t="str">
            <v>WILMINGTON</v>
          </cell>
          <cell r="F1715">
            <v>33089929.46198</v>
          </cell>
          <cell r="G1715">
            <v>0.90078036890853075</v>
          </cell>
          <cell r="H1715">
            <v>33447809.12111</v>
          </cell>
          <cell r="I1715">
            <v>0.89215816589341379</v>
          </cell>
          <cell r="K1715">
            <v>23360824</v>
          </cell>
          <cell r="L1715">
            <v>0</v>
          </cell>
          <cell r="M1715">
            <v>0</v>
          </cell>
          <cell r="N1715">
            <v>33447809.12111</v>
          </cell>
          <cell r="O1715">
            <v>23347992</v>
          </cell>
          <cell r="P1715">
            <v>23047600</v>
          </cell>
          <cell r="Q1715">
            <v>300392</v>
          </cell>
          <cell r="R1715">
            <v>1.3033547961609886</v>
          </cell>
          <cell r="S1715">
            <v>3762</v>
          </cell>
          <cell r="T1715">
            <v>0</v>
          </cell>
          <cell r="U1715">
            <v>342</v>
          </cell>
          <cell r="V1715">
            <v>342</v>
          </cell>
          <cell r="W1715">
            <v>1706</v>
          </cell>
          <cell r="X1715">
            <v>3651</v>
          </cell>
          <cell r="Y1715">
            <v>33447809.12111</v>
          </cell>
        </row>
        <row r="1716">
          <cell r="A1716">
            <v>1707</v>
          </cell>
          <cell r="B1716">
            <v>342</v>
          </cell>
          <cell r="C1716" t="str">
            <v xml:space="preserve">WILMINGTON                   </v>
          </cell>
          <cell r="D1716">
            <v>871</v>
          </cell>
          <cell r="E1716" t="str">
            <v>SHAWSHEEN VALLEY</v>
          </cell>
          <cell r="F1716">
            <v>3588767</v>
          </cell>
          <cell r="G1716">
            <v>9.7694099526597383E-2</v>
          </cell>
          <cell r="H1716">
            <v>3956463</v>
          </cell>
          <cell r="I1716">
            <v>0.10553129984461039</v>
          </cell>
          <cell r="K1716">
            <v>2763297</v>
          </cell>
          <cell r="L1716">
            <v>0</v>
          </cell>
          <cell r="M1716">
            <v>0</v>
          </cell>
          <cell r="N1716">
            <v>3956463</v>
          </cell>
          <cell r="O1716">
            <v>2761779</v>
          </cell>
          <cell r="P1716">
            <v>2499627</v>
          </cell>
          <cell r="Q1716">
            <v>262152</v>
          </cell>
          <cell r="R1716">
            <v>10.487644756597684</v>
          </cell>
          <cell r="S1716">
            <v>257</v>
          </cell>
          <cell r="T1716">
            <v>0</v>
          </cell>
          <cell r="U1716">
            <v>342</v>
          </cell>
          <cell r="V1716">
            <v>871</v>
          </cell>
          <cell r="W1716">
            <v>1707</v>
          </cell>
          <cell r="X1716">
            <v>271</v>
          </cell>
          <cell r="Y1716">
            <v>3956463</v>
          </cell>
        </row>
        <row r="1717">
          <cell r="A1717">
            <v>1708</v>
          </cell>
          <cell r="B1717">
            <v>342</v>
          </cell>
          <cell r="C1717" t="str">
            <v xml:space="preserve">WILMINGTON                   </v>
          </cell>
          <cell r="D1717">
            <v>913</v>
          </cell>
          <cell r="E1717" t="str">
            <v>ESSEX AGRICULTURAL</v>
          </cell>
          <cell r="F1717">
            <v>56040</v>
          </cell>
          <cell r="G1717">
            <v>1.5255315648718675E-3</v>
          </cell>
          <cell r="H1717">
            <v>86624</v>
          </cell>
          <cell r="I1717">
            <v>2.3105342619757926E-3</v>
          </cell>
          <cell r="K1717">
            <v>60500</v>
          </cell>
          <cell r="L1717">
            <v>74850</v>
          </cell>
          <cell r="M1717">
            <v>14350</v>
          </cell>
          <cell r="N1717">
            <v>0</v>
          </cell>
          <cell r="O1717">
            <v>74850</v>
          </cell>
          <cell r="P1717">
            <v>49087</v>
          </cell>
          <cell r="Q1717">
            <v>25763</v>
          </cell>
          <cell r="R1717">
            <v>52.484364495691324</v>
          </cell>
          <cell r="S1717">
            <v>4</v>
          </cell>
          <cell r="T1717">
            <v>0</v>
          </cell>
          <cell r="U1717">
            <v>342</v>
          </cell>
          <cell r="V1717">
            <v>913</v>
          </cell>
          <cell r="W1717">
            <v>1708</v>
          </cell>
          <cell r="X1717">
            <v>6</v>
          </cell>
          <cell r="Y1717">
            <v>86624</v>
          </cell>
        </row>
        <row r="1718">
          <cell r="A1718">
            <v>1709</v>
          </cell>
          <cell r="B1718">
            <v>342</v>
          </cell>
          <cell r="D1718">
            <v>998</v>
          </cell>
          <cell r="F1718">
            <v>0</v>
          </cell>
          <cell r="G1718">
            <v>0</v>
          </cell>
          <cell r="H1718">
            <v>0</v>
          </cell>
          <cell r="I1718">
            <v>0</v>
          </cell>
          <cell r="K1718">
            <v>0</v>
          </cell>
          <cell r="L1718">
            <v>0</v>
          </cell>
          <cell r="M1718">
            <v>0</v>
          </cell>
          <cell r="N1718">
            <v>0</v>
          </cell>
          <cell r="O1718">
            <v>0</v>
          </cell>
          <cell r="P1718">
            <v>0</v>
          </cell>
          <cell r="Q1718">
            <v>0</v>
          </cell>
          <cell r="R1718">
            <v>0</v>
          </cell>
          <cell r="S1718">
            <v>0</v>
          </cell>
          <cell r="T1718">
            <v>0</v>
          </cell>
          <cell r="U1718">
            <v>342</v>
          </cell>
          <cell r="V1718">
            <v>998</v>
          </cell>
          <cell r="W1718">
            <v>1709</v>
          </cell>
          <cell r="X1718">
            <v>0</v>
          </cell>
          <cell r="Y1718">
            <v>0</v>
          </cell>
        </row>
        <row r="1719">
          <cell r="A1719">
            <v>1710</v>
          </cell>
          <cell r="B1719">
            <v>342</v>
          </cell>
          <cell r="C1719" t="str">
            <v xml:space="preserve">WILMINGTON                   </v>
          </cell>
          <cell r="D1719">
            <v>999</v>
          </cell>
          <cell r="E1719" t="str">
            <v>TOTAL</v>
          </cell>
          <cell r="F1719">
            <v>36734736.46198</v>
          </cell>
          <cell r="G1719">
            <v>1</v>
          </cell>
          <cell r="H1719">
            <v>37490896.12111</v>
          </cell>
          <cell r="I1719">
            <v>1</v>
          </cell>
          <cell r="J1719">
            <v>26184622</v>
          </cell>
          <cell r="K1719">
            <v>26184621</v>
          </cell>
          <cell r="L1719">
            <v>74850</v>
          </cell>
          <cell r="M1719">
            <v>14350</v>
          </cell>
          <cell r="N1719">
            <v>37404272.12111</v>
          </cell>
          <cell r="O1719">
            <v>26184621</v>
          </cell>
          <cell r="P1719">
            <v>25596314</v>
          </cell>
          <cell r="Q1719">
            <v>588307</v>
          </cell>
          <cell r="R1719">
            <v>2.2984051531794774</v>
          </cell>
          <cell r="S1719">
            <v>4023</v>
          </cell>
          <cell r="T1719">
            <v>0</v>
          </cell>
          <cell r="U1719">
            <v>342</v>
          </cell>
          <cell r="V1719">
            <v>999</v>
          </cell>
          <cell r="W1719">
            <v>1710</v>
          </cell>
          <cell r="X1719">
            <v>3928</v>
          </cell>
          <cell r="Y1719">
            <v>37490896.12111</v>
          </cell>
        </row>
        <row r="1720">
          <cell r="A1720">
            <v>1711</v>
          </cell>
          <cell r="B1720">
            <v>343</v>
          </cell>
          <cell r="C1720" t="str">
            <v xml:space="preserve">WINCHENDON                   </v>
          </cell>
          <cell r="D1720">
            <v>343</v>
          </cell>
          <cell r="E1720" t="str">
            <v>WINCHENDON</v>
          </cell>
          <cell r="F1720">
            <v>15461197.040000001</v>
          </cell>
          <cell r="G1720">
            <v>0.90469850353106807</v>
          </cell>
          <cell r="H1720">
            <v>15329359.76</v>
          </cell>
          <cell r="I1720">
            <v>0.90004091018248988</v>
          </cell>
          <cell r="K1720">
            <v>4744544</v>
          </cell>
          <cell r="L1720">
            <v>0</v>
          </cell>
          <cell r="M1720">
            <v>0</v>
          </cell>
          <cell r="N1720">
            <v>15329359.76</v>
          </cell>
          <cell r="O1720">
            <v>4744544</v>
          </cell>
          <cell r="P1720">
            <v>4686612</v>
          </cell>
          <cell r="Q1720">
            <v>57932</v>
          </cell>
          <cell r="R1720">
            <v>1.2361168366401998</v>
          </cell>
          <cell r="S1720">
            <v>1625</v>
          </cell>
          <cell r="T1720">
            <v>0</v>
          </cell>
          <cell r="U1720">
            <v>343</v>
          </cell>
          <cell r="V1720">
            <v>343</v>
          </cell>
          <cell r="W1720">
            <v>1711</v>
          </cell>
          <cell r="X1720">
            <v>1558</v>
          </cell>
          <cell r="Y1720">
            <v>15329359.76</v>
          </cell>
        </row>
        <row r="1721">
          <cell r="A1721">
            <v>1712</v>
          </cell>
          <cell r="B1721">
            <v>343</v>
          </cell>
          <cell r="C1721" t="str">
            <v xml:space="preserve">WINCHENDON                   </v>
          </cell>
          <cell r="D1721">
            <v>832</v>
          </cell>
          <cell r="E1721" t="str">
            <v>MONTACHUSETT</v>
          </cell>
          <cell r="F1721">
            <v>1628692</v>
          </cell>
          <cell r="G1721">
            <v>9.5301496468932018E-2</v>
          </cell>
          <cell r="H1721">
            <v>1702488</v>
          </cell>
          <cell r="I1721">
            <v>9.9959089817510213E-2</v>
          </cell>
          <cell r="K1721">
            <v>526932</v>
          </cell>
          <cell r="L1721">
            <v>0</v>
          </cell>
          <cell r="M1721">
            <v>0</v>
          </cell>
          <cell r="N1721">
            <v>1702488</v>
          </cell>
          <cell r="O1721">
            <v>526932</v>
          </cell>
          <cell r="P1721">
            <v>493691</v>
          </cell>
          <cell r="Q1721">
            <v>33241</v>
          </cell>
          <cell r="R1721">
            <v>6.7331590002653483</v>
          </cell>
          <cell r="S1721">
            <v>115</v>
          </cell>
          <cell r="T1721">
            <v>0</v>
          </cell>
          <cell r="U1721">
            <v>343</v>
          </cell>
          <cell r="V1721">
            <v>832</v>
          </cell>
          <cell r="W1721">
            <v>1712</v>
          </cell>
          <cell r="X1721">
            <v>115</v>
          </cell>
          <cell r="Y1721">
            <v>1702488</v>
          </cell>
        </row>
        <row r="1722">
          <cell r="A1722">
            <v>1713</v>
          </cell>
          <cell r="B1722">
            <v>343</v>
          </cell>
          <cell r="D1722">
            <v>998</v>
          </cell>
          <cell r="F1722">
            <v>0</v>
          </cell>
          <cell r="G1722">
            <v>0</v>
          </cell>
          <cell r="H1722">
            <v>0</v>
          </cell>
          <cell r="I1722">
            <v>0</v>
          </cell>
          <cell r="K1722">
            <v>0</v>
          </cell>
          <cell r="L1722">
            <v>0</v>
          </cell>
          <cell r="M1722">
            <v>0</v>
          </cell>
          <cell r="N1722">
            <v>0</v>
          </cell>
          <cell r="O1722">
            <v>0</v>
          </cell>
          <cell r="P1722">
            <v>0</v>
          </cell>
          <cell r="Q1722">
            <v>0</v>
          </cell>
          <cell r="R1722">
            <v>0</v>
          </cell>
          <cell r="S1722">
            <v>0</v>
          </cell>
          <cell r="T1722">
            <v>0</v>
          </cell>
          <cell r="U1722">
            <v>343</v>
          </cell>
          <cell r="V1722">
            <v>998</v>
          </cell>
          <cell r="W1722">
            <v>1713</v>
          </cell>
          <cell r="X1722">
            <v>0</v>
          </cell>
          <cell r="Y1722">
            <v>0</v>
          </cell>
        </row>
        <row r="1723">
          <cell r="A1723">
            <v>1714</v>
          </cell>
          <cell r="B1723">
            <v>343</v>
          </cell>
          <cell r="D1723">
            <v>998</v>
          </cell>
          <cell r="F1723">
            <v>0</v>
          </cell>
          <cell r="G1723">
            <v>0</v>
          </cell>
          <cell r="H1723">
            <v>0</v>
          </cell>
          <cell r="I1723">
            <v>0</v>
          </cell>
          <cell r="K1723">
            <v>0</v>
          </cell>
          <cell r="L1723">
            <v>0</v>
          </cell>
          <cell r="M1723">
            <v>0</v>
          </cell>
          <cell r="N1723">
            <v>0</v>
          </cell>
          <cell r="O1723">
            <v>0</v>
          </cell>
          <cell r="P1723">
            <v>0</v>
          </cell>
          <cell r="Q1723">
            <v>0</v>
          </cell>
          <cell r="R1723">
            <v>0</v>
          </cell>
          <cell r="S1723">
            <v>0</v>
          </cell>
          <cell r="T1723">
            <v>0</v>
          </cell>
          <cell r="U1723">
            <v>343</v>
          </cell>
          <cell r="V1723">
            <v>998</v>
          </cell>
          <cell r="W1723">
            <v>1714</v>
          </cell>
          <cell r="X1723">
            <v>0</v>
          </cell>
          <cell r="Y1723">
            <v>0</v>
          </cell>
        </row>
        <row r="1724">
          <cell r="A1724">
            <v>1715</v>
          </cell>
          <cell r="B1724">
            <v>343</v>
          </cell>
          <cell r="C1724" t="str">
            <v xml:space="preserve">WINCHENDON                   </v>
          </cell>
          <cell r="D1724">
            <v>999</v>
          </cell>
          <cell r="E1724" t="str">
            <v>TOTAL</v>
          </cell>
          <cell r="F1724">
            <v>17089889.039999999</v>
          </cell>
          <cell r="G1724">
            <v>1</v>
          </cell>
          <cell r="H1724">
            <v>17031847.759999998</v>
          </cell>
          <cell r="I1724">
            <v>1</v>
          </cell>
          <cell r="J1724">
            <v>5271476</v>
          </cell>
          <cell r="K1724">
            <v>5271476</v>
          </cell>
          <cell r="L1724">
            <v>0</v>
          </cell>
          <cell r="M1724">
            <v>0</v>
          </cell>
          <cell r="N1724">
            <v>17031847.759999998</v>
          </cell>
          <cell r="O1724">
            <v>5271476</v>
          </cell>
          <cell r="P1724">
            <v>5180303</v>
          </cell>
          <cell r="Q1724">
            <v>91173</v>
          </cell>
          <cell r="R1724">
            <v>1.7599935756653617</v>
          </cell>
          <cell r="S1724">
            <v>1740</v>
          </cell>
          <cell r="T1724">
            <v>0</v>
          </cell>
          <cell r="U1724">
            <v>343</v>
          </cell>
          <cell r="V1724">
            <v>999</v>
          </cell>
          <cell r="W1724">
            <v>1715</v>
          </cell>
          <cell r="X1724">
            <v>1673</v>
          </cell>
          <cell r="Y1724">
            <v>17031847.759999998</v>
          </cell>
        </row>
        <row r="1725">
          <cell r="A1725">
            <v>1716</v>
          </cell>
          <cell r="B1725">
            <v>344</v>
          </cell>
          <cell r="C1725" t="str">
            <v xml:space="preserve">WINCHESTER                   </v>
          </cell>
          <cell r="D1725">
            <v>344</v>
          </cell>
          <cell r="E1725" t="str">
            <v>WINCHESTER</v>
          </cell>
          <cell r="F1725">
            <v>35352719.397000007</v>
          </cell>
          <cell r="G1725">
            <v>0.99441972328666273</v>
          </cell>
          <cell r="H1725">
            <v>37274561.601149991</v>
          </cell>
          <cell r="I1725">
            <v>0.99367238511009504</v>
          </cell>
          <cell r="K1725">
            <v>30107863</v>
          </cell>
          <cell r="L1725">
            <v>0</v>
          </cell>
          <cell r="M1725">
            <v>0</v>
          </cell>
          <cell r="N1725">
            <v>37274561.601149991</v>
          </cell>
          <cell r="O1725">
            <v>30107863</v>
          </cell>
          <cell r="P1725">
            <v>29111601</v>
          </cell>
          <cell r="Q1725">
            <v>996262</v>
          </cell>
          <cell r="R1725">
            <v>3.4222164559070456</v>
          </cell>
          <cell r="S1725">
            <v>4096</v>
          </cell>
          <cell r="T1725">
            <v>0</v>
          </cell>
          <cell r="U1725">
            <v>344</v>
          </cell>
          <cell r="V1725">
            <v>344</v>
          </cell>
          <cell r="W1725">
            <v>1716</v>
          </cell>
          <cell r="X1725">
            <v>4172</v>
          </cell>
          <cell r="Y1725">
            <v>37274561.601149991</v>
          </cell>
        </row>
        <row r="1726">
          <cell r="A1726">
            <v>1717</v>
          </cell>
          <cell r="B1726">
            <v>344</v>
          </cell>
          <cell r="C1726" t="str">
            <v xml:space="preserve">WINCHESTER                   </v>
          </cell>
          <cell r="D1726">
            <v>853</v>
          </cell>
          <cell r="E1726" t="str">
            <v>NORTHEAST METROPOLITAN</v>
          </cell>
          <cell r="F1726">
            <v>198385</v>
          </cell>
          <cell r="G1726">
            <v>5.5802767133372316E-3</v>
          </cell>
          <cell r="H1726">
            <v>237361</v>
          </cell>
          <cell r="I1726">
            <v>6.3276148899049844E-3</v>
          </cell>
          <cell r="K1726">
            <v>191724</v>
          </cell>
          <cell r="L1726">
            <v>0</v>
          </cell>
          <cell r="M1726">
            <v>0</v>
          </cell>
          <cell r="N1726">
            <v>237361</v>
          </cell>
          <cell r="O1726">
            <v>191724</v>
          </cell>
          <cell r="P1726">
            <v>163362</v>
          </cell>
          <cell r="Q1726">
            <v>28362</v>
          </cell>
          <cell r="R1726">
            <v>17.361442685569472</v>
          </cell>
          <cell r="S1726">
            <v>13</v>
          </cell>
          <cell r="T1726">
            <v>0</v>
          </cell>
          <cell r="U1726">
            <v>344</v>
          </cell>
          <cell r="V1726">
            <v>853</v>
          </cell>
          <cell r="W1726">
            <v>1717</v>
          </cell>
          <cell r="X1726">
            <v>15</v>
          </cell>
          <cell r="Y1726">
            <v>237361</v>
          </cell>
        </row>
        <row r="1727">
          <cell r="A1727">
            <v>1718</v>
          </cell>
          <cell r="B1727">
            <v>344</v>
          </cell>
          <cell r="D1727">
            <v>998</v>
          </cell>
          <cell r="F1727">
            <v>0</v>
          </cell>
          <cell r="G1727">
            <v>0</v>
          </cell>
          <cell r="H1727">
            <v>0</v>
          </cell>
          <cell r="I1727">
            <v>0</v>
          </cell>
          <cell r="K1727">
            <v>0</v>
          </cell>
          <cell r="L1727">
            <v>0</v>
          </cell>
          <cell r="M1727">
            <v>0</v>
          </cell>
          <cell r="N1727">
            <v>0</v>
          </cell>
          <cell r="O1727">
            <v>0</v>
          </cell>
          <cell r="P1727">
            <v>0</v>
          </cell>
          <cell r="Q1727">
            <v>0</v>
          </cell>
          <cell r="R1727">
            <v>0</v>
          </cell>
          <cell r="S1727">
            <v>0</v>
          </cell>
          <cell r="T1727">
            <v>0</v>
          </cell>
          <cell r="U1727">
            <v>344</v>
          </cell>
          <cell r="V1727">
            <v>998</v>
          </cell>
          <cell r="W1727">
            <v>1718</v>
          </cell>
          <cell r="X1727">
            <v>0</v>
          </cell>
          <cell r="Y1727">
            <v>0</v>
          </cell>
        </row>
        <row r="1728">
          <cell r="A1728">
            <v>1719</v>
          </cell>
          <cell r="B1728">
            <v>344</v>
          </cell>
          <cell r="D1728">
            <v>998</v>
          </cell>
          <cell r="F1728">
            <v>0</v>
          </cell>
          <cell r="G1728">
            <v>0</v>
          </cell>
          <cell r="H1728">
            <v>0</v>
          </cell>
          <cell r="I1728">
            <v>0</v>
          </cell>
          <cell r="K1728">
            <v>0</v>
          </cell>
          <cell r="L1728">
            <v>0</v>
          </cell>
          <cell r="M1728">
            <v>0</v>
          </cell>
          <cell r="N1728">
            <v>0</v>
          </cell>
          <cell r="O1728">
            <v>0</v>
          </cell>
          <cell r="P1728">
            <v>0</v>
          </cell>
          <cell r="Q1728">
            <v>0</v>
          </cell>
          <cell r="R1728">
            <v>0</v>
          </cell>
          <cell r="S1728">
            <v>0</v>
          </cell>
          <cell r="T1728">
            <v>0</v>
          </cell>
          <cell r="U1728">
            <v>344</v>
          </cell>
          <cell r="V1728">
            <v>998</v>
          </cell>
          <cell r="W1728">
            <v>1719</v>
          </cell>
          <cell r="X1728">
            <v>0</v>
          </cell>
          <cell r="Y1728">
            <v>0</v>
          </cell>
        </row>
        <row r="1729">
          <cell r="A1729">
            <v>1720</v>
          </cell>
          <cell r="B1729">
            <v>344</v>
          </cell>
          <cell r="C1729" t="str">
            <v xml:space="preserve">WINCHESTER                   </v>
          </cell>
          <cell r="D1729">
            <v>999</v>
          </cell>
          <cell r="E1729" t="str">
            <v>TOTAL</v>
          </cell>
          <cell r="F1729">
            <v>35551104.397000007</v>
          </cell>
          <cell r="G1729">
            <v>1</v>
          </cell>
          <cell r="H1729">
            <v>37511922.601149991</v>
          </cell>
          <cell r="I1729">
            <v>1</v>
          </cell>
          <cell r="J1729">
            <v>30299587</v>
          </cell>
          <cell r="K1729">
            <v>30299587</v>
          </cell>
          <cell r="L1729">
            <v>0</v>
          </cell>
          <cell r="M1729">
            <v>0</v>
          </cell>
          <cell r="N1729">
            <v>37511922.601149991</v>
          </cell>
          <cell r="O1729">
            <v>30299587</v>
          </cell>
          <cell r="P1729">
            <v>29274963</v>
          </cell>
          <cell r="Q1729">
            <v>1024624</v>
          </cell>
          <cell r="R1729">
            <v>3.5000010076870121</v>
          </cell>
          <cell r="S1729">
            <v>4109</v>
          </cell>
          <cell r="T1729">
            <v>0</v>
          </cell>
          <cell r="U1729">
            <v>344</v>
          </cell>
          <cell r="V1729">
            <v>999</v>
          </cell>
          <cell r="W1729">
            <v>1720</v>
          </cell>
          <cell r="X1729">
            <v>4187</v>
          </cell>
          <cell r="Y1729">
            <v>37511922.601149991</v>
          </cell>
        </row>
        <row r="1730">
          <cell r="A1730">
            <v>1721</v>
          </cell>
          <cell r="B1730">
            <v>345</v>
          </cell>
          <cell r="C1730" t="str">
            <v xml:space="preserve">WINDSOR                      </v>
          </cell>
          <cell r="D1730">
            <v>345</v>
          </cell>
          <cell r="E1730" t="str">
            <v>WINDSOR</v>
          </cell>
          <cell r="F1730">
            <v>98000.56</v>
          </cell>
          <cell r="G1730">
            <v>7.6323439317636216E-2</v>
          </cell>
          <cell r="H1730">
            <v>88880.47</v>
          </cell>
          <cell r="I1730">
            <v>6.9644871878443509E-2</v>
          </cell>
          <cell r="K1730">
            <v>53746</v>
          </cell>
          <cell r="L1730">
            <v>0</v>
          </cell>
          <cell r="M1730">
            <v>0</v>
          </cell>
          <cell r="N1730">
            <v>88880.47</v>
          </cell>
          <cell r="O1730">
            <v>53746</v>
          </cell>
          <cell r="P1730">
            <v>57428</v>
          </cell>
          <cell r="Q1730">
            <v>-3682</v>
          </cell>
          <cell r="R1730">
            <v>-6.4115065821550461</v>
          </cell>
          <cell r="S1730">
            <v>8</v>
          </cell>
          <cell r="T1730">
            <v>0</v>
          </cell>
          <cell r="U1730">
            <v>345</v>
          </cell>
          <cell r="V1730">
            <v>345</v>
          </cell>
          <cell r="W1730">
            <v>1721</v>
          </cell>
          <cell r="X1730">
            <v>7</v>
          </cell>
          <cell r="Y1730">
            <v>88880.47</v>
          </cell>
        </row>
        <row r="1731">
          <cell r="A1731">
            <v>1722</v>
          </cell>
          <cell r="B1731">
            <v>345</v>
          </cell>
          <cell r="C1731" t="str">
            <v xml:space="preserve">WINDSOR                      </v>
          </cell>
          <cell r="D1731">
            <v>635</v>
          </cell>
          <cell r="E1731" t="str">
            <v>CENTRAL BERKSHIRE</v>
          </cell>
          <cell r="F1731">
            <v>1186016</v>
          </cell>
          <cell r="G1731">
            <v>0.9236765606823637</v>
          </cell>
          <cell r="H1731">
            <v>1187315</v>
          </cell>
          <cell r="I1731">
            <v>0.93035512812155652</v>
          </cell>
          <cell r="K1731">
            <v>717971</v>
          </cell>
          <cell r="L1731">
            <v>0</v>
          </cell>
          <cell r="M1731">
            <v>0</v>
          </cell>
          <cell r="N1731">
            <v>1187315</v>
          </cell>
          <cell r="O1731">
            <v>717971</v>
          </cell>
          <cell r="P1731">
            <v>694999</v>
          </cell>
          <cell r="Q1731">
            <v>22972</v>
          </cell>
          <cell r="R1731">
            <v>3.3053284968755352</v>
          </cell>
          <cell r="S1731">
            <v>129</v>
          </cell>
          <cell r="T1731">
            <v>0</v>
          </cell>
          <cell r="U1731">
            <v>345</v>
          </cell>
          <cell r="V1731">
            <v>635</v>
          </cell>
          <cell r="W1731">
            <v>1722</v>
          </cell>
          <cell r="X1731">
            <v>125</v>
          </cell>
          <cell r="Y1731">
            <v>1187315</v>
          </cell>
        </row>
        <row r="1732">
          <cell r="A1732">
            <v>1723</v>
          </cell>
          <cell r="B1732">
            <v>345</v>
          </cell>
          <cell r="D1732">
            <v>998</v>
          </cell>
          <cell r="F1732">
            <v>0</v>
          </cell>
          <cell r="G1732">
            <v>0</v>
          </cell>
          <cell r="H1732">
            <v>0</v>
          </cell>
          <cell r="I1732">
            <v>0</v>
          </cell>
          <cell r="K1732">
            <v>0</v>
          </cell>
          <cell r="L1732">
            <v>0</v>
          </cell>
          <cell r="M1732">
            <v>0</v>
          </cell>
          <cell r="N1732">
            <v>0</v>
          </cell>
          <cell r="O1732">
            <v>0</v>
          </cell>
          <cell r="P1732">
            <v>0</v>
          </cell>
          <cell r="Q1732">
            <v>0</v>
          </cell>
          <cell r="R1732">
            <v>0</v>
          </cell>
          <cell r="S1732">
            <v>0</v>
          </cell>
          <cell r="T1732">
            <v>0</v>
          </cell>
          <cell r="U1732">
            <v>345</v>
          </cell>
          <cell r="V1732">
            <v>998</v>
          </cell>
          <cell r="W1732">
            <v>1723</v>
          </cell>
          <cell r="X1732">
            <v>0</v>
          </cell>
          <cell r="Y1732">
            <v>0</v>
          </cell>
        </row>
        <row r="1733">
          <cell r="A1733">
            <v>1724</v>
          </cell>
          <cell r="B1733">
            <v>345</v>
          </cell>
          <cell r="D1733">
            <v>998</v>
          </cell>
          <cell r="F1733">
            <v>0</v>
          </cell>
          <cell r="G1733">
            <v>0</v>
          </cell>
          <cell r="H1733">
            <v>0</v>
          </cell>
          <cell r="I1733">
            <v>0</v>
          </cell>
          <cell r="K1733">
            <v>0</v>
          </cell>
          <cell r="L1733">
            <v>0</v>
          </cell>
          <cell r="M1733">
            <v>0</v>
          </cell>
          <cell r="N1733">
            <v>0</v>
          </cell>
          <cell r="O1733">
            <v>0</v>
          </cell>
          <cell r="P1733">
            <v>0</v>
          </cell>
          <cell r="Q1733">
            <v>0</v>
          </cell>
          <cell r="R1733">
            <v>0</v>
          </cell>
          <cell r="S1733">
            <v>0</v>
          </cell>
          <cell r="T1733">
            <v>0</v>
          </cell>
          <cell r="U1733">
            <v>345</v>
          </cell>
          <cell r="V1733">
            <v>998</v>
          </cell>
          <cell r="W1733">
            <v>1724</v>
          </cell>
          <cell r="X1733">
            <v>0</v>
          </cell>
          <cell r="Y1733">
            <v>0</v>
          </cell>
        </row>
        <row r="1734">
          <cell r="A1734">
            <v>1725</v>
          </cell>
          <cell r="B1734">
            <v>345</v>
          </cell>
          <cell r="C1734" t="str">
            <v xml:space="preserve">WINDSOR                      </v>
          </cell>
          <cell r="D1734">
            <v>999</v>
          </cell>
          <cell r="E1734" t="str">
            <v>TOTAL</v>
          </cell>
          <cell r="F1734">
            <v>1284016.56</v>
          </cell>
          <cell r="G1734">
            <v>1</v>
          </cell>
          <cell r="H1734">
            <v>1276195.47</v>
          </cell>
          <cell r="I1734">
            <v>1</v>
          </cell>
          <cell r="J1734">
            <v>771717</v>
          </cell>
          <cell r="K1734">
            <v>771717</v>
          </cell>
          <cell r="L1734">
            <v>0</v>
          </cell>
          <cell r="M1734">
            <v>0</v>
          </cell>
          <cell r="N1734">
            <v>1276195.47</v>
          </cell>
          <cell r="O1734">
            <v>771717</v>
          </cell>
          <cell r="P1734">
            <v>752427</v>
          </cell>
          <cell r="Q1734">
            <v>19290</v>
          </cell>
          <cell r="R1734">
            <v>2.5637038543273967</v>
          </cell>
          <cell r="S1734">
            <v>137</v>
          </cell>
          <cell r="T1734">
            <v>0</v>
          </cell>
          <cell r="U1734">
            <v>345</v>
          </cell>
          <cell r="V1734">
            <v>999</v>
          </cell>
          <cell r="W1734">
            <v>1725</v>
          </cell>
          <cell r="X1734">
            <v>132</v>
          </cell>
          <cell r="Y1734">
            <v>1276195.47</v>
          </cell>
        </row>
        <row r="1735">
          <cell r="A1735">
            <v>1726</v>
          </cell>
          <cell r="B1735">
            <v>346</v>
          </cell>
          <cell r="C1735" t="str">
            <v xml:space="preserve">WINTHROP                     </v>
          </cell>
          <cell r="D1735">
            <v>346</v>
          </cell>
          <cell r="E1735" t="str">
            <v>WINTHROP</v>
          </cell>
          <cell r="F1735">
            <v>17937168.698699996</v>
          </cell>
          <cell r="G1735">
            <v>0.95155916066688062</v>
          </cell>
          <cell r="H1735">
            <v>18416072.0348</v>
          </cell>
          <cell r="I1735">
            <v>0.94885018838229884</v>
          </cell>
          <cell r="K1735">
            <v>13147550</v>
          </cell>
          <cell r="L1735">
            <v>0</v>
          </cell>
          <cell r="M1735">
            <v>0</v>
          </cell>
          <cell r="N1735">
            <v>18416072.0348</v>
          </cell>
          <cell r="O1735">
            <v>13141365</v>
          </cell>
          <cell r="P1735">
            <v>12779319</v>
          </cell>
          <cell r="Q1735">
            <v>362046</v>
          </cell>
          <cell r="R1735">
            <v>2.8330617617417642</v>
          </cell>
          <cell r="S1735">
            <v>1950</v>
          </cell>
          <cell r="T1735">
            <v>0</v>
          </cell>
          <cell r="U1735">
            <v>346</v>
          </cell>
          <cell r="V1735">
            <v>346</v>
          </cell>
          <cell r="W1735">
            <v>1726</v>
          </cell>
          <cell r="X1735">
            <v>1919</v>
          </cell>
          <cell r="Y1735">
            <v>18416072.0348</v>
          </cell>
        </row>
        <row r="1736">
          <cell r="A1736">
            <v>1727</v>
          </cell>
          <cell r="B1736">
            <v>346</v>
          </cell>
          <cell r="C1736" t="str">
            <v xml:space="preserve">WINTHROP                     </v>
          </cell>
          <cell r="D1736">
            <v>853</v>
          </cell>
          <cell r="E1736" t="str">
            <v>NORTHEAST METROPOLITAN</v>
          </cell>
          <cell r="F1736">
            <v>885104</v>
          </cell>
          <cell r="G1736">
            <v>4.6954390265836081E-2</v>
          </cell>
          <cell r="H1736">
            <v>949446</v>
          </cell>
          <cell r="I1736">
            <v>4.8918250007735906E-2</v>
          </cell>
          <cell r="K1736">
            <v>677826</v>
          </cell>
          <cell r="L1736">
            <v>0</v>
          </cell>
          <cell r="M1736">
            <v>0</v>
          </cell>
          <cell r="N1736">
            <v>949446</v>
          </cell>
          <cell r="O1736">
            <v>677507</v>
          </cell>
          <cell r="P1736">
            <v>630592</v>
          </cell>
          <cell r="Q1736">
            <v>46915</v>
          </cell>
          <cell r="R1736">
            <v>7.4398343144220034</v>
          </cell>
          <cell r="S1736">
            <v>58</v>
          </cell>
          <cell r="T1736">
            <v>0</v>
          </cell>
          <cell r="U1736">
            <v>346</v>
          </cell>
          <cell r="V1736">
            <v>853</v>
          </cell>
          <cell r="W1736">
            <v>1727</v>
          </cell>
          <cell r="X1736">
            <v>60</v>
          </cell>
          <cell r="Y1736">
            <v>949446</v>
          </cell>
        </row>
        <row r="1737">
          <cell r="A1737">
            <v>1728</v>
          </cell>
          <cell r="B1737">
            <v>346</v>
          </cell>
          <cell r="C1737" t="str">
            <v xml:space="preserve">WINTHROP                     </v>
          </cell>
          <cell r="D1737">
            <v>913</v>
          </cell>
          <cell r="E1737" t="str">
            <v>ESSEX AGRICULTURAL</v>
          </cell>
          <cell r="F1737">
            <v>28020</v>
          </cell>
          <cell r="G1737">
            <v>1.4864490672833101E-3</v>
          </cell>
          <cell r="H1737">
            <v>43312</v>
          </cell>
          <cell r="I1737">
            <v>2.2315616099652402E-3</v>
          </cell>
          <cell r="K1737">
            <v>30921</v>
          </cell>
          <cell r="L1737">
            <v>37425</v>
          </cell>
          <cell r="M1737">
            <v>6504</v>
          </cell>
          <cell r="N1737">
            <v>0</v>
          </cell>
          <cell r="O1737">
            <v>37425</v>
          </cell>
          <cell r="P1737">
            <v>24544</v>
          </cell>
          <cell r="Q1737">
            <v>12881</v>
          </cell>
          <cell r="R1737">
            <v>52.481258148631028</v>
          </cell>
          <cell r="S1737">
            <v>2</v>
          </cell>
          <cell r="T1737">
            <v>0</v>
          </cell>
          <cell r="U1737">
            <v>346</v>
          </cell>
          <cell r="V1737">
            <v>913</v>
          </cell>
          <cell r="W1737">
            <v>1728</v>
          </cell>
          <cell r="X1737">
            <v>3</v>
          </cell>
          <cell r="Y1737">
            <v>43312</v>
          </cell>
        </row>
        <row r="1738">
          <cell r="A1738">
            <v>1729</v>
          </cell>
          <cell r="B1738">
            <v>346</v>
          </cell>
          <cell r="D1738">
            <v>998</v>
          </cell>
          <cell r="F1738">
            <v>0</v>
          </cell>
          <cell r="G1738">
            <v>0</v>
          </cell>
          <cell r="H1738">
            <v>0</v>
          </cell>
          <cell r="I1738">
            <v>0</v>
          </cell>
          <cell r="K1738">
            <v>0</v>
          </cell>
          <cell r="L1738">
            <v>0</v>
          </cell>
          <cell r="M1738">
            <v>0</v>
          </cell>
          <cell r="N1738">
            <v>0</v>
          </cell>
          <cell r="O1738">
            <v>0</v>
          </cell>
          <cell r="P1738">
            <v>0</v>
          </cell>
          <cell r="Q1738">
            <v>0</v>
          </cell>
          <cell r="R1738">
            <v>0</v>
          </cell>
          <cell r="S1738">
            <v>0</v>
          </cell>
          <cell r="T1738">
            <v>0</v>
          </cell>
          <cell r="U1738">
            <v>346</v>
          </cell>
          <cell r="V1738">
            <v>998</v>
          </cell>
          <cell r="W1738">
            <v>1729</v>
          </cell>
          <cell r="X1738">
            <v>0</v>
          </cell>
          <cell r="Y1738">
            <v>0</v>
          </cell>
        </row>
        <row r="1739">
          <cell r="A1739">
            <v>1730</v>
          </cell>
          <cell r="B1739">
            <v>346</v>
          </cell>
          <cell r="C1739" t="str">
            <v xml:space="preserve">WINTHROP                     </v>
          </cell>
          <cell r="D1739">
            <v>999</v>
          </cell>
          <cell r="E1739" t="str">
            <v>TOTAL</v>
          </cell>
          <cell r="F1739">
            <v>18850292.698699996</v>
          </cell>
          <cell r="G1739">
            <v>1</v>
          </cell>
          <cell r="H1739">
            <v>19408830.0348</v>
          </cell>
          <cell r="I1739">
            <v>1</v>
          </cell>
          <cell r="J1739">
            <v>13856297</v>
          </cell>
          <cell r="K1739">
            <v>13856297</v>
          </cell>
          <cell r="L1739">
            <v>37425</v>
          </cell>
          <cell r="M1739">
            <v>6504</v>
          </cell>
          <cell r="N1739">
            <v>19365518.0348</v>
          </cell>
          <cell r="O1739">
            <v>13856297</v>
          </cell>
          <cell r="P1739">
            <v>13434455</v>
          </cell>
          <cell r="Q1739">
            <v>421842</v>
          </cell>
          <cell r="R1739">
            <v>3.1400008411208344</v>
          </cell>
          <cell r="S1739">
            <v>2010</v>
          </cell>
          <cell r="T1739">
            <v>0</v>
          </cell>
          <cell r="U1739">
            <v>346</v>
          </cell>
          <cell r="V1739">
            <v>999</v>
          </cell>
          <cell r="W1739">
            <v>1730</v>
          </cell>
          <cell r="X1739">
            <v>1982</v>
          </cell>
          <cell r="Y1739">
            <v>19408830.0348</v>
          </cell>
        </row>
        <row r="1740">
          <cell r="A1740">
            <v>1731</v>
          </cell>
          <cell r="B1740">
            <v>347</v>
          </cell>
          <cell r="C1740" t="str">
            <v>WOBURN</v>
          </cell>
          <cell r="D1740">
            <v>347</v>
          </cell>
          <cell r="E1740" t="str">
            <v>WOBURN</v>
          </cell>
          <cell r="F1740">
            <v>44725938.827559993</v>
          </cell>
          <cell r="G1740">
            <v>0.98125113610517545</v>
          </cell>
          <cell r="H1740">
            <v>46062018.421279989</v>
          </cell>
          <cell r="I1740">
            <v>0.97782911045798782</v>
          </cell>
          <cell r="K1740">
            <v>39861926</v>
          </cell>
          <cell r="L1740">
            <v>0</v>
          </cell>
          <cell r="M1740">
            <v>0</v>
          </cell>
          <cell r="N1740">
            <v>46062018.421279989</v>
          </cell>
          <cell r="O1740">
            <v>39861926</v>
          </cell>
          <cell r="P1740">
            <v>38469627</v>
          </cell>
          <cell r="Q1740">
            <v>1392299</v>
          </cell>
          <cell r="R1740">
            <v>3.6192162715796541</v>
          </cell>
          <cell r="S1740">
            <v>4777</v>
          </cell>
          <cell r="T1740">
            <v>0</v>
          </cell>
          <cell r="U1740">
            <v>347</v>
          </cell>
          <cell r="V1740">
            <v>347</v>
          </cell>
          <cell r="W1740">
            <v>1731</v>
          </cell>
          <cell r="X1740">
            <v>4735</v>
          </cell>
          <cell r="Y1740">
            <v>46062018.421279989</v>
          </cell>
        </row>
        <row r="1741">
          <cell r="A1741">
            <v>1732</v>
          </cell>
          <cell r="B1741">
            <v>347</v>
          </cell>
          <cell r="C1741" t="str">
            <v>WOBURN</v>
          </cell>
          <cell r="D1741">
            <v>853</v>
          </cell>
          <cell r="E1741" t="str">
            <v>NORTHEAST METROPOLITAN</v>
          </cell>
          <cell r="F1741">
            <v>854583</v>
          </cell>
          <cell r="G1741">
            <v>1.8748863894824511E-2</v>
          </cell>
          <cell r="H1741">
            <v>1044391</v>
          </cell>
          <cell r="I1741">
            <v>2.2170889542012167E-2</v>
          </cell>
          <cell r="K1741">
            <v>903813</v>
          </cell>
          <cell r="L1741">
            <v>0</v>
          </cell>
          <cell r="M1741">
            <v>0</v>
          </cell>
          <cell r="N1741">
            <v>1044391</v>
          </cell>
          <cell r="O1741">
            <v>903813</v>
          </cell>
          <cell r="P1741">
            <v>735043</v>
          </cell>
          <cell r="Q1741">
            <v>168770</v>
          </cell>
          <cell r="R1741">
            <v>22.960561490960394</v>
          </cell>
          <cell r="S1741">
            <v>56</v>
          </cell>
          <cell r="T1741">
            <v>0</v>
          </cell>
          <cell r="U1741">
            <v>347</v>
          </cell>
          <cell r="V1741">
            <v>853</v>
          </cell>
          <cell r="W1741">
            <v>1732</v>
          </cell>
          <cell r="X1741">
            <v>66</v>
          </cell>
          <cell r="Y1741">
            <v>1044391</v>
          </cell>
        </row>
        <row r="1742">
          <cell r="A1742">
            <v>1733</v>
          </cell>
          <cell r="B1742">
            <v>347</v>
          </cell>
          <cell r="D1742">
            <v>998</v>
          </cell>
          <cell r="F1742">
            <v>0</v>
          </cell>
          <cell r="G1742">
            <v>0</v>
          </cell>
          <cell r="H1742">
            <v>0</v>
          </cell>
          <cell r="I1742">
            <v>0</v>
          </cell>
          <cell r="K1742">
            <v>0</v>
          </cell>
          <cell r="L1742">
            <v>0</v>
          </cell>
          <cell r="M1742">
            <v>0</v>
          </cell>
          <cell r="N1742">
            <v>0</v>
          </cell>
          <cell r="O1742">
            <v>0</v>
          </cell>
          <cell r="P1742">
            <v>0</v>
          </cell>
          <cell r="Q1742">
            <v>0</v>
          </cell>
          <cell r="R1742">
            <v>0</v>
          </cell>
          <cell r="S1742">
            <v>0</v>
          </cell>
          <cell r="T1742">
            <v>0</v>
          </cell>
          <cell r="U1742">
            <v>347</v>
          </cell>
          <cell r="V1742">
            <v>998</v>
          </cell>
          <cell r="W1742">
            <v>1733</v>
          </cell>
          <cell r="X1742">
            <v>0</v>
          </cell>
          <cell r="Y1742">
            <v>0</v>
          </cell>
        </row>
        <row r="1743">
          <cell r="A1743">
            <v>1734</v>
          </cell>
          <cell r="B1743">
            <v>347</v>
          </cell>
          <cell r="D1743">
            <v>998</v>
          </cell>
          <cell r="F1743">
            <v>0</v>
          </cell>
          <cell r="G1743">
            <v>0</v>
          </cell>
          <cell r="H1743">
            <v>0</v>
          </cell>
          <cell r="I1743">
            <v>0</v>
          </cell>
          <cell r="K1743">
            <v>0</v>
          </cell>
          <cell r="L1743">
            <v>0</v>
          </cell>
          <cell r="M1743">
            <v>0</v>
          </cell>
          <cell r="N1743">
            <v>0</v>
          </cell>
          <cell r="O1743">
            <v>0</v>
          </cell>
          <cell r="P1743">
            <v>0</v>
          </cell>
          <cell r="Q1743">
            <v>0</v>
          </cell>
          <cell r="R1743">
            <v>0</v>
          </cell>
          <cell r="S1743">
            <v>0</v>
          </cell>
          <cell r="T1743">
            <v>0</v>
          </cell>
          <cell r="U1743">
            <v>347</v>
          </cell>
          <cell r="V1743">
            <v>998</v>
          </cell>
          <cell r="W1743">
            <v>1734</v>
          </cell>
          <cell r="X1743">
            <v>0</v>
          </cell>
          <cell r="Y1743">
            <v>0</v>
          </cell>
        </row>
        <row r="1744">
          <cell r="A1744">
            <v>1735</v>
          </cell>
          <cell r="B1744">
            <v>347</v>
          </cell>
          <cell r="C1744" t="str">
            <v>WOBURN</v>
          </cell>
          <cell r="D1744">
            <v>999</v>
          </cell>
          <cell r="E1744" t="str">
            <v>TOTAL</v>
          </cell>
          <cell r="F1744">
            <v>45580521.827559993</v>
          </cell>
          <cell r="G1744">
            <v>1</v>
          </cell>
          <cell r="H1744">
            <v>47106409.421279989</v>
          </cell>
          <cell r="I1744">
            <v>1</v>
          </cell>
          <cell r="J1744">
            <v>40765739</v>
          </cell>
          <cell r="K1744">
            <v>40765739</v>
          </cell>
          <cell r="L1744">
            <v>0</v>
          </cell>
          <cell r="M1744">
            <v>0</v>
          </cell>
          <cell r="N1744">
            <v>47106409.421279989</v>
          </cell>
          <cell r="O1744">
            <v>40765739</v>
          </cell>
          <cell r="P1744">
            <v>39204670</v>
          </cell>
          <cell r="Q1744">
            <v>1561069</v>
          </cell>
          <cell r="R1744">
            <v>3.9818445098504847</v>
          </cell>
          <cell r="S1744">
            <v>4833</v>
          </cell>
          <cell r="T1744">
            <v>0</v>
          </cell>
          <cell r="U1744">
            <v>347</v>
          </cell>
          <cell r="V1744">
            <v>999</v>
          </cell>
          <cell r="W1744">
            <v>1735</v>
          </cell>
          <cell r="X1744">
            <v>4801</v>
          </cell>
          <cell r="Y1744">
            <v>47106409.421279989</v>
          </cell>
        </row>
        <row r="1745">
          <cell r="A1745">
            <v>1736</v>
          </cell>
          <cell r="B1745">
            <v>348</v>
          </cell>
          <cell r="C1745" t="str">
            <v xml:space="preserve">WORCESTER                    </v>
          </cell>
          <cell r="D1745">
            <v>348</v>
          </cell>
          <cell r="E1745" t="str">
            <v>WORCESTER</v>
          </cell>
          <cell r="F1745">
            <v>286908104.64000005</v>
          </cell>
          <cell r="G1745">
            <v>1</v>
          </cell>
          <cell r="H1745">
            <v>298950312.13000005</v>
          </cell>
          <cell r="I1745">
            <v>1</v>
          </cell>
          <cell r="K1745">
            <v>88586175</v>
          </cell>
          <cell r="L1745">
            <v>0</v>
          </cell>
          <cell r="M1745">
            <v>0</v>
          </cell>
          <cell r="N1745">
            <v>298950312.13000005</v>
          </cell>
          <cell r="O1745">
            <v>88586175</v>
          </cell>
          <cell r="P1745">
            <v>85772826</v>
          </cell>
          <cell r="Q1745">
            <v>2813349</v>
          </cell>
          <cell r="R1745">
            <v>3.2800003581553905</v>
          </cell>
          <cell r="S1745">
            <v>26216</v>
          </cell>
          <cell r="T1745">
            <v>0</v>
          </cell>
          <cell r="U1745">
            <v>348</v>
          </cell>
          <cell r="V1745">
            <v>348</v>
          </cell>
          <cell r="W1745">
            <v>1736</v>
          </cell>
          <cell r="X1745">
            <v>26145</v>
          </cell>
          <cell r="Y1745">
            <v>298950312.13000005</v>
          </cell>
        </row>
        <row r="1746">
          <cell r="A1746">
            <v>1737</v>
          </cell>
          <cell r="B1746">
            <v>348</v>
          </cell>
          <cell r="D1746">
            <v>998</v>
          </cell>
          <cell r="F1746">
            <v>0</v>
          </cell>
          <cell r="G1746">
            <v>0</v>
          </cell>
          <cell r="H1746">
            <v>0</v>
          </cell>
          <cell r="I1746">
            <v>0</v>
          </cell>
          <cell r="K1746">
            <v>0</v>
          </cell>
          <cell r="L1746">
            <v>0</v>
          </cell>
          <cell r="M1746">
            <v>0</v>
          </cell>
          <cell r="N1746">
            <v>0</v>
          </cell>
          <cell r="O1746">
            <v>0</v>
          </cell>
          <cell r="P1746">
            <v>0</v>
          </cell>
          <cell r="Q1746">
            <v>0</v>
          </cell>
          <cell r="R1746">
            <v>0</v>
          </cell>
          <cell r="S1746">
            <v>0</v>
          </cell>
          <cell r="T1746">
            <v>0</v>
          </cell>
          <cell r="U1746">
            <v>348</v>
          </cell>
          <cell r="V1746">
            <v>998</v>
          </cell>
          <cell r="W1746">
            <v>1737</v>
          </cell>
          <cell r="X1746">
            <v>0</v>
          </cell>
          <cell r="Y1746">
            <v>0</v>
          </cell>
        </row>
        <row r="1747">
          <cell r="A1747">
            <v>1738</v>
          </cell>
          <cell r="B1747">
            <v>348</v>
          </cell>
          <cell r="D1747">
            <v>998</v>
          </cell>
          <cell r="F1747">
            <v>0</v>
          </cell>
          <cell r="G1747">
            <v>0</v>
          </cell>
          <cell r="H1747">
            <v>0</v>
          </cell>
          <cell r="I1747">
            <v>0</v>
          </cell>
          <cell r="K1747">
            <v>0</v>
          </cell>
          <cell r="L1747">
            <v>0</v>
          </cell>
          <cell r="M1747">
            <v>0</v>
          </cell>
          <cell r="N1747">
            <v>0</v>
          </cell>
          <cell r="O1747">
            <v>0</v>
          </cell>
          <cell r="P1747">
            <v>0</v>
          </cell>
          <cell r="Q1747">
            <v>0</v>
          </cell>
          <cell r="R1747">
            <v>0</v>
          </cell>
          <cell r="S1747">
            <v>0</v>
          </cell>
          <cell r="T1747">
            <v>0</v>
          </cell>
          <cell r="U1747">
            <v>348</v>
          </cell>
          <cell r="V1747">
            <v>998</v>
          </cell>
          <cell r="W1747">
            <v>1738</v>
          </cell>
          <cell r="X1747">
            <v>0</v>
          </cell>
          <cell r="Y1747">
            <v>0</v>
          </cell>
        </row>
        <row r="1748">
          <cell r="A1748">
            <v>1739</v>
          </cell>
          <cell r="B1748">
            <v>348</v>
          </cell>
          <cell r="D1748">
            <v>998</v>
          </cell>
          <cell r="F1748">
            <v>0</v>
          </cell>
          <cell r="G1748">
            <v>0</v>
          </cell>
          <cell r="H1748">
            <v>0</v>
          </cell>
          <cell r="I1748">
            <v>0</v>
          </cell>
          <cell r="K1748">
            <v>0</v>
          </cell>
          <cell r="L1748">
            <v>0</v>
          </cell>
          <cell r="M1748">
            <v>0</v>
          </cell>
          <cell r="N1748">
            <v>0</v>
          </cell>
          <cell r="O1748">
            <v>0</v>
          </cell>
          <cell r="P1748">
            <v>0</v>
          </cell>
          <cell r="Q1748">
            <v>0</v>
          </cell>
          <cell r="R1748">
            <v>0</v>
          </cell>
          <cell r="S1748">
            <v>0</v>
          </cell>
          <cell r="T1748">
            <v>0</v>
          </cell>
          <cell r="U1748">
            <v>348</v>
          </cell>
          <cell r="V1748">
            <v>998</v>
          </cell>
          <cell r="W1748">
            <v>1739</v>
          </cell>
          <cell r="X1748">
            <v>0</v>
          </cell>
          <cell r="Y1748">
            <v>0</v>
          </cell>
        </row>
        <row r="1749">
          <cell r="A1749">
            <v>1740</v>
          </cell>
          <cell r="B1749">
            <v>348</v>
          </cell>
          <cell r="C1749" t="str">
            <v xml:space="preserve">WORCESTER                    </v>
          </cell>
          <cell r="D1749">
            <v>999</v>
          </cell>
          <cell r="E1749" t="str">
            <v>TOTAL</v>
          </cell>
          <cell r="F1749">
            <v>286908104.64000005</v>
          </cell>
          <cell r="G1749">
            <v>1</v>
          </cell>
          <cell r="H1749">
            <v>298950312.13000005</v>
          </cell>
          <cell r="I1749">
            <v>1</v>
          </cell>
          <cell r="J1749">
            <v>88586175</v>
          </cell>
          <cell r="K1749">
            <v>88586175</v>
          </cell>
          <cell r="L1749">
            <v>0</v>
          </cell>
          <cell r="M1749">
            <v>0</v>
          </cell>
          <cell r="N1749">
            <v>298950312.13000005</v>
          </cell>
          <cell r="O1749">
            <v>88586175</v>
          </cell>
          <cell r="P1749">
            <v>85772826</v>
          </cell>
          <cell r="Q1749">
            <v>2813349</v>
          </cell>
          <cell r="R1749">
            <v>3.2800003581553905</v>
          </cell>
          <cell r="S1749">
            <v>26216</v>
          </cell>
          <cell r="T1749">
            <v>0</v>
          </cell>
          <cell r="U1749">
            <v>348</v>
          </cell>
          <cell r="V1749">
            <v>999</v>
          </cell>
          <cell r="W1749">
            <v>1740</v>
          </cell>
          <cell r="X1749">
            <v>26145</v>
          </cell>
          <cell r="Y1749">
            <v>298950312.13000005</v>
          </cell>
        </row>
        <row r="1750">
          <cell r="A1750">
            <v>1741</v>
          </cell>
          <cell r="B1750">
            <v>349</v>
          </cell>
          <cell r="C1750" t="str">
            <v xml:space="preserve">WORTHINGTON                  </v>
          </cell>
          <cell r="D1750">
            <v>349</v>
          </cell>
          <cell r="E1750" t="str">
            <v>WORTHINGTON</v>
          </cell>
          <cell r="F1750">
            <v>49000.28</v>
          </cell>
          <cell r="G1750">
            <v>6.1012076487091137E-2</v>
          </cell>
          <cell r="H1750">
            <v>101577.68</v>
          </cell>
          <cell r="I1750">
            <v>0.10535609951070422</v>
          </cell>
          <cell r="K1750">
            <v>101578</v>
          </cell>
          <cell r="L1750">
            <v>0</v>
          </cell>
          <cell r="M1750">
            <v>0</v>
          </cell>
          <cell r="N1750">
            <v>101577.68</v>
          </cell>
          <cell r="O1750">
            <v>101578</v>
          </cell>
          <cell r="P1750">
            <v>61740</v>
          </cell>
          <cell r="Q1750">
            <v>39838</v>
          </cell>
          <cell r="R1750">
            <v>64.525429219306773</v>
          </cell>
          <cell r="S1750">
            <v>4</v>
          </cell>
          <cell r="T1750">
            <v>0</v>
          </cell>
          <cell r="U1750">
            <v>349</v>
          </cell>
          <cell r="V1750">
            <v>349</v>
          </cell>
          <cell r="W1750">
            <v>1741</v>
          </cell>
          <cell r="X1750">
            <v>8</v>
          </cell>
          <cell r="Y1750">
            <v>101577.68</v>
          </cell>
        </row>
        <row r="1751">
          <cell r="A1751">
            <v>1742</v>
          </cell>
          <cell r="B1751">
            <v>349</v>
          </cell>
          <cell r="C1751" t="str">
            <v xml:space="preserve">WORTHINGTON                  </v>
          </cell>
          <cell r="D1751">
            <v>672</v>
          </cell>
          <cell r="E1751" t="str">
            <v>GATEWAY</v>
          </cell>
          <cell r="F1751">
            <v>754124</v>
          </cell>
          <cell r="G1751">
            <v>0.93898792351290883</v>
          </cell>
          <cell r="H1751">
            <v>862559</v>
          </cell>
          <cell r="I1751">
            <v>0.89464390048929587</v>
          </cell>
          <cell r="K1751">
            <v>862559</v>
          </cell>
          <cell r="L1751">
            <v>0</v>
          </cell>
          <cell r="M1751">
            <v>0</v>
          </cell>
          <cell r="N1751">
            <v>862559</v>
          </cell>
          <cell r="O1751">
            <v>862559</v>
          </cell>
          <cell r="P1751">
            <v>950196</v>
          </cell>
          <cell r="Q1751">
            <v>-87637</v>
          </cell>
          <cell r="R1751">
            <v>-9.2230445087118866</v>
          </cell>
          <cell r="S1751">
            <v>82</v>
          </cell>
          <cell r="T1751">
            <v>0</v>
          </cell>
          <cell r="U1751">
            <v>349</v>
          </cell>
          <cell r="V1751">
            <v>672</v>
          </cell>
          <cell r="W1751">
            <v>1742</v>
          </cell>
          <cell r="X1751">
            <v>89</v>
          </cell>
          <cell r="Y1751">
            <v>862559</v>
          </cell>
        </row>
        <row r="1752">
          <cell r="A1752">
            <v>1743</v>
          </cell>
          <cell r="B1752">
            <v>349</v>
          </cell>
          <cell r="D1752">
            <v>998</v>
          </cell>
          <cell r="F1752">
            <v>0</v>
          </cell>
          <cell r="G1752">
            <v>0</v>
          </cell>
          <cell r="H1752">
            <v>0</v>
          </cell>
          <cell r="I1752">
            <v>0</v>
          </cell>
          <cell r="K1752">
            <v>0</v>
          </cell>
          <cell r="L1752">
            <v>0</v>
          </cell>
          <cell r="M1752">
            <v>0</v>
          </cell>
          <cell r="N1752">
            <v>0</v>
          </cell>
          <cell r="O1752">
            <v>0</v>
          </cell>
          <cell r="P1752">
            <v>0</v>
          </cell>
          <cell r="Q1752">
            <v>0</v>
          </cell>
          <cell r="R1752">
            <v>0</v>
          </cell>
          <cell r="S1752">
            <v>0</v>
          </cell>
          <cell r="T1752">
            <v>0</v>
          </cell>
          <cell r="U1752">
            <v>349</v>
          </cell>
          <cell r="V1752">
            <v>998</v>
          </cell>
          <cell r="W1752">
            <v>1743</v>
          </cell>
          <cell r="X1752">
            <v>0</v>
          </cell>
          <cell r="Y1752">
            <v>0</v>
          </cell>
        </row>
        <row r="1753">
          <cell r="A1753">
            <v>1744</v>
          </cell>
          <cell r="B1753">
            <v>349</v>
          </cell>
          <cell r="D1753">
            <v>998</v>
          </cell>
          <cell r="F1753">
            <v>0</v>
          </cell>
          <cell r="G1753">
            <v>0</v>
          </cell>
          <cell r="H1753">
            <v>0</v>
          </cell>
          <cell r="I1753">
            <v>0</v>
          </cell>
          <cell r="K1753">
            <v>0</v>
          </cell>
          <cell r="L1753">
            <v>0</v>
          </cell>
          <cell r="M1753">
            <v>0</v>
          </cell>
          <cell r="N1753">
            <v>0</v>
          </cell>
          <cell r="O1753">
            <v>0</v>
          </cell>
          <cell r="P1753">
            <v>0</v>
          </cell>
          <cell r="Q1753">
            <v>0</v>
          </cell>
          <cell r="R1753">
            <v>0</v>
          </cell>
          <cell r="S1753">
            <v>0</v>
          </cell>
          <cell r="T1753">
            <v>0</v>
          </cell>
          <cell r="U1753">
            <v>349</v>
          </cell>
          <cell r="V1753">
            <v>998</v>
          </cell>
          <cell r="W1753">
            <v>1744</v>
          </cell>
          <cell r="X1753">
            <v>0</v>
          </cell>
          <cell r="Y1753">
            <v>0</v>
          </cell>
        </row>
        <row r="1754">
          <cell r="A1754">
            <v>1745</v>
          </cell>
          <cell r="B1754">
            <v>349</v>
          </cell>
          <cell r="C1754" t="str">
            <v xml:space="preserve">WORTHINGTON                  </v>
          </cell>
          <cell r="D1754">
            <v>999</v>
          </cell>
          <cell r="E1754" t="str">
            <v>TOTAL</v>
          </cell>
          <cell r="F1754">
            <v>803124.28</v>
          </cell>
          <cell r="G1754">
            <v>1</v>
          </cell>
          <cell r="H1754">
            <v>964136.67999999993</v>
          </cell>
          <cell r="I1754">
            <v>1</v>
          </cell>
          <cell r="J1754">
            <v>964136.67999999993</v>
          </cell>
          <cell r="K1754">
            <v>964137</v>
          </cell>
          <cell r="L1754">
            <v>0</v>
          </cell>
          <cell r="M1754">
            <v>0</v>
          </cell>
          <cell r="N1754">
            <v>964136.67999999993</v>
          </cell>
          <cell r="O1754">
            <v>964137</v>
          </cell>
          <cell r="P1754">
            <v>1011936</v>
          </cell>
          <cell r="Q1754">
            <v>-47799</v>
          </cell>
          <cell r="R1754">
            <v>-4.7235200645100086</v>
          </cell>
          <cell r="S1754">
            <v>86</v>
          </cell>
          <cell r="T1754">
            <v>0</v>
          </cell>
          <cell r="U1754">
            <v>349</v>
          </cell>
          <cell r="V1754">
            <v>999</v>
          </cell>
          <cell r="W1754">
            <v>1745</v>
          </cell>
          <cell r="X1754">
            <v>97</v>
          </cell>
          <cell r="Y1754">
            <v>964136.68</v>
          </cell>
        </row>
        <row r="1755">
          <cell r="A1755">
            <v>1746</v>
          </cell>
          <cell r="B1755">
            <v>350</v>
          </cell>
          <cell r="C1755" t="str">
            <v xml:space="preserve">WRENTHAM                     </v>
          </cell>
          <cell r="D1755">
            <v>350</v>
          </cell>
          <cell r="E1755" t="str">
            <v>WRENTHAM</v>
          </cell>
          <cell r="F1755">
            <v>8997163.6104499996</v>
          </cell>
          <cell r="G1755">
            <v>0.49682274491127926</v>
          </cell>
          <cell r="H1755">
            <v>8996680.8980999999</v>
          </cell>
          <cell r="I1755">
            <v>0.4811832825711222</v>
          </cell>
          <cell r="K1755">
            <v>5899004</v>
          </cell>
          <cell r="L1755">
            <v>0</v>
          </cell>
          <cell r="M1755">
            <v>0</v>
          </cell>
          <cell r="N1755">
            <v>8996680.8980999999</v>
          </cell>
          <cell r="O1755">
            <v>5899004</v>
          </cell>
          <cell r="P1755">
            <v>5880789</v>
          </cell>
          <cell r="Q1755">
            <v>18215</v>
          </cell>
          <cell r="R1755">
            <v>0.3097373498692097</v>
          </cell>
          <cell r="S1755">
            <v>1097</v>
          </cell>
          <cell r="T1755">
            <v>0</v>
          </cell>
          <cell r="U1755">
            <v>350</v>
          </cell>
          <cell r="V1755">
            <v>350</v>
          </cell>
          <cell r="W1755">
            <v>1746</v>
          </cell>
          <cell r="X1755">
            <v>1055</v>
          </cell>
          <cell r="Y1755">
            <v>8996680.8980999999</v>
          </cell>
        </row>
        <row r="1756">
          <cell r="A1756">
            <v>1747</v>
          </cell>
          <cell r="B1756">
            <v>350</v>
          </cell>
          <cell r="C1756" t="str">
            <v xml:space="preserve">WRENTHAM                     </v>
          </cell>
          <cell r="D1756">
            <v>690</v>
          </cell>
          <cell r="E1756" t="str">
            <v>KING PHILIP</v>
          </cell>
          <cell r="F1756">
            <v>7930534</v>
          </cell>
          <cell r="G1756">
            <v>0.43792353246926913</v>
          </cell>
          <cell r="H1756">
            <v>8387451</v>
          </cell>
          <cell r="I1756">
            <v>0.4485989055626925</v>
          </cell>
          <cell r="K1756">
            <v>5499540</v>
          </cell>
          <cell r="L1756">
            <v>0</v>
          </cell>
          <cell r="M1756">
            <v>0</v>
          </cell>
          <cell r="N1756">
            <v>8387451</v>
          </cell>
          <cell r="O1756">
            <v>5499540</v>
          </cell>
          <cell r="P1756">
            <v>5183612</v>
          </cell>
          <cell r="Q1756">
            <v>315928</v>
          </cell>
          <cell r="R1756">
            <v>6.094746288881189</v>
          </cell>
          <cell r="S1756">
            <v>900</v>
          </cell>
          <cell r="T1756">
            <v>0</v>
          </cell>
          <cell r="U1756">
            <v>350</v>
          </cell>
          <cell r="V1756">
            <v>690</v>
          </cell>
          <cell r="W1756">
            <v>1747</v>
          </cell>
          <cell r="X1756">
            <v>919</v>
          </cell>
          <cell r="Y1756">
            <v>8387451</v>
          </cell>
        </row>
        <row r="1757">
          <cell r="A1757">
            <v>1748</v>
          </cell>
          <cell r="B1757">
            <v>350</v>
          </cell>
          <cell r="C1757" t="str">
            <v xml:space="preserve">WRENTHAM                     </v>
          </cell>
          <cell r="D1757">
            <v>878</v>
          </cell>
          <cell r="E1757" t="str">
            <v>TRI COUNTY</v>
          </cell>
          <cell r="F1757">
            <v>1096108</v>
          </cell>
          <cell r="G1757">
            <v>6.0527007049944639E-2</v>
          </cell>
          <cell r="H1757">
            <v>1238340</v>
          </cell>
          <cell r="I1757">
            <v>6.6232037446717087E-2</v>
          </cell>
          <cell r="K1757">
            <v>811963</v>
          </cell>
          <cell r="L1757">
            <v>0</v>
          </cell>
          <cell r="M1757">
            <v>0</v>
          </cell>
          <cell r="N1757">
            <v>1238340</v>
          </cell>
          <cell r="O1757">
            <v>811963</v>
          </cell>
          <cell r="P1757">
            <v>716446</v>
          </cell>
          <cell r="Q1757">
            <v>95517</v>
          </cell>
          <cell r="R1757">
            <v>13.332058522205442</v>
          </cell>
          <cell r="S1757">
            <v>76</v>
          </cell>
          <cell r="T1757">
            <v>0</v>
          </cell>
          <cell r="U1757">
            <v>350</v>
          </cell>
          <cell r="V1757">
            <v>878</v>
          </cell>
          <cell r="W1757">
            <v>1748</v>
          </cell>
          <cell r="X1757">
            <v>83</v>
          </cell>
          <cell r="Y1757">
            <v>1238340</v>
          </cell>
        </row>
        <row r="1758">
          <cell r="A1758">
            <v>1749</v>
          </cell>
          <cell r="B1758">
            <v>350</v>
          </cell>
          <cell r="C1758" t="str">
            <v xml:space="preserve">WRENTHAM                     </v>
          </cell>
          <cell r="D1758">
            <v>915</v>
          </cell>
          <cell r="E1758" t="str">
            <v>NORFOLK COUNTY</v>
          </cell>
          <cell r="F1758">
            <v>85598</v>
          </cell>
          <cell r="G1758">
            <v>4.7267155695069835E-3</v>
          </cell>
          <cell r="H1758">
            <v>74522</v>
          </cell>
          <cell r="I1758">
            <v>3.9857744194681998E-3</v>
          </cell>
          <cell r="K1758">
            <v>48863</v>
          </cell>
          <cell r="L1758">
            <v>0</v>
          </cell>
          <cell r="M1758">
            <v>0</v>
          </cell>
          <cell r="N1758">
            <v>74522</v>
          </cell>
          <cell r="O1758">
            <v>48863</v>
          </cell>
          <cell r="P1758">
            <v>55949</v>
          </cell>
          <cell r="Q1758">
            <v>-7086</v>
          </cell>
          <cell r="R1758">
            <v>-12.665105721281881</v>
          </cell>
          <cell r="S1758">
            <v>6</v>
          </cell>
          <cell r="T1758">
            <v>0</v>
          </cell>
          <cell r="U1758">
            <v>350</v>
          </cell>
          <cell r="V1758">
            <v>915</v>
          </cell>
          <cell r="W1758">
            <v>1749</v>
          </cell>
          <cell r="X1758">
            <v>5</v>
          </cell>
          <cell r="Y1758">
            <v>74522</v>
          </cell>
        </row>
        <row r="1759">
          <cell r="A1759">
            <v>1750</v>
          </cell>
          <cell r="B1759">
            <v>350</v>
          </cell>
          <cell r="C1759" t="str">
            <v xml:space="preserve">WRENTHAM                     </v>
          </cell>
          <cell r="D1759">
            <v>999</v>
          </cell>
          <cell r="E1759" t="str">
            <v>TOTAL</v>
          </cell>
          <cell r="F1759">
            <v>18109403.61045</v>
          </cell>
          <cell r="G1759">
            <v>1</v>
          </cell>
          <cell r="H1759">
            <v>18696993.8981</v>
          </cell>
          <cell r="I1759">
            <v>1</v>
          </cell>
          <cell r="J1759">
            <v>12259370</v>
          </cell>
          <cell r="K1759">
            <v>12259370</v>
          </cell>
          <cell r="L1759">
            <v>0</v>
          </cell>
          <cell r="M1759">
            <v>0</v>
          </cell>
          <cell r="N1759">
            <v>18696993.8981</v>
          </cell>
          <cell r="O1759">
            <v>12259370</v>
          </cell>
          <cell r="P1759">
            <v>11836796</v>
          </cell>
          <cell r="Q1759">
            <v>422574</v>
          </cell>
          <cell r="R1759">
            <v>3.5700032339832504</v>
          </cell>
          <cell r="S1759">
            <v>2079</v>
          </cell>
          <cell r="T1759">
            <v>0</v>
          </cell>
          <cell r="U1759">
            <v>350</v>
          </cell>
          <cell r="V1759">
            <v>999</v>
          </cell>
          <cell r="W1759">
            <v>1750</v>
          </cell>
          <cell r="X1759">
            <v>2062</v>
          </cell>
          <cell r="Y1759">
            <v>18696993.8981</v>
          </cell>
        </row>
        <row r="1760">
          <cell r="A1760">
            <v>1751</v>
          </cell>
          <cell r="B1760">
            <v>351</v>
          </cell>
          <cell r="C1760" t="str">
            <v xml:space="preserve">YARMOUTH                     </v>
          </cell>
          <cell r="D1760">
            <v>351</v>
          </cell>
          <cell r="E1760" t="str">
            <v>YARMOUTH</v>
          </cell>
          <cell r="F1760">
            <v>12250.07</v>
          </cell>
          <cell r="G1760">
            <v>5.1365968290747923E-4</v>
          </cell>
          <cell r="H1760">
            <v>12697.21</v>
          </cell>
          <cell r="I1760">
            <v>5.1541328532048755E-4</v>
          </cell>
          <cell r="K1760">
            <v>10850</v>
          </cell>
          <cell r="L1760">
            <v>0</v>
          </cell>
          <cell r="M1760">
            <v>0</v>
          </cell>
          <cell r="N1760">
            <v>12697.21</v>
          </cell>
          <cell r="O1760">
            <v>10850</v>
          </cell>
          <cell r="P1760">
            <v>10608</v>
          </cell>
          <cell r="Q1760">
            <v>242</v>
          </cell>
          <cell r="R1760">
            <v>2.2812971342383106</v>
          </cell>
          <cell r="S1760">
            <v>1</v>
          </cell>
          <cell r="T1760">
            <v>0</v>
          </cell>
          <cell r="U1760">
            <v>351</v>
          </cell>
          <cell r="V1760">
            <v>351</v>
          </cell>
          <cell r="W1760">
            <v>1751</v>
          </cell>
          <cell r="X1760">
            <v>1</v>
          </cell>
          <cell r="Y1760">
            <v>12697.21</v>
          </cell>
        </row>
        <row r="1761">
          <cell r="A1761">
            <v>1752</v>
          </cell>
          <cell r="B1761">
            <v>351</v>
          </cell>
          <cell r="C1761" t="str">
            <v xml:space="preserve">YARMOUTH                     </v>
          </cell>
          <cell r="D1761">
            <v>645</v>
          </cell>
          <cell r="E1761" t="str">
            <v>DENNIS YARMOUTH</v>
          </cell>
          <cell r="F1761">
            <v>21430002</v>
          </cell>
          <cell r="G1761">
            <v>0.89858490865983998</v>
          </cell>
          <cell r="H1761">
            <v>22209734</v>
          </cell>
          <cell r="I1761">
            <v>0.90155175562459267</v>
          </cell>
          <cell r="K1761">
            <v>18977792</v>
          </cell>
          <cell r="L1761">
            <v>0</v>
          </cell>
          <cell r="M1761">
            <v>0</v>
          </cell>
          <cell r="N1761">
            <v>22209734</v>
          </cell>
          <cell r="O1761">
            <v>18977792</v>
          </cell>
          <cell r="P1761">
            <v>18557293</v>
          </cell>
          <cell r="Q1761">
            <v>420499</v>
          </cell>
          <cell r="R1761">
            <v>2.2659501038217158</v>
          </cell>
          <cell r="S1761">
            <v>2298</v>
          </cell>
          <cell r="T1761">
            <v>0</v>
          </cell>
          <cell r="U1761">
            <v>351</v>
          </cell>
          <cell r="V1761">
            <v>645</v>
          </cell>
          <cell r="W1761">
            <v>1752</v>
          </cell>
          <cell r="X1761">
            <v>2274</v>
          </cell>
          <cell r="Y1761">
            <v>22209734</v>
          </cell>
        </row>
        <row r="1762">
          <cell r="A1762">
            <v>1753</v>
          </cell>
          <cell r="B1762">
            <v>351</v>
          </cell>
          <cell r="C1762" t="str">
            <v xml:space="preserve">YARMOUTH                     </v>
          </cell>
          <cell r="D1762">
            <v>815</v>
          </cell>
          <cell r="E1762" t="str">
            <v>CAPE COD</v>
          </cell>
          <cell r="F1762">
            <v>2406359</v>
          </cell>
          <cell r="G1762">
            <v>0.10090143165725247</v>
          </cell>
          <cell r="H1762">
            <v>2412576</v>
          </cell>
          <cell r="I1762">
            <v>9.7932831090086783E-2</v>
          </cell>
          <cell r="K1762">
            <v>2061500</v>
          </cell>
          <cell r="L1762">
            <v>0</v>
          </cell>
          <cell r="M1762">
            <v>0</v>
          </cell>
          <cell r="N1762">
            <v>2412576</v>
          </cell>
          <cell r="O1762">
            <v>2061500</v>
          </cell>
          <cell r="P1762">
            <v>2083785</v>
          </cell>
          <cell r="Q1762">
            <v>-22285</v>
          </cell>
          <cell r="R1762">
            <v>-1.0694481436424583</v>
          </cell>
          <cell r="S1762">
            <v>168</v>
          </cell>
          <cell r="T1762">
            <v>0</v>
          </cell>
          <cell r="U1762">
            <v>351</v>
          </cell>
          <cell r="V1762">
            <v>815</v>
          </cell>
          <cell r="W1762">
            <v>1753</v>
          </cell>
          <cell r="X1762">
            <v>161</v>
          </cell>
          <cell r="Y1762">
            <v>2412576</v>
          </cell>
        </row>
        <row r="1763">
          <cell r="A1763">
            <v>1754</v>
          </cell>
          <cell r="B1763">
            <v>351</v>
          </cell>
          <cell r="D1763">
            <v>998</v>
          </cell>
          <cell r="F1763">
            <v>0</v>
          </cell>
          <cell r="G1763">
            <v>0</v>
          </cell>
          <cell r="H1763">
            <v>0</v>
          </cell>
          <cell r="I1763">
            <v>0</v>
          </cell>
          <cell r="K1763">
            <v>0</v>
          </cell>
          <cell r="L1763">
            <v>0</v>
          </cell>
          <cell r="M1763">
            <v>0</v>
          </cell>
          <cell r="N1763">
            <v>0</v>
          </cell>
          <cell r="O1763">
            <v>0</v>
          </cell>
          <cell r="P1763">
            <v>0</v>
          </cell>
          <cell r="Q1763">
            <v>0</v>
          </cell>
          <cell r="R1763">
            <v>0</v>
          </cell>
          <cell r="S1763">
            <v>0</v>
          </cell>
          <cell r="T1763">
            <v>0</v>
          </cell>
          <cell r="U1763">
            <v>351</v>
          </cell>
          <cell r="V1763">
            <v>998</v>
          </cell>
          <cell r="W1763">
            <v>1754</v>
          </cell>
          <cell r="X1763">
            <v>0</v>
          </cell>
          <cell r="Y1763">
            <v>0</v>
          </cell>
        </row>
        <row r="1764">
          <cell r="A1764">
            <v>1755</v>
          </cell>
          <cell r="B1764">
            <v>351</v>
          </cell>
          <cell r="C1764" t="str">
            <v xml:space="preserve">YARMOUTH                     </v>
          </cell>
          <cell r="D1764">
            <v>999</v>
          </cell>
          <cell r="E1764" t="str">
            <v>TOTAL</v>
          </cell>
          <cell r="F1764">
            <v>23848611.07</v>
          </cell>
          <cell r="G1764">
            <v>1</v>
          </cell>
          <cell r="H1764">
            <v>24635007.210000001</v>
          </cell>
          <cell r="I1764">
            <v>0.99999999999999989</v>
          </cell>
          <cell r="J1764">
            <v>21050141</v>
          </cell>
          <cell r="K1764">
            <v>21050142</v>
          </cell>
          <cell r="L1764">
            <v>0</v>
          </cell>
          <cell r="M1764">
            <v>0</v>
          </cell>
          <cell r="N1764">
            <v>24635007.210000001</v>
          </cell>
          <cell r="O1764">
            <v>21050142</v>
          </cell>
          <cell r="P1764">
            <v>20651686</v>
          </cell>
          <cell r="Q1764">
            <v>398456</v>
          </cell>
          <cell r="R1764">
            <v>1.9294114775907401</v>
          </cell>
          <cell r="S1764">
            <v>2467</v>
          </cell>
          <cell r="T1764">
            <v>0</v>
          </cell>
          <cell r="U1764">
            <v>351</v>
          </cell>
          <cell r="V1764">
            <v>999</v>
          </cell>
          <cell r="W1764">
            <v>1755</v>
          </cell>
          <cell r="X1764">
            <v>2436</v>
          </cell>
          <cell r="Y1764">
            <v>24635007.210000001</v>
          </cell>
        </row>
        <row r="1765">
          <cell r="A1765">
            <v>1756</v>
          </cell>
          <cell r="B1765">
            <v>999</v>
          </cell>
          <cell r="C1765" t="str">
            <v>State Total</v>
          </cell>
          <cell r="D1765">
            <v>999</v>
          </cell>
          <cell r="E1765" t="str">
            <v>STATE TOTAL</v>
          </cell>
          <cell r="F1765">
            <v>9119340580.4927006</v>
          </cell>
          <cell r="H1765">
            <v>9466563999.9731331</v>
          </cell>
          <cell r="J1765">
            <v>5582107229.6191998</v>
          </cell>
          <cell r="K1765">
            <v>5582107230</v>
          </cell>
          <cell r="L1765">
            <v>6012959</v>
          </cell>
          <cell r="M1765">
            <v>1913881</v>
          </cell>
          <cell r="N1765">
            <v>9459605190.9731331</v>
          </cell>
          <cell r="O1765">
            <v>5582107230</v>
          </cell>
          <cell r="P1765">
            <v>5413602268</v>
          </cell>
          <cell r="Q1765">
            <v>168504962</v>
          </cell>
          <cell r="R1765">
            <v>3.1126217564234255</v>
          </cell>
          <cell r="S1765">
            <v>937307</v>
          </cell>
          <cell r="X1765">
            <v>934747</v>
          </cell>
          <cell r="Y1765">
            <v>9466563999.9731331</v>
          </cell>
        </row>
      </sheetData>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yr Enrollment Change"/>
      <sheetName val="10yr 9gr Enrollment"/>
      <sheetName val="15 Yr Total Enrollment"/>
      <sheetName val="Prof FTE"/>
      <sheetName val="Operating Budget"/>
      <sheetName val="Budget FY16 - 18"/>
      <sheetName val="Pie Chart Back Up"/>
      <sheetName val="Highlighted groupings for Pie c"/>
      <sheetName val="Exp Pie Chart"/>
      <sheetName val="Rev Pie Chart"/>
    </sheetNames>
    <sheetDataSet>
      <sheetData sheetId="0">
        <row r="1">
          <cell r="B1" t="str">
            <v>10/1/2013</v>
          </cell>
          <cell r="C1" t="str">
            <v>10/1/2014</v>
          </cell>
          <cell r="D1" t="str">
            <v>10/1/2015</v>
          </cell>
          <cell r="E1" t="str">
            <v>10/1/2016</v>
          </cell>
          <cell r="F1" t="str">
            <v>10/1/2017</v>
          </cell>
          <cell r="G1" t="str">
            <v>10/1/2018</v>
          </cell>
        </row>
        <row r="2">
          <cell r="A2" t="str">
            <v>Member Towns</v>
          </cell>
          <cell r="B2">
            <v>377</v>
          </cell>
          <cell r="C2">
            <v>359</v>
          </cell>
          <cell r="D2">
            <v>335.5</v>
          </cell>
          <cell r="E2">
            <v>347</v>
          </cell>
          <cell r="F2">
            <v>337</v>
          </cell>
          <cell r="G2">
            <v>354</v>
          </cell>
        </row>
        <row r="3">
          <cell r="A3" t="str">
            <v>Withdrawing Towns</v>
          </cell>
          <cell r="B3">
            <v>60</v>
          </cell>
          <cell r="C3">
            <v>51</v>
          </cell>
          <cell r="D3">
            <v>55</v>
          </cell>
          <cell r="E3">
            <v>52</v>
          </cell>
          <cell r="F3">
            <v>49</v>
          </cell>
          <cell r="G3">
            <v>37</v>
          </cell>
        </row>
        <row r="4">
          <cell r="A4" t="str">
            <v>Non-Member Towns</v>
          </cell>
          <cell r="B4">
            <v>356</v>
          </cell>
          <cell r="C4">
            <v>332</v>
          </cell>
          <cell r="D4">
            <v>277</v>
          </cell>
          <cell r="E4">
            <v>219</v>
          </cell>
          <cell r="F4">
            <v>182</v>
          </cell>
          <cell r="G4">
            <v>125</v>
          </cell>
        </row>
      </sheetData>
      <sheetData sheetId="1">
        <row r="1">
          <cell r="G1">
            <v>2009</v>
          </cell>
          <cell r="H1">
            <v>2010</v>
          </cell>
          <cell r="I1">
            <v>2011</v>
          </cell>
          <cell r="J1">
            <v>2012</v>
          </cell>
          <cell r="K1">
            <v>2013</v>
          </cell>
          <cell r="L1">
            <v>2014</v>
          </cell>
          <cell r="M1">
            <v>2015</v>
          </cell>
          <cell r="N1">
            <v>2016</v>
          </cell>
          <cell r="O1">
            <v>2017</v>
          </cell>
          <cell r="P1">
            <v>2018</v>
          </cell>
        </row>
        <row r="2">
          <cell r="A2" t="str">
            <v>Non-Member</v>
          </cell>
          <cell r="G2">
            <v>43</v>
          </cell>
          <cell r="H2">
            <v>81</v>
          </cell>
          <cell r="I2">
            <v>87</v>
          </cell>
          <cell r="J2">
            <v>89</v>
          </cell>
          <cell r="K2">
            <v>70</v>
          </cell>
          <cell r="L2">
            <v>59</v>
          </cell>
          <cell r="M2">
            <v>46</v>
          </cell>
          <cell r="N2">
            <v>30</v>
          </cell>
          <cell r="O2">
            <v>44</v>
          </cell>
          <cell r="P2">
            <v>21</v>
          </cell>
        </row>
        <row r="3">
          <cell r="A3" t="str">
            <v>Member</v>
          </cell>
          <cell r="G3">
            <v>70</v>
          </cell>
          <cell r="H3">
            <v>103</v>
          </cell>
          <cell r="I3">
            <v>112</v>
          </cell>
          <cell r="J3">
            <v>93</v>
          </cell>
          <cell r="K3">
            <v>119</v>
          </cell>
          <cell r="L3">
            <v>89</v>
          </cell>
          <cell r="M3">
            <v>87</v>
          </cell>
          <cell r="N3">
            <v>99</v>
          </cell>
          <cell r="O3">
            <v>101</v>
          </cell>
          <cell r="P3">
            <v>101</v>
          </cell>
        </row>
      </sheetData>
      <sheetData sheetId="2"/>
      <sheetData sheetId="3">
        <row r="1">
          <cell r="E1" t="str">
            <v>2013-14</v>
          </cell>
          <cell r="F1" t="str">
            <v>2014-15</v>
          </cell>
          <cell r="G1" t="str">
            <v>2015-16</v>
          </cell>
          <cell r="H1" t="str">
            <v>2016-17</v>
          </cell>
          <cell r="I1" t="str">
            <v>2017-18</v>
          </cell>
        </row>
        <row r="2">
          <cell r="A2" t="str">
            <v>Minuteman*</v>
          </cell>
          <cell r="E2">
            <v>79.2</v>
          </cell>
          <cell r="F2">
            <v>79.599999999999994</v>
          </cell>
          <cell r="G2">
            <v>74</v>
          </cell>
          <cell r="H2">
            <v>72.5</v>
          </cell>
          <cell r="I2">
            <v>73.7</v>
          </cell>
        </row>
        <row r="3">
          <cell r="A3" t="str">
            <v xml:space="preserve">Assabet Valley Regional </v>
          </cell>
          <cell r="E3">
            <v>96.6</v>
          </cell>
          <cell r="F3">
            <v>101.5</v>
          </cell>
          <cell r="G3">
            <v>106</v>
          </cell>
          <cell r="H3">
            <v>107.5</v>
          </cell>
          <cell r="I3">
            <v>110</v>
          </cell>
        </row>
        <row r="4">
          <cell r="A4" t="str">
            <v xml:space="preserve">Blue Hills Regional </v>
          </cell>
          <cell r="E4">
            <v>74.099999999999994</v>
          </cell>
          <cell r="F4">
            <v>75</v>
          </cell>
          <cell r="G4">
            <v>79.5</v>
          </cell>
          <cell r="H4">
            <v>80.5</v>
          </cell>
          <cell r="I4">
            <v>82</v>
          </cell>
        </row>
        <row r="5">
          <cell r="A5" t="str">
            <v>Southeastern Regional</v>
          </cell>
          <cell r="E5">
            <v>109</v>
          </cell>
          <cell r="F5">
            <v>112</v>
          </cell>
          <cell r="G5">
            <v>113.1</v>
          </cell>
          <cell r="H5">
            <v>116</v>
          </cell>
          <cell r="I5">
            <v>117</v>
          </cell>
        </row>
        <row r="6">
          <cell r="A6" t="str">
            <v xml:space="preserve">Shawsheen Valley </v>
          </cell>
          <cell r="E6">
            <v>128.19999999999999</v>
          </cell>
          <cell r="F6">
            <v>129.19999999999999</v>
          </cell>
          <cell r="G6">
            <v>128.19999999999999</v>
          </cell>
          <cell r="H6">
            <v>129.19999999999999</v>
          </cell>
          <cell r="I6">
            <v>126.1</v>
          </cell>
        </row>
        <row r="7">
          <cell r="A7" t="str">
            <v xml:space="preserve">Tri County Regional </v>
          </cell>
          <cell r="E7">
            <v>90.2</v>
          </cell>
          <cell r="F7">
            <v>90.2</v>
          </cell>
          <cell r="G7">
            <v>87.9</v>
          </cell>
          <cell r="H7">
            <v>85.9</v>
          </cell>
          <cell r="I7">
            <v>90.7</v>
          </cell>
        </row>
      </sheetData>
      <sheetData sheetId="4"/>
      <sheetData sheetId="5">
        <row r="2">
          <cell r="B2" t="str">
            <v>Total Budget</v>
          </cell>
          <cell r="C2" t="str">
            <v>Percent Change</v>
          </cell>
        </row>
        <row r="3">
          <cell r="A3" t="str">
            <v>FY17</v>
          </cell>
          <cell r="B3">
            <v>19728097</v>
          </cell>
          <cell r="C3">
            <v>1E-4</v>
          </cell>
        </row>
        <row r="4">
          <cell r="A4" t="str">
            <v>FY18</v>
          </cell>
          <cell r="B4">
            <v>18999479</v>
          </cell>
          <cell r="C4">
            <v>-3.6933009808295281E-2</v>
          </cell>
        </row>
        <row r="5">
          <cell r="A5" t="str">
            <v>FY19</v>
          </cell>
          <cell r="B5">
            <v>21160140</v>
          </cell>
          <cell r="C5">
            <v>0.11372211838019353</v>
          </cell>
        </row>
        <row r="6">
          <cell r="A6" t="str">
            <v>FY20</v>
          </cell>
          <cell r="B6">
            <v>22768830</v>
          </cell>
          <cell r="C6">
            <v>7.6024544261049209E-2</v>
          </cell>
        </row>
      </sheetData>
      <sheetData sheetId="6"/>
      <sheetData sheetId="7"/>
      <sheetData sheetId="8">
        <row r="4">
          <cell r="E4" t="str">
            <v>Salaries</v>
          </cell>
          <cell r="F4">
            <v>0.50391440992355274</v>
          </cell>
        </row>
        <row r="5">
          <cell r="E5" t="str">
            <v>Employee Benefits</v>
          </cell>
          <cell r="F5">
            <v>0.13489764116002195</v>
          </cell>
        </row>
        <row r="6">
          <cell r="E6" t="str">
            <v>Administration</v>
          </cell>
          <cell r="F6">
            <v>4.8939712262064681E-3</v>
          </cell>
        </row>
        <row r="7">
          <cell r="E7" t="str">
            <v xml:space="preserve">Other Insurances </v>
          </cell>
          <cell r="F7">
            <v>5.0703087876640554E-3</v>
          </cell>
        </row>
        <row r="8">
          <cell r="E8" t="str">
            <v>Athletics</v>
          </cell>
          <cell r="F8">
            <v>4.0568017358351572E-3</v>
          </cell>
        </row>
        <row r="9">
          <cell r="E9" t="str">
            <v>Instructional Services</v>
          </cell>
          <cell r="F9">
            <v>2.8624900507240508E-2</v>
          </cell>
        </row>
        <row r="10">
          <cell r="E10" t="str">
            <v>District Support</v>
          </cell>
          <cell r="F10">
            <v>1.670538170638378E-2</v>
          </cell>
        </row>
        <row r="11">
          <cell r="E11" t="str">
            <v>Maintenance/Utilities</v>
          </cell>
          <cell r="F11">
            <v>5.1558863065930986E-2</v>
          </cell>
        </row>
        <row r="12">
          <cell r="E12" t="str">
            <v>Transportation</v>
          </cell>
          <cell r="F12">
            <v>6.0726367847312994E-2</v>
          </cell>
        </row>
        <row r="13">
          <cell r="E13" t="str">
            <v>Technology</v>
          </cell>
          <cell r="F13">
            <v>1.6137377998272331E-2</v>
          </cell>
        </row>
        <row r="14">
          <cell r="E14" t="str">
            <v>Capital/Debt</v>
          </cell>
          <cell r="F14">
            <v>0.16902200688945976</v>
          </cell>
        </row>
        <row r="15">
          <cell r="E15" t="str">
            <v>Community Service</v>
          </cell>
          <cell r="F15">
            <v>4.391969152119239E-3</v>
          </cell>
        </row>
      </sheetData>
      <sheetData sheetId="9">
        <row r="2">
          <cell r="A2" t="str">
            <v xml:space="preserve">CH. 70 Aid </v>
          </cell>
          <cell r="B2">
            <v>9.1697026153737371E-2</v>
          </cell>
        </row>
        <row r="3">
          <cell r="A3" t="str">
            <v xml:space="preserve">CH. 71 Reg. Trans. Reimb. </v>
          </cell>
          <cell r="B3">
            <v>3.6759069306591514E-2</v>
          </cell>
        </row>
        <row r="4">
          <cell r="A4" t="str">
            <v xml:space="preserve">Prior Year Tuition </v>
          </cell>
          <cell r="B4">
            <v>0.13382905489654057</v>
          </cell>
        </row>
        <row r="5">
          <cell r="A5" t="str">
            <v>Current Year Tuition</v>
          </cell>
          <cell r="B5">
            <v>1.7567876785939376E-2</v>
          </cell>
        </row>
        <row r="6">
          <cell r="A6" t="str">
            <v>Certified E &amp; D</v>
          </cell>
          <cell r="B6">
            <v>2.3716633661018154E-2</v>
          </cell>
        </row>
        <row r="7">
          <cell r="A7" t="str">
            <v>Member Town Assessments</v>
          </cell>
          <cell r="B7">
            <v>0.69643033919617303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0.xml"/><Relationship Id="rId1" Type="http://schemas.openxmlformats.org/officeDocument/2006/relationships/printerSettings" Target="../printerSettings/printerSettings22.bin"/><Relationship Id="rId5" Type="http://schemas.openxmlformats.org/officeDocument/2006/relationships/image" Target="../media/image2.emf"/><Relationship Id="rId4" Type="http://schemas.openxmlformats.org/officeDocument/2006/relationships/oleObject" Target="../embeddings/oleObject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6:M17"/>
  <sheetViews>
    <sheetView topLeftCell="A13" zoomScaleNormal="100" workbookViewId="0">
      <selection activeCell="C13" sqref="C13"/>
    </sheetView>
  </sheetViews>
  <sheetFormatPr defaultRowHeight="15" x14ac:dyDescent="0.25"/>
  <sheetData>
    <row r="16" spans="1:13" ht="90.75" x14ac:dyDescent="1.2">
      <c r="A16" s="701" t="s">
        <v>661</v>
      </c>
      <c r="B16" s="701"/>
      <c r="C16" s="701"/>
      <c r="D16" s="701"/>
      <c r="E16" s="701"/>
      <c r="F16" s="701"/>
      <c r="G16" s="701"/>
      <c r="H16" s="701"/>
      <c r="I16" s="701"/>
      <c r="J16" s="701"/>
      <c r="K16" s="701"/>
      <c r="L16" s="701"/>
      <c r="M16" s="701"/>
    </row>
    <row r="17" spans="1:13" ht="90.75" x14ac:dyDescent="1.2">
      <c r="A17" s="701" t="s">
        <v>0</v>
      </c>
      <c r="B17" s="701"/>
      <c r="C17" s="701"/>
      <c r="D17" s="701"/>
      <c r="E17" s="701"/>
      <c r="F17" s="701"/>
      <c r="G17" s="701"/>
      <c r="H17" s="701"/>
      <c r="I17" s="701"/>
      <c r="J17" s="701"/>
      <c r="K17" s="701"/>
      <c r="L17" s="701"/>
      <c r="M17" s="701"/>
    </row>
  </sheetData>
  <mergeCells count="2">
    <mergeCell ref="A16:M16"/>
    <mergeCell ref="A17:M17"/>
  </mergeCells>
  <pageMargins left="0.7" right="0.7" top="0.75" bottom="0.75" header="0.3" footer="0.3"/>
  <pageSetup orientation="landscape" r:id="rId1"/>
  <headerFooter>
    <oddFooter>&amp;L&amp;"-,Bold"Minuteman High School&amp;C&amp;"-,Bold"Minuteman School Committee
February 12, 2019&amp;R&amp;"-,Bold"
Version 4.2</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topLeftCell="A3" zoomScaleNormal="100" workbookViewId="0">
      <selection activeCell="S17" sqref="S17"/>
    </sheetView>
  </sheetViews>
  <sheetFormatPr defaultRowHeight="15" x14ac:dyDescent="0.25"/>
  <sheetData/>
  <pageMargins left="0.7" right="0.7" top="0.75" bottom="0.75" header="0.8" footer="0.3"/>
  <pageSetup orientation="landscape" r:id="rId1"/>
  <headerFooter>
    <oddHeader>&amp;C&amp;"Cambria,Bold"&amp;18&amp;K003366TOTAL ENROLLMENT 
 2013 to 2018</oddHeader>
    <oddFooter>&amp;L&amp;"-,Bold"Minuteman High School&amp;R&amp;"-,Bold"&amp;P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zoomScaleNormal="100" workbookViewId="0">
      <selection activeCell="P13" sqref="P13"/>
    </sheetView>
  </sheetViews>
  <sheetFormatPr defaultRowHeight="15" x14ac:dyDescent="0.25"/>
  <sheetData/>
  <pageMargins left="0.7" right="0.7" top="0.75" bottom="0.75" header="0.8" footer="0.3"/>
  <pageSetup orientation="landscape" r:id="rId1"/>
  <headerFooter>
    <oddHeader>&amp;C&amp;"Cambria,Bold"&amp;18 &amp;K00336610 YEAR FRESHMAN ENROLLMENT</oddHeader>
    <oddFooter>&amp;L&amp;"-,Bold"Minuteman High School&amp;R&amp;"-,Bold"&amp;P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31:A33"/>
  <sheetViews>
    <sheetView zoomScaleNormal="100" workbookViewId="0">
      <selection activeCell="Q20" sqref="Q20"/>
    </sheetView>
  </sheetViews>
  <sheetFormatPr defaultRowHeight="15" x14ac:dyDescent="0.25"/>
  <sheetData>
    <row r="31" spans="1:1" x14ac:dyDescent="0.25">
      <c r="A31" s="528" t="s">
        <v>306</v>
      </c>
    </row>
    <row r="32" spans="1:1" hidden="1" x14ac:dyDescent="0.25">
      <c r="A32" t="s">
        <v>577</v>
      </c>
    </row>
    <row r="33" spans="1:1" x14ac:dyDescent="0.25">
      <c r="A33" t="s">
        <v>579</v>
      </c>
    </row>
  </sheetData>
  <pageMargins left="0.7" right="0.7" top="0.96875" bottom="0.75" header="0.3" footer="0.3"/>
  <pageSetup orientation="landscape" r:id="rId1"/>
  <headerFooter>
    <oddHeader xml:space="preserve">&amp;C&amp;"Cambria,Bold"&amp;18&amp;K003366
PROFESSIONAL STAFF FTE
</oddHeader>
    <oddFooter>&amp;L&amp;"-,Bold"Minuteman High School&amp;R&amp;"-,Bold"&amp;P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G12"/>
  <sheetViews>
    <sheetView topLeftCell="A2" zoomScaleNormal="100" workbookViewId="0">
      <selection activeCell="K26" sqref="K26"/>
    </sheetView>
  </sheetViews>
  <sheetFormatPr defaultRowHeight="15" x14ac:dyDescent="0.25"/>
  <cols>
    <col min="1" max="1" width="10" customWidth="1"/>
    <col min="2" max="2" width="23.7109375" bestFit="1" customWidth="1"/>
    <col min="3" max="7" width="14.28515625" customWidth="1"/>
  </cols>
  <sheetData>
    <row r="1" spans="2:7" ht="21.75" customHeight="1" x14ac:dyDescent="0.25"/>
    <row r="2" spans="2:7" ht="27.75" customHeight="1" x14ac:dyDescent="0.25">
      <c r="B2" s="5"/>
      <c r="C2" s="130" t="s">
        <v>79</v>
      </c>
      <c r="D2" s="130" t="s">
        <v>80</v>
      </c>
      <c r="E2" s="130" t="s">
        <v>81</v>
      </c>
      <c r="F2" s="130" t="s">
        <v>629</v>
      </c>
      <c r="G2" s="130" t="s">
        <v>680</v>
      </c>
    </row>
    <row r="3" spans="2:7" ht="27.75" customHeight="1" x14ac:dyDescent="0.25">
      <c r="B3" s="133" t="s">
        <v>82</v>
      </c>
      <c r="C3" s="131">
        <v>9</v>
      </c>
      <c r="D3" s="131">
        <v>8.5</v>
      </c>
      <c r="E3" s="131">
        <v>8.4</v>
      </c>
      <c r="F3" s="131">
        <v>8</v>
      </c>
      <c r="G3" s="131">
        <v>7.3</v>
      </c>
    </row>
    <row r="4" spans="2:7" ht="27.75" customHeight="1" x14ac:dyDescent="0.25">
      <c r="B4" s="134" t="s">
        <v>83</v>
      </c>
      <c r="C4" s="132">
        <v>10.6</v>
      </c>
      <c r="D4" s="132">
        <v>10.4</v>
      </c>
      <c r="E4" s="132">
        <v>10.199999999999999</v>
      </c>
      <c r="F4" s="132">
        <v>10.3</v>
      </c>
      <c r="G4" s="132">
        <v>10.1</v>
      </c>
    </row>
    <row r="5" spans="2:7" ht="27.75" customHeight="1" x14ac:dyDescent="0.25">
      <c r="B5" s="134" t="s">
        <v>84</v>
      </c>
      <c r="C5" s="132">
        <v>11.4</v>
      </c>
      <c r="D5" s="132">
        <v>11.4</v>
      </c>
      <c r="E5" s="132">
        <v>11.1</v>
      </c>
      <c r="F5" s="132">
        <v>10.8</v>
      </c>
      <c r="G5" s="132">
        <v>10.4</v>
      </c>
    </row>
    <row r="6" spans="2:7" ht="27.75" customHeight="1" x14ac:dyDescent="0.25">
      <c r="B6" s="134" t="s">
        <v>549</v>
      </c>
      <c r="C6" s="132">
        <v>11.7</v>
      </c>
      <c r="D6" s="132">
        <v>11.8</v>
      </c>
      <c r="E6" s="132">
        <v>12.1</v>
      </c>
      <c r="F6" s="132">
        <v>12.2</v>
      </c>
      <c r="G6" s="132">
        <v>12.2</v>
      </c>
    </row>
    <row r="7" spans="2:7" ht="27.75" customHeight="1" x14ac:dyDescent="0.25">
      <c r="B7" s="134" t="s">
        <v>85</v>
      </c>
      <c r="C7" s="132">
        <v>10.7</v>
      </c>
      <c r="D7" s="132">
        <v>10.6</v>
      </c>
      <c r="E7" s="132">
        <v>10.5</v>
      </c>
      <c r="F7" s="132">
        <v>10.3</v>
      </c>
      <c r="G7" s="132">
        <v>10.5</v>
      </c>
    </row>
    <row r="8" spans="2:7" ht="27.75" customHeight="1" x14ac:dyDescent="0.25">
      <c r="B8" s="134" t="s">
        <v>86</v>
      </c>
      <c r="C8" s="132">
        <v>11.5</v>
      </c>
      <c r="D8" s="132">
        <v>11.3</v>
      </c>
      <c r="E8" s="132">
        <v>11.5</v>
      </c>
      <c r="F8" s="132">
        <v>11.9</v>
      </c>
      <c r="G8" s="132">
        <v>10.9</v>
      </c>
    </row>
    <row r="9" spans="2:7" x14ac:dyDescent="0.25">
      <c r="B9" s="127"/>
      <c r="G9" s="6"/>
    </row>
    <row r="10" spans="2:7" x14ac:dyDescent="0.25">
      <c r="B10" s="7" t="s">
        <v>87</v>
      </c>
      <c r="D10" s="8"/>
      <c r="E10" s="8"/>
      <c r="F10" s="8"/>
      <c r="G10" s="8"/>
    </row>
    <row r="11" spans="2:7" x14ac:dyDescent="0.25">
      <c r="B11" s="9" t="s">
        <v>578</v>
      </c>
      <c r="D11" s="8"/>
      <c r="E11" s="8"/>
      <c r="F11" s="8"/>
      <c r="G11" s="8"/>
    </row>
    <row r="12" spans="2:7" hidden="1" x14ac:dyDescent="0.25">
      <c r="B12" t="s">
        <v>577</v>
      </c>
    </row>
  </sheetData>
  <pageMargins left="0.7" right="0.7" top="0.95833333333333304" bottom="0.75" header="0.3" footer="0.3"/>
  <pageSetup orientation="landscape" r:id="rId1"/>
  <headerFooter>
    <oddHeader xml:space="preserve">&amp;C&amp;"Cambria,Bold"&amp;18&amp;K003366
STUDENT: TEACHER RATIO
</oddHeader>
    <oddFooter>&amp;L&amp;"-,Bold"Minuteman High School&amp;R&amp;"-,Bold"&amp;P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13"/>
  <sheetViews>
    <sheetView zoomScaleNormal="100" workbookViewId="0">
      <selection activeCell="C4" sqref="C4"/>
    </sheetView>
  </sheetViews>
  <sheetFormatPr defaultRowHeight="15" x14ac:dyDescent="0.25"/>
  <cols>
    <col min="1" max="1" width="38.42578125" style="544" customWidth="1"/>
    <col min="2" max="4" width="26.28515625" style="558" customWidth="1"/>
    <col min="5" max="5" width="14.28515625" style="544" customWidth="1"/>
    <col min="6" max="16384" width="9.140625" style="544"/>
  </cols>
  <sheetData>
    <row r="1" spans="1:4" ht="41.25" customHeight="1" x14ac:dyDescent="0.25">
      <c r="A1" s="553" t="s">
        <v>580</v>
      </c>
      <c r="B1" s="553" t="s">
        <v>677</v>
      </c>
      <c r="C1" s="553" t="s">
        <v>678</v>
      </c>
      <c r="D1" s="553" t="s">
        <v>679</v>
      </c>
    </row>
    <row r="2" spans="1:4" ht="39.75" customHeight="1" x14ac:dyDescent="0.25">
      <c r="A2" s="554" t="s">
        <v>127</v>
      </c>
      <c r="B2" s="555">
        <f>+'Revenue Plan'!C25</f>
        <v>13819621</v>
      </c>
      <c r="C2" s="555">
        <f>+'Revenue Plan'!D25</f>
        <v>15856904.200000003</v>
      </c>
      <c r="D2" s="555">
        <f t="shared" ref="D2:D10" si="0">+C2-B2</f>
        <v>2037283.200000003</v>
      </c>
    </row>
    <row r="3" spans="1:4" ht="39.75" customHeight="1" x14ac:dyDescent="0.25">
      <c r="A3" s="554" t="s">
        <v>128</v>
      </c>
      <c r="B3" s="555">
        <f>+'Revenue Plan'!C16</f>
        <v>2081683</v>
      </c>
      <c r="C3" s="555">
        <f>+'Revenue Plan'!D16</f>
        <v>2092403</v>
      </c>
      <c r="D3" s="555">
        <f t="shared" si="0"/>
        <v>10720</v>
      </c>
    </row>
    <row r="4" spans="1:4" ht="39.75" customHeight="1" x14ac:dyDescent="0.25">
      <c r="A4" s="554" t="s">
        <v>129</v>
      </c>
      <c r="B4" s="555">
        <f>+'Revenue Plan'!C17</f>
        <v>880412</v>
      </c>
      <c r="C4" s="555">
        <f>+'Revenue Plan'!D17</f>
        <v>832391.8</v>
      </c>
      <c r="D4" s="555">
        <f t="shared" si="0"/>
        <v>-48020.199999999953</v>
      </c>
    </row>
    <row r="5" spans="1:4" ht="39.75" customHeight="1" x14ac:dyDescent="0.25">
      <c r="A5" s="554" t="s">
        <v>130</v>
      </c>
      <c r="B5" s="555">
        <f>+'Revenue Plan'!C18</f>
        <v>3438424</v>
      </c>
      <c r="C5" s="555">
        <f>+'Revenue Plan'!D18</f>
        <v>3047131</v>
      </c>
      <c r="D5" s="555">
        <f t="shared" si="0"/>
        <v>-391293</v>
      </c>
    </row>
    <row r="6" spans="1:4" ht="39.75" customHeight="1" x14ac:dyDescent="0.25">
      <c r="A6" s="554" t="s">
        <v>131</v>
      </c>
      <c r="B6" s="555">
        <f>+'Revenue Plan'!C19</f>
        <v>400000</v>
      </c>
      <c r="C6" s="555">
        <f>+'Revenue Plan'!D19</f>
        <v>400000</v>
      </c>
      <c r="D6" s="555">
        <f t="shared" si="0"/>
        <v>0</v>
      </c>
    </row>
    <row r="7" spans="1:4" ht="39.75" hidden="1" customHeight="1" x14ac:dyDescent="0.25">
      <c r="A7" s="554" t="s">
        <v>514</v>
      </c>
      <c r="B7" s="555">
        <v>0</v>
      </c>
      <c r="C7" s="555">
        <v>0</v>
      </c>
      <c r="D7" s="555">
        <f t="shared" si="0"/>
        <v>0</v>
      </c>
    </row>
    <row r="8" spans="1:4" ht="39.75" hidden="1" customHeight="1" x14ac:dyDescent="0.25">
      <c r="A8" s="554" t="s">
        <v>516</v>
      </c>
      <c r="B8" s="555">
        <v>0</v>
      </c>
      <c r="C8" s="555">
        <v>0</v>
      </c>
      <c r="D8" s="555">
        <f t="shared" si="0"/>
        <v>0</v>
      </c>
    </row>
    <row r="9" spans="1:4" ht="39.75" hidden="1" customHeight="1" x14ac:dyDescent="0.25">
      <c r="A9" s="554" t="s">
        <v>515</v>
      </c>
      <c r="B9" s="555">
        <v>0</v>
      </c>
      <c r="C9" s="555">
        <v>0</v>
      </c>
      <c r="D9" s="555">
        <f t="shared" si="0"/>
        <v>0</v>
      </c>
    </row>
    <row r="10" spans="1:4" ht="39.75" customHeight="1" x14ac:dyDescent="0.25">
      <c r="A10" s="554" t="s">
        <v>132</v>
      </c>
      <c r="B10" s="555">
        <f>+'Revenue Plan'!C20</f>
        <v>540000</v>
      </c>
      <c r="C10" s="555">
        <f>+'Revenue Plan'!D20</f>
        <v>540000</v>
      </c>
      <c r="D10" s="555">
        <f t="shared" si="0"/>
        <v>0</v>
      </c>
    </row>
    <row r="11" spans="1:4" ht="44.25" customHeight="1" x14ac:dyDescent="0.25">
      <c r="A11" s="559" t="s">
        <v>140</v>
      </c>
      <c r="B11" s="556">
        <f>SUM(B2:B10)</f>
        <v>21160140</v>
      </c>
      <c r="C11" s="556">
        <f>+SUM(C2:C10)</f>
        <v>22768830.000000004</v>
      </c>
      <c r="D11" s="556">
        <f>+SUM(D2:D10)</f>
        <v>1608690.000000003</v>
      </c>
    </row>
    <row r="13" spans="1:4" x14ac:dyDescent="0.25">
      <c r="A13" s="557" t="s">
        <v>562</v>
      </c>
    </row>
  </sheetData>
  <pageMargins left="0.7" right="0.7" top="0.96875" bottom="0.75" header="0.3" footer="0.3"/>
  <pageSetup orientation="landscape" r:id="rId1"/>
  <headerFooter>
    <oddHeader xml:space="preserve">&amp;C&amp;"Cambria,Bold"&amp;18&amp;K003366
REVENUE PLAN
</oddHeader>
    <oddFooter>&amp;L&amp;"-,Bold"Minuteman High School&amp;R&amp;"-,Bold"&amp;P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election activeCell="J2" sqref="J2"/>
    </sheetView>
  </sheetViews>
  <sheetFormatPr defaultRowHeight="15" x14ac:dyDescent="0.25"/>
  <sheetData/>
  <printOptions horizontalCentered="1"/>
  <pageMargins left="0.25" right="0.25" top="0.75" bottom="0.75" header="0.8" footer="0.3"/>
  <pageSetup orientation="landscape" r:id="rId1"/>
  <headerFooter>
    <oddHeader>&amp;C&amp;"Cambria,Bold"&amp;18&amp;K003366FY20 REVENUE PLAN BY FUNDING SOURCE</oddHeader>
    <oddFooter>&amp;L&amp;"-,Bold"Minuteman High School&amp;R&amp;"-,Bold"&amp;P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2"/>
  <sheetViews>
    <sheetView zoomScaleNormal="100" workbookViewId="0">
      <selection activeCell="K2" sqref="K2"/>
    </sheetView>
  </sheetViews>
  <sheetFormatPr defaultRowHeight="15" x14ac:dyDescent="0.25"/>
  <cols>
    <col min="1" max="1" width="11.42578125" customWidth="1"/>
    <col min="2" max="2" width="31.42578125" bestFit="1" customWidth="1"/>
    <col min="3" max="7" width="0" hidden="1" customWidth="1"/>
    <col min="8" max="8" width="15.85546875" hidden="1" customWidth="1"/>
    <col min="9" max="13" width="15.85546875" customWidth="1"/>
  </cols>
  <sheetData>
    <row r="1" spans="1:13" ht="25.5" customHeight="1" x14ac:dyDescent="0.25">
      <c r="A1" s="17" t="s">
        <v>95</v>
      </c>
      <c r="B1" s="17" t="s">
        <v>96</v>
      </c>
      <c r="C1" s="18" t="s">
        <v>97</v>
      </c>
      <c r="D1" s="18" t="s">
        <v>98</v>
      </c>
      <c r="E1" s="19" t="s">
        <v>99</v>
      </c>
      <c r="F1" s="19" t="s">
        <v>100</v>
      </c>
      <c r="G1" s="19" t="s">
        <v>101</v>
      </c>
      <c r="H1" s="19" t="s">
        <v>112</v>
      </c>
      <c r="I1" s="19" t="s">
        <v>630</v>
      </c>
      <c r="J1" s="19" t="s">
        <v>627</v>
      </c>
      <c r="K1" s="19" t="s">
        <v>677</v>
      </c>
      <c r="L1" s="19" t="s">
        <v>678</v>
      </c>
      <c r="M1" s="20" t="s">
        <v>90</v>
      </c>
    </row>
    <row r="2" spans="1:13" ht="46.5" customHeight="1" x14ac:dyDescent="0.25">
      <c r="A2" s="21">
        <v>1000</v>
      </c>
      <c r="B2" s="22" t="s">
        <v>102</v>
      </c>
      <c r="C2" s="23">
        <v>1103942</v>
      </c>
      <c r="D2" s="23">
        <v>1143925</v>
      </c>
      <c r="E2" s="24">
        <v>1190473</v>
      </c>
      <c r="F2" s="24">
        <v>1075453</v>
      </c>
      <c r="G2" s="24">
        <v>1454445.92</v>
      </c>
      <c r="H2" s="24">
        <v>1659423.84</v>
      </c>
      <c r="I2" s="24">
        <v>1825485</v>
      </c>
      <c r="J2" s="138">
        <f>1597041-(15041+24000+20000+30000)</f>
        <v>1508000</v>
      </c>
      <c r="K2" s="138">
        <v>1439784</v>
      </c>
      <c r="L2" s="138">
        <v>1446330</v>
      </c>
      <c r="M2" s="13">
        <f>+L2-K2</f>
        <v>6546</v>
      </c>
    </row>
    <row r="3" spans="1:13" ht="46.5" customHeight="1" x14ac:dyDescent="0.25">
      <c r="A3" s="21">
        <v>2000</v>
      </c>
      <c r="B3" s="22" t="s">
        <v>103</v>
      </c>
      <c r="C3" s="23">
        <v>9070721</v>
      </c>
      <c r="D3" s="23">
        <v>8924276</v>
      </c>
      <c r="E3" s="12">
        <f>8970198</f>
        <v>8970198</v>
      </c>
      <c r="F3" s="12">
        <v>8264000</v>
      </c>
      <c r="G3" s="12">
        <v>8662374.0700000003</v>
      </c>
      <c r="H3" s="12">
        <v>9441288.6500000004</v>
      </c>
      <c r="I3" s="12">
        <v>9418526</v>
      </c>
      <c r="J3" s="138">
        <f>9825078-(124398+28000+82548+30000+15000+45001)</f>
        <v>9500131</v>
      </c>
      <c r="K3" s="138">
        <v>9821059</v>
      </c>
      <c r="L3" s="138">
        <v>10352764</v>
      </c>
      <c r="M3" s="13">
        <f t="shared" ref="M3:M10" si="0">+L3-K3</f>
        <v>531705</v>
      </c>
    </row>
    <row r="4" spans="1:13" ht="46.5" customHeight="1" x14ac:dyDescent="0.25">
      <c r="A4" s="21">
        <v>3000</v>
      </c>
      <c r="B4" s="22" t="s">
        <v>104</v>
      </c>
      <c r="C4" s="23">
        <v>2055574</v>
      </c>
      <c r="D4" s="23">
        <v>2191150</v>
      </c>
      <c r="E4" s="12">
        <v>2059980</v>
      </c>
      <c r="F4" s="12">
        <v>1791745</v>
      </c>
      <c r="G4" s="12">
        <v>1990521.33</v>
      </c>
      <c r="H4" s="12">
        <v>2022175.35</v>
      </c>
      <c r="I4" s="12">
        <v>2152256</v>
      </c>
      <c r="J4" s="138">
        <v>1902488</v>
      </c>
      <c r="K4" s="138">
        <v>1942354.93</v>
      </c>
      <c r="L4" s="138">
        <v>2020899</v>
      </c>
      <c r="M4" s="13">
        <f t="shared" si="0"/>
        <v>78544.070000000065</v>
      </c>
    </row>
    <row r="5" spans="1:13" ht="46.5" customHeight="1" x14ac:dyDescent="0.25">
      <c r="A5" s="21">
        <v>4000</v>
      </c>
      <c r="B5" s="22" t="s">
        <v>105</v>
      </c>
      <c r="C5" s="25"/>
      <c r="D5" s="23">
        <v>1887120</v>
      </c>
      <c r="E5" s="12">
        <f>1135318+908060</f>
        <v>2043378</v>
      </c>
      <c r="F5" s="12">
        <v>1523387</v>
      </c>
      <c r="G5" s="12">
        <v>1675328.69</v>
      </c>
      <c r="H5" s="12">
        <v>1834710.52</v>
      </c>
      <c r="I5" s="12">
        <v>1779352</v>
      </c>
      <c r="J5" s="138">
        <f>1779420-6000</f>
        <v>1773420</v>
      </c>
      <c r="K5" s="138">
        <v>1795722</v>
      </c>
      <c r="L5" s="138">
        <v>1793498</v>
      </c>
      <c r="M5" s="13">
        <f t="shared" si="0"/>
        <v>-2224</v>
      </c>
    </row>
    <row r="6" spans="1:13" ht="46.5" customHeight="1" x14ac:dyDescent="0.25">
      <c r="A6" s="21">
        <v>5000</v>
      </c>
      <c r="B6" s="22" t="s">
        <v>106</v>
      </c>
      <c r="C6" s="23">
        <v>2515669</v>
      </c>
      <c r="D6" s="23">
        <v>2540886</v>
      </c>
      <c r="E6" s="12">
        <v>2694919</v>
      </c>
      <c r="F6" s="12">
        <v>2720366</v>
      </c>
      <c r="G6" s="12">
        <v>2567453.87</v>
      </c>
      <c r="H6" s="12">
        <v>2661907.9500000002</v>
      </c>
      <c r="I6" s="12">
        <v>2861534</v>
      </c>
      <c r="J6" s="138">
        <f>2787268-20000</f>
        <v>2767268</v>
      </c>
      <c r="K6" s="138">
        <v>2994696</v>
      </c>
      <c r="L6" s="138">
        <v>3215506</v>
      </c>
      <c r="M6" s="13">
        <f t="shared" si="0"/>
        <v>220810</v>
      </c>
    </row>
    <row r="7" spans="1:13" ht="46.5" customHeight="1" x14ac:dyDescent="0.25">
      <c r="A7" s="21">
        <v>6000</v>
      </c>
      <c r="B7" s="22" t="s">
        <v>107</v>
      </c>
      <c r="C7" s="26">
        <v>0</v>
      </c>
      <c r="D7" s="26">
        <v>0</v>
      </c>
      <c r="E7" s="27">
        <v>0</v>
      </c>
      <c r="F7" s="12">
        <v>100000</v>
      </c>
      <c r="G7" s="12">
        <v>0</v>
      </c>
      <c r="H7" s="12">
        <v>100000</v>
      </c>
      <c r="I7" s="12">
        <v>48951</v>
      </c>
      <c r="J7" s="138">
        <v>100000</v>
      </c>
      <c r="K7" s="138">
        <v>100000</v>
      </c>
      <c r="L7" s="138">
        <v>100000</v>
      </c>
      <c r="M7" s="13">
        <f t="shared" si="0"/>
        <v>0</v>
      </c>
    </row>
    <row r="8" spans="1:13" ht="46.5" customHeight="1" x14ac:dyDescent="0.25">
      <c r="A8" s="21">
        <v>7000</v>
      </c>
      <c r="B8" s="22" t="s">
        <v>108</v>
      </c>
      <c r="C8" s="23">
        <v>256400</v>
      </c>
      <c r="D8" s="23">
        <v>310378</v>
      </c>
      <c r="E8" s="12">
        <v>523309</v>
      </c>
      <c r="F8" s="12">
        <v>501099</v>
      </c>
      <c r="G8" s="12">
        <v>351517.98</v>
      </c>
      <c r="H8" s="12">
        <v>558592.54</v>
      </c>
      <c r="I8" s="12">
        <v>220529</v>
      </c>
      <c r="J8" s="138">
        <f>272623</f>
        <v>272623</v>
      </c>
      <c r="K8" s="138">
        <v>410360</v>
      </c>
      <c r="L8" s="138">
        <v>205000</v>
      </c>
      <c r="M8" s="13">
        <f t="shared" si="0"/>
        <v>-205360</v>
      </c>
    </row>
    <row r="9" spans="1:13" ht="46.5" customHeight="1" x14ac:dyDescent="0.25">
      <c r="A9" s="21">
        <v>8000</v>
      </c>
      <c r="B9" s="22" t="s">
        <v>109</v>
      </c>
      <c r="C9" s="23">
        <v>0</v>
      </c>
      <c r="D9" s="23">
        <v>3887</v>
      </c>
      <c r="E9" s="12">
        <v>13744</v>
      </c>
      <c r="F9" s="12">
        <v>282629</v>
      </c>
      <c r="G9" s="12">
        <v>421588.85</v>
      </c>
      <c r="H9" s="12">
        <v>447010.98</v>
      </c>
      <c r="I9" s="12">
        <v>615866</v>
      </c>
      <c r="J9" s="138">
        <v>1155549</v>
      </c>
      <c r="K9" s="138">
        <v>2636164</v>
      </c>
      <c r="L9" s="138">
        <v>3614833</v>
      </c>
      <c r="M9" s="13">
        <f t="shared" si="0"/>
        <v>978669</v>
      </c>
    </row>
    <row r="10" spans="1:13" ht="46.5" customHeight="1" x14ac:dyDescent="0.25">
      <c r="A10" s="21">
        <v>9000</v>
      </c>
      <c r="B10" s="22" t="s">
        <v>110</v>
      </c>
      <c r="C10" s="23">
        <v>0</v>
      </c>
      <c r="D10" s="23">
        <v>0</v>
      </c>
      <c r="E10" s="12">
        <v>0</v>
      </c>
      <c r="F10" s="12">
        <v>0</v>
      </c>
      <c r="G10" s="12">
        <v>21471.54</v>
      </c>
      <c r="H10" s="12">
        <v>28833.5</v>
      </c>
      <c r="I10" s="12">
        <v>504</v>
      </c>
      <c r="J10" s="138">
        <f>30000-10000</f>
        <v>20000</v>
      </c>
      <c r="K10" s="138">
        <v>20000</v>
      </c>
      <c r="L10" s="138">
        <v>20000</v>
      </c>
      <c r="M10" s="13">
        <f t="shared" si="0"/>
        <v>0</v>
      </c>
    </row>
    <row r="11" spans="1:13" x14ac:dyDescent="0.25">
      <c r="A11" s="28"/>
      <c r="B11" s="29" t="s">
        <v>111</v>
      </c>
      <c r="C11" s="30">
        <f>C2+C3+C4+C5+C6+C8+C9</f>
        <v>15002306</v>
      </c>
      <c r="D11" s="30">
        <f>D2+D3+D4+D5+D6+D8+D9</f>
        <v>17001622</v>
      </c>
      <c r="E11" s="30">
        <f>SUM(E2:E10)</f>
        <v>17496001</v>
      </c>
      <c r="F11" s="30">
        <f>SUM(F2:F10)</f>
        <v>16258679</v>
      </c>
      <c r="G11" s="30">
        <f t="shared" ref="G11:M11" si="1">SUM(G2:G10)</f>
        <v>17144702.25</v>
      </c>
      <c r="H11" s="30">
        <f t="shared" si="1"/>
        <v>18753943.329999998</v>
      </c>
      <c r="I11" s="30">
        <f t="shared" ref="I11:J11" si="2">SUM(I2:I10)</f>
        <v>18923003</v>
      </c>
      <c r="J11" s="30">
        <f t="shared" si="2"/>
        <v>18999479</v>
      </c>
      <c r="K11" s="30">
        <f t="shared" ref="K11:L11" si="3">SUM(K2:K10)</f>
        <v>21160139.93</v>
      </c>
      <c r="L11" s="30">
        <f t="shared" si="3"/>
        <v>22768830</v>
      </c>
      <c r="M11" s="30">
        <f t="shared" si="1"/>
        <v>1608690.07</v>
      </c>
    </row>
    <row r="12" spans="1:13" x14ac:dyDescent="0.25">
      <c r="J12" s="1"/>
      <c r="M12" s="31"/>
    </row>
  </sheetData>
  <pageMargins left="0.7" right="0.7" top="0.95833333333333304" bottom="0.75" header="0.3" footer="0.3"/>
  <pageSetup orientation="landscape" r:id="rId1"/>
  <headerFooter>
    <oddHeader xml:space="preserve">&amp;C&amp;"Cambria,Bold"&amp;18 
&amp;K003366FISCAL YEAR 2020 PROPOSED BUDGET BY STATE FUNCTION CODE
</oddHeader>
    <oddFooter>&amp;L&amp;"-,Bold"Minuteman High School&amp;R&amp;"-,Bold"&amp;P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85"/>
  <sheetViews>
    <sheetView topLeftCell="A22" zoomScaleNormal="100" workbookViewId="0">
      <selection activeCell="D38" sqref="D38"/>
    </sheetView>
  </sheetViews>
  <sheetFormatPr defaultRowHeight="15" x14ac:dyDescent="0.25"/>
  <cols>
    <col min="2" max="2" width="39.7109375" customWidth="1"/>
    <col min="3" max="4" width="10.5703125" customWidth="1"/>
    <col min="5" max="5" width="12.5703125" style="31" customWidth="1"/>
    <col min="6" max="6" width="9.140625" style="630"/>
    <col min="7" max="7" width="36.140625" style="633" customWidth="1"/>
  </cols>
  <sheetData>
    <row r="1" spans="1:7" ht="36" x14ac:dyDescent="0.25">
      <c r="A1" s="139" t="s">
        <v>310</v>
      </c>
      <c r="B1" s="139" t="s">
        <v>307</v>
      </c>
      <c r="C1" s="173" t="s">
        <v>694</v>
      </c>
      <c r="D1" s="173" t="s">
        <v>695</v>
      </c>
      <c r="E1" s="541" t="s">
        <v>696</v>
      </c>
      <c r="F1" s="148" t="s">
        <v>308</v>
      </c>
      <c r="G1" s="542" t="s">
        <v>307</v>
      </c>
    </row>
    <row r="2" spans="1:7" ht="15" customHeight="1" x14ac:dyDescent="0.25">
      <c r="A2" s="140">
        <v>1110</v>
      </c>
      <c r="B2" s="141" t="s">
        <v>312</v>
      </c>
      <c r="C2" s="146">
        <v>95839</v>
      </c>
      <c r="D2" s="146">
        <v>7000</v>
      </c>
      <c r="E2" s="146">
        <f>D2-C2</f>
        <v>-88839</v>
      </c>
      <c r="F2" s="626">
        <f>+(D2/C2)-1</f>
        <v>-0.92696084057638328</v>
      </c>
      <c r="G2" s="151" t="s">
        <v>697</v>
      </c>
    </row>
    <row r="3" spans="1:7" x14ac:dyDescent="0.25">
      <c r="A3" s="140">
        <v>1210</v>
      </c>
      <c r="B3" s="141" t="s">
        <v>313</v>
      </c>
      <c r="C3" s="146">
        <v>396408</v>
      </c>
      <c r="D3" s="146">
        <v>440552</v>
      </c>
      <c r="E3" s="146">
        <f t="shared" ref="E3:E69" si="0">D3-C3</f>
        <v>44144</v>
      </c>
      <c r="F3" s="626">
        <f t="shared" ref="F3:F68" si="1">+(D3/C3)-1</f>
        <v>0.11136001291598552</v>
      </c>
      <c r="G3" s="151" t="s">
        <v>698</v>
      </c>
    </row>
    <row r="4" spans="1:7" ht="14.25" customHeight="1" x14ac:dyDescent="0.25">
      <c r="A4" s="140">
        <v>1230</v>
      </c>
      <c r="B4" s="141" t="s">
        <v>314</v>
      </c>
      <c r="C4" s="146">
        <v>176300</v>
      </c>
      <c r="D4" s="146">
        <v>195500</v>
      </c>
      <c r="E4" s="146">
        <f t="shared" si="0"/>
        <v>19200</v>
      </c>
      <c r="F4" s="626">
        <f t="shared" si="1"/>
        <v>0.10890527509926251</v>
      </c>
      <c r="G4" s="151" t="s">
        <v>699</v>
      </c>
    </row>
    <row r="5" spans="1:7" x14ac:dyDescent="0.25">
      <c r="A5" s="140">
        <v>1410</v>
      </c>
      <c r="B5" s="141" t="s">
        <v>315</v>
      </c>
      <c r="C5" s="146">
        <v>378026</v>
      </c>
      <c r="D5" s="146">
        <f>416738-28930</f>
        <v>387808</v>
      </c>
      <c r="E5" s="146">
        <f t="shared" si="0"/>
        <v>9782</v>
      </c>
      <c r="F5" s="626">
        <f t="shared" si="1"/>
        <v>2.5876527011369665E-2</v>
      </c>
    </row>
    <row r="6" spans="1:7" x14ac:dyDescent="0.25">
      <c r="A6" s="140">
        <v>1420</v>
      </c>
      <c r="B6" s="141" t="s">
        <v>316</v>
      </c>
      <c r="C6" s="146">
        <v>100821</v>
      </c>
      <c r="D6" s="146">
        <v>101745</v>
      </c>
      <c r="E6" s="146">
        <f t="shared" si="0"/>
        <v>924</v>
      </c>
      <c r="F6" s="626">
        <f t="shared" si="1"/>
        <v>9.164757342220442E-3</v>
      </c>
      <c r="G6" s="631"/>
    </row>
    <row r="7" spans="1:7" ht="12.75" customHeight="1" x14ac:dyDescent="0.25">
      <c r="A7" s="140">
        <v>1430</v>
      </c>
      <c r="B7" s="141" t="s">
        <v>317</v>
      </c>
      <c r="C7" s="146">
        <v>70000</v>
      </c>
      <c r="D7" s="146">
        <v>85000</v>
      </c>
      <c r="E7" s="146">
        <f t="shared" si="0"/>
        <v>15000</v>
      </c>
      <c r="F7" s="626">
        <f t="shared" si="1"/>
        <v>0.21428571428571419</v>
      </c>
      <c r="G7" s="151" t="s">
        <v>700</v>
      </c>
    </row>
    <row r="8" spans="1:7" x14ac:dyDescent="0.25">
      <c r="A8" s="140">
        <v>1435</v>
      </c>
      <c r="B8" s="141" t="s">
        <v>318</v>
      </c>
      <c r="C8" s="146">
        <v>0</v>
      </c>
      <c r="D8" s="146">
        <v>0</v>
      </c>
      <c r="E8" s="146">
        <f t="shared" si="0"/>
        <v>0</v>
      </c>
      <c r="F8" s="626">
        <v>0</v>
      </c>
      <c r="G8" s="151"/>
    </row>
    <row r="9" spans="1:7" ht="28.5" customHeight="1" x14ac:dyDescent="0.25">
      <c r="A9" s="140">
        <v>1450</v>
      </c>
      <c r="B9" s="141" t="s">
        <v>319</v>
      </c>
      <c r="C9" s="146">
        <v>222390</v>
      </c>
      <c r="D9" s="146">
        <f>199795+28930</f>
        <v>228725</v>
      </c>
      <c r="E9" s="146">
        <f t="shared" si="0"/>
        <v>6335</v>
      </c>
      <c r="F9" s="626">
        <f t="shared" si="1"/>
        <v>2.8485993075228144E-2</v>
      </c>
      <c r="G9" s="152" t="s">
        <v>720</v>
      </c>
    </row>
    <row r="10" spans="1:7" x14ac:dyDescent="0.25">
      <c r="A10" s="727" t="s">
        <v>311</v>
      </c>
      <c r="B10" s="727"/>
      <c r="C10" s="147">
        <f>SUM(C2:C9)</f>
        <v>1439784</v>
      </c>
      <c r="D10" s="147">
        <f>SUM(D2:D9)</f>
        <v>1446330</v>
      </c>
      <c r="E10" s="147">
        <f t="shared" si="0"/>
        <v>6546</v>
      </c>
      <c r="F10" s="627">
        <f t="shared" si="1"/>
        <v>4.5465153106298839E-3</v>
      </c>
      <c r="G10" s="632"/>
    </row>
    <row r="11" spans="1:7" x14ac:dyDescent="0.25">
      <c r="A11" s="142">
        <v>2110</v>
      </c>
      <c r="B11" s="143" t="s">
        <v>321</v>
      </c>
      <c r="C11" s="146">
        <v>376160</v>
      </c>
      <c r="D11" s="146">
        <v>501285</v>
      </c>
      <c r="E11" s="146">
        <f t="shared" si="0"/>
        <v>125125</v>
      </c>
      <c r="F11" s="626">
        <f t="shared" si="1"/>
        <v>0.3326377073585709</v>
      </c>
      <c r="G11" s="151" t="s">
        <v>701</v>
      </c>
    </row>
    <row r="12" spans="1:7" x14ac:dyDescent="0.25">
      <c r="A12" s="142">
        <v>2120</v>
      </c>
      <c r="B12" s="143" t="s">
        <v>322</v>
      </c>
      <c r="C12" s="146">
        <v>0</v>
      </c>
      <c r="D12" s="146">
        <v>0</v>
      </c>
      <c r="E12" s="146">
        <f t="shared" si="0"/>
        <v>0</v>
      </c>
      <c r="F12" s="626">
        <v>0</v>
      </c>
      <c r="G12" s="631"/>
    </row>
    <row r="13" spans="1:7" x14ac:dyDescent="0.25">
      <c r="A13" s="142">
        <v>2210</v>
      </c>
      <c r="B13" s="143" t="s">
        <v>323</v>
      </c>
      <c r="C13" s="146">
        <v>696709</v>
      </c>
      <c r="D13" s="146">
        <v>783810</v>
      </c>
      <c r="E13" s="146">
        <f t="shared" si="0"/>
        <v>87101</v>
      </c>
      <c r="F13" s="626">
        <f t="shared" si="1"/>
        <v>0.12501776207857218</v>
      </c>
      <c r="G13" s="631" t="s">
        <v>727</v>
      </c>
    </row>
    <row r="14" spans="1:7" x14ac:dyDescent="0.25">
      <c r="A14" s="142">
        <v>2220</v>
      </c>
      <c r="B14" s="143" t="s">
        <v>324</v>
      </c>
      <c r="C14" s="146">
        <v>0</v>
      </c>
      <c r="D14" s="146">
        <v>0</v>
      </c>
      <c r="E14" s="146">
        <f t="shared" si="0"/>
        <v>0</v>
      </c>
      <c r="F14" s="626">
        <v>0</v>
      </c>
      <c r="G14" s="631"/>
    </row>
    <row r="15" spans="1:7" x14ac:dyDescent="0.25">
      <c r="A15" s="142">
        <v>2250</v>
      </c>
      <c r="B15" s="143" t="s">
        <v>325</v>
      </c>
      <c r="C15" s="146">
        <v>123758</v>
      </c>
      <c r="D15" s="146">
        <v>123758</v>
      </c>
      <c r="E15" s="146">
        <f t="shared" si="0"/>
        <v>0</v>
      </c>
      <c r="F15" s="626">
        <f t="shared" si="1"/>
        <v>0</v>
      </c>
      <c r="G15" s="631"/>
    </row>
    <row r="16" spans="1:7" ht="39" customHeight="1" x14ac:dyDescent="0.25">
      <c r="A16" s="142">
        <v>2300</v>
      </c>
      <c r="B16" s="143" t="s">
        <v>326</v>
      </c>
      <c r="C16" s="146">
        <v>5975450</v>
      </c>
      <c r="D16" s="146">
        <v>6475013</v>
      </c>
      <c r="E16" s="146">
        <f t="shared" si="0"/>
        <v>499563</v>
      </c>
      <c r="F16" s="626">
        <f t="shared" si="1"/>
        <v>8.3602573864729912E-2</v>
      </c>
      <c r="G16" s="151" t="s">
        <v>702</v>
      </c>
    </row>
    <row r="17" spans="1:7" ht="24.75" x14ac:dyDescent="0.25">
      <c r="A17" s="142">
        <v>2310</v>
      </c>
      <c r="B17" s="143" t="s">
        <v>327</v>
      </c>
      <c r="C17" s="146">
        <v>762637</v>
      </c>
      <c r="D17" s="146">
        <v>668343</v>
      </c>
      <c r="E17" s="146">
        <f t="shared" si="0"/>
        <v>-94294</v>
      </c>
      <c r="F17" s="626">
        <f t="shared" si="1"/>
        <v>-0.12364204726495043</v>
      </c>
      <c r="G17" s="151" t="s">
        <v>703</v>
      </c>
    </row>
    <row r="18" spans="1:7" x14ac:dyDescent="0.25">
      <c r="A18" s="142">
        <v>2315</v>
      </c>
      <c r="B18" s="143" t="s">
        <v>328</v>
      </c>
      <c r="C18" s="146">
        <v>90784</v>
      </c>
      <c r="D18" s="146">
        <v>95546</v>
      </c>
      <c r="E18" s="146">
        <f t="shared" si="0"/>
        <v>4762</v>
      </c>
      <c r="F18" s="626">
        <f t="shared" si="1"/>
        <v>5.245417694747978E-2</v>
      </c>
      <c r="G18" s="631"/>
    </row>
    <row r="19" spans="1:7" x14ac:dyDescent="0.25">
      <c r="A19" s="142">
        <v>2320</v>
      </c>
      <c r="B19" s="143" t="s">
        <v>329</v>
      </c>
      <c r="C19" s="146">
        <v>75512</v>
      </c>
      <c r="D19" s="146">
        <v>70000</v>
      </c>
      <c r="E19" s="146">
        <f t="shared" si="0"/>
        <v>-5512</v>
      </c>
      <c r="F19" s="626">
        <f t="shared" si="1"/>
        <v>-7.2995020658968124E-2</v>
      </c>
      <c r="G19" s="151"/>
    </row>
    <row r="20" spans="1:7" x14ac:dyDescent="0.25">
      <c r="A20" s="142">
        <v>2325</v>
      </c>
      <c r="B20" s="143" t="s">
        <v>330</v>
      </c>
      <c r="C20" s="146">
        <v>95000</v>
      </c>
      <c r="D20" s="146">
        <v>95000</v>
      </c>
      <c r="E20" s="146">
        <f t="shared" si="0"/>
        <v>0</v>
      </c>
      <c r="F20" s="626">
        <f t="shared" si="1"/>
        <v>0</v>
      </c>
      <c r="G20" s="631"/>
    </row>
    <row r="21" spans="1:7" x14ac:dyDescent="0.25">
      <c r="A21" s="142">
        <v>2330</v>
      </c>
      <c r="B21" s="143" t="s">
        <v>331</v>
      </c>
      <c r="C21" s="146">
        <v>263184</v>
      </c>
      <c r="D21" s="146">
        <v>271094</v>
      </c>
      <c r="E21" s="146">
        <f t="shared" si="0"/>
        <v>7910</v>
      </c>
      <c r="F21" s="626">
        <f t="shared" si="1"/>
        <v>3.0055018542160639E-2</v>
      </c>
      <c r="G21" s="631"/>
    </row>
    <row r="22" spans="1:7" x14ac:dyDescent="0.25">
      <c r="A22" s="142">
        <v>2340</v>
      </c>
      <c r="B22" s="143" t="s">
        <v>332</v>
      </c>
      <c r="C22" s="146">
        <v>134290</v>
      </c>
      <c r="D22" s="146">
        <v>138319</v>
      </c>
      <c r="E22" s="146">
        <f t="shared" si="0"/>
        <v>4029</v>
      </c>
      <c r="F22" s="626">
        <f t="shared" si="1"/>
        <v>3.0002233971256231E-2</v>
      </c>
      <c r="G22" s="631"/>
    </row>
    <row r="23" spans="1:7" x14ac:dyDescent="0.25">
      <c r="A23" s="144" t="s">
        <v>309</v>
      </c>
      <c r="B23" s="143" t="s">
        <v>333</v>
      </c>
      <c r="C23" s="146">
        <v>102590</v>
      </c>
      <c r="D23" s="146">
        <v>84995</v>
      </c>
      <c r="E23" s="146">
        <f t="shared" si="0"/>
        <v>-17595</v>
      </c>
      <c r="F23" s="626">
        <f t="shared" si="1"/>
        <v>-0.17150794424407834</v>
      </c>
      <c r="G23" s="151"/>
    </row>
    <row r="24" spans="1:7" x14ac:dyDescent="0.25">
      <c r="A24" s="142">
        <v>2410</v>
      </c>
      <c r="B24" s="143" t="s">
        <v>334</v>
      </c>
      <c r="C24" s="146">
        <v>43163</v>
      </c>
      <c r="D24" s="146">
        <v>35163</v>
      </c>
      <c r="E24" s="146">
        <f t="shared" si="0"/>
        <v>-8000</v>
      </c>
      <c r="F24" s="626">
        <f t="shared" si="1"/>
        <v>-0.18534392882793138</v>
      </c>
      <c r="G24" s="631"/>
    </row>
    <row r="25" spans="1:7" x14ac:dyDescent="0.25">
      <c r="A25" s="142">
        <v>2415</v>
      </c>
      <c r="B25" s="143" t="s">
        <v>335</v>
      </c>
      <c r="C25" s="146">
        <v>18490</v>
      </c>
      <c r="D25" s="146">
        <v>15800</v>
      </c>
      <c r="E25" s="146">
        <f t="shared" si="0"/>
        <v>-2690</v>
      </c>
      <c r="F25" s="626">
        <f t="shared" si="1"/>
        <v>-0.14548404542996218</v>
      </c>
      <c r="G25" s="631"/>
    </row>
    <row r="26" spans="1:7" ht="15" customHeight="1" x14ac:dyDescent="0.25">
      <c r="A26" s="142">
        <v>2420</v>
      </c>
      <c r="B26" s="143" t="s">
        <v>336</v>
      </c>
      <c r="C26" s="146">
        <v>50000</v>
      </c>
      <c r="D26" s="146">
        <v>35000</v>
      </c>
      <c r="E26" s="146">
        <f t="shared" si="0"/>
        <v>-15000</v>
      </c>
      <c r="F26" s="626">
        <f t="shared" si="1"/>
        <v>-0.30000000000000004</v>
      </c>
      <c r="G26" s="151" t="s">
        <v>704</v>
      </c>
    </row>
    <row r="27" spans="1:7" x14ac:dyDescent="0.25">
      <c r="A27" s="142">
        <v>2430</v>
      </c>
      <c r="B27" s="143" t="s">
        <v>337</v>
      </c>
      <c r="C27" s="146">
        <v>219503</v>
      </c>
      <c r="D27" s="146">
        <v>231013</v>
      </c>
      <c r="E27" s="146">
        <f t="shared" si="0"/>
        <v>11510</v>
      </c>
      <c r="F27" s="626">
        <f t="shared" si="1"/>
        <v>5.2436640957071123E-2</v>
      </c>
      <c r="G27" s="151" t="s">
        <v>705</v>
      </c>
    </row>
    <row r="28" spans="1:7" ht="15" customHeight="1" x14ac:dyDescent="0.25">
      <c r="A28" s="142">
        <v>2440</v>
      </c>
      <c r="B28" s="143" t="s">
        <v>338</v>
      </c>
      <c r="C28" s="146">
        <v>74695</v>
      </c>
      <c r="D28" s="146">
        <v>73495</v>
      </c>
      <c r="E28" s="146">
        <f t="shared" si="0"/>
        <v>-1200</v>
      </c>
      <c r="F28" s="626">
        <f t="shared" si="1"/>
        <v>-1.6065332351563044E-2</v>
      </c>
      <c r="G28" s="151"/>
    </row>
    <row r="29" spans="1:7" ht="15.75" customHeight="1" x14ac:dyDescent="0.25">
      <c r="A29" s="142">
        <v>2450</v>
      </c>
      <c r="B29" s="143" t="s">
        <v>339</v>
      </c>
      <c r="C29" s="146">
        <v>125788</v>
      </c>
      <c r="D29" s="146">
        <v>92140</v>
      </c>
      <c r="E29" s="146">
        <f t="shared" si="0"/>
        <v>-33648</v>
      </c>
      <c r="F29" s="626">
        <f t="shared" si="1"/>
        <v>-0.26749769453365979</v>
      </c>
      <c r="G29" s="151"/>
    </row>
    <row r="30" spans="1:7" ht="15.75" customHeight="1" x14ac:dyDescent="0.25">
      <c r="A30" s="649"/>
      <c r="B30" s="650"/>
      <c r="C30" s="651"/>
      <c r="D30" s="651"/>
      <c r="E30" s="651"/>
      <c r="F30" s="652"/>
      <c r="G30" s="653"/>
    </row>
    <row r="31" spans="1:7" ht="36" x14ac:dyDescent="0.25">
      <c r="A31" s="644" t="s">
        <v>310</v>
      </c>
      <c r="B31" s="644" t="s">
        <v>307</v>
      </c>
      <c r="C31" s="645" t="s">
        <v>694</v>
      </c>
      <c r="D31" s="645" t="s">
        <v>695</v>
      </c>
      <c r="E31" s="646" t="s">
        <v>696</v>
      </c>
      <c r="F31" s="647" t="s">
        <v>308</v>
      </c>
      <c r="G31" s="648" t="s">
        <v>307</v>
      </c>
    </row>
    <row r="32" spans="1:7" ht="15" customHeight="1" x14ac:dyDescent="0.25">
      <c r="A32" s="142">
        <v>2710</v>
      </c>
      <c r="B32" s="143" t="s">
        <v>340</v>
      </c>
      <c r="C32" s="146">
        <v>394393</v>
      </c>
      <c r="D32" s="146">
        <v>356682</v>
      </c>
      <c r="E32" s="146">
        <f t="shared" si="0"/>
        <v>-37711</v>
      </c>
      <c r="F32" s="626">
        <f t="shared" si="1"/>
        <v>-9.5617822831541077E-2</v>
      </c>
      <c r="G32" s="151" t="s">
        <v>706</v>
      </c>
    </row>
    <row r="33" spans="1:7" x14ac:dyDescent="0.25">
      <c r="A33" s="142">
        <v>2720</v>
      </c>
      <c r="B33" s="143" t="s">
        <v>341</v>
      </c>
      <c r="C33" s="146">
        <v>23400</v>
      </c>
      <c r="D33" s="146">
        <v>23400</v>
      </c>
      <c r="E33" s="146">
        <f t="shared" si="0"/>
        <v>0</v>
      </c>
      <c r="F33" s="626">
        <f t="shared" si="1"/>
        <v>0</v>
      </c>
      <c r="G33" s="631"/>
    </row>
    <row r="34" spans="1:7" x14ac:dyDescent="0.25">
      <c r="A34" s="142">
        <v>2800</v>
      </c>
      <c r="B34" s="143" t="s">
        <v>342</v>
      </c>
      <c r="C34" s="146">
        <v>175553</v>
      </c>
      <c r="D34" s="146">
        <v>182908</v>
      </c>
      <c r="E34" s="146">
        <f t="shared" si="0"/>
        <v>7355</v>
      </c>
      <c r="F34" s="626">
        <f t="shared" si="1"/>
        <v>4.1896179501347275E-2</v>
      </c>
      <c r="G34" s="631"/>
    </row>
    <row r="35" spans="1:7" x14ac:dyDescent="0.25">
      <c r="A35" s="727" t="s">
        <v>320</v>
      </c>
      <c r="B35" s="727"/>
      <c r="C35" s="147">
        <f>SUM(C11:C34)</f>
        <v>9821059</v>
      </c>
      <c r="D35" s="147">
        <f>SUM(D11:D34)</f>
        <v>10352764</v>
      </c>
      <c r="E35" s="147">
        <f t="shared" si="0"/>
        <v>531705</v>
      </c>
      <c r="F35" s="627">
        <f t="shared" si="1"/>
        <v>5.4139273575283475E-2</v>
      </c>
      <c r="G35" s="632"/>
    </row>
    <row r="36" spans="1:7" x14ac:dyDescent="0.25">
      <c r="A36" s="142">
        <v>3100</v>
      </c>
      <c r="B36" s="143" t="s">
        <v>350</v>
      </c>
      <c r="C36" s="634">
        <v>0</v>
      </c>
      <c r="D36" s="634">
        <v>0</v>
      </c>
      <c r="E36" s="634">
        <f t="shared" si="0"/>
        <v>0</v>
      </c>
      <c r="F36" s="635">
        <v>0</v>
      </c>
      <c r="G36" s="636"/>
    </row>
    <row r="37" spans="1:7" ht="12.75" customHeight="1" x14ac:dyDescent="0.25">
      <c r="A37" s="142">
        <v>3200</v>
      </c>
      <c r="B37" s="143" t="s">
        <v>351</v>
      </c>
      <c r="C37" s="146">
        <v>114455</v>
      </c>
      <c r="D37" s="146">
        <v>120115</v>
      </c>
      <c r="E37" s="146">
        <f t="shared" si="0"/>
        <v>5660</v>
      </c>
      <c r="F37" s="626">
        <f t="shared" si="1"/>
        <v>4.9451749595911032E-2</v>
      </c>
      <c r="G37" s="151"/>
    </row>
    <row r="38" spans="1:7" x14ac:dyDescent="0.25">
      <c r="A38" s="142">
        <v>3300</v>
      </c>
      <c r="B38" s="143" t="s">
        <v>352</v>
      </c>
      <c r="C38" s="146">
        <v>1333132</v>
      </c>
      <c r="D38" s="146">
        <v>1382666</v>
      </c>
      <c r="E38" s="146">
        <f t="shared" si="0"/>
        <v>49534</v>
      </c>
      <c r="F38" s="626">
        <f t="shared" si="1"/>
        <v>3.7156110572696521E-2</v>
      </c>
      <c r="G38" s="151" t="s">
        <v>707</v>
      </c>
    </row>
    <row r="39" spans="1:7" x14ac:dyDescent="0.25">
      <c r="A39" s="142">
        <v>3350</v>
      </c>
      <c r="B39" s="143" t="s">
        <v>353</v>
      </c>
      <c r="C39" s="146">
        <v>0</v>
      </c>
      <c r="D39" s="146">
        <v>0</v>
      </c>
      <c r="E39" s="146">
        <f t="shared" si="0"/>
        <v>0</v>
      </c>
      <c r="F39" s="626">
        <v>0</v>
      </c>
      <c r="G39" s="151"/>
    </row>
    <row r="40" spans="1:7" x14ac:dyDescent="0.25">
      <c r="A40" s="142">
        <v>3370</v>
      </c>
      <c r="B40" s="143" t="s">
        <v>354</v>
      </c>
      <c r="C40" s="146">
        <v>0</v>
      </c>
      <c r="D40" s="146">
        <v>0</v>
      </c>
      <c r="E40" s="146">
        <f t="shared" si="0"/>
        <v>0</v>
      </c>
      <c r="F40" s="626">
        <v>0</v>
      </c>
      <c r="G40" s="151"/>
    </row>
    <row r="41" spans="1:7" x14ac:dyDescent="0.25">
      <c r="A41" s="142">
        <v>3400</v>
      </c>
      <c r="B41" s="143" t="s">
        <v>355</v>
      </c>
      <c r="C41" s="146">
        <v>17500</v>
      </c>
      <c r="D41" s="146">
        <v>27500</v>
      </c>
      <c r="E41" s="146">
        <f t="shared" si="0"/>
        <v>10000</v>
      </c>
      <c r="F41" s="626">
        <f t="shared" si="1"/>
        <v>0.5714285714285714</v>
      </c>
      <c r="G41" s="151" t="s">
        <v>708</v>
      </c>
    </row>
    <row r="42" spans="1:7" x14ac:dyDescent="0.25">
      <c r="A42" s="142">
        <v>3510</v>
      </c>
      <c r="B42" s="143" t="s">
        <v>356</v>
      </c>
      <c r="C42" s="146">
        <v>308311</v>
      </c>
      <c r="D42" s="146">
        <v>318636</v>
      </c>
      <c r="E42" s="146">
        <f t="shared" si="0"/>
        <v>10325</v>
      </c>
      <c r="F42" s="626">
        <f t="shared" si="1"/>
        <v>3.3488912169854501E-2</v>
      </c>
      <c r="G42" s="151"/>
    </row>
    <row r="43" spans="1:7" x14ac:dyDescent="0.25">
      <c r="A43" s="142">
        <v>3520</v>
      </c>
      <c r="B43" s="143" t="s">
        <v>357</v>
      </c>
      <c r="C43" s="146">
        <v>113395</v>
      </c>
      <c r="D43" s="146">
        <v>116418</v>
      </c>
      <c r="E43" s="146">
        <f t="shared" si="0"/>
        <v>3023</v>
      </c>
      <c r="F43" s="626">
        <f t="shared" si="1"/>
        <v>2.6659023766480106E-2</v>
      </c>
      <c r="G43" s="631"/>
    </row>
    <row r="44" spans="1:7" x14ac:dyDescent="0.25">
      <c r="A44" s="142">
        <v>3600</v>
      </c>
      <c r="B44" s="143" t="s">
        <v>358</v>
      </c>
      <c r="C44" s="146">
        <v>55562</v>
      </c>
      <c r="D44" s="146">
        <v>55562</v>
      </c>
      <c r="E44" s="146">
        <f t="shared" si="0"/>
        <v>0</v>
      </c>
      <c r="F44" s="626">
        <f t="shared" si="1"/>
        <v>0</v>
      </c>
      <c r="G44" s="631"/>
    </row>
    <row r="45" spans="1:7" x14ac:dyDescent="0.25">
      <c r="A45" s="727" t="s">
        <v>343</v>
      </c>
      <c r="B45" s="727"/>
      <c r="C45" s="147">
        <f>SUM(C36:C44)</f>
        <v>1942355</v>
      </c>
      <c r="D45" s="147">
        <f>SUM(D36:D44)</f>
        <v>2020897</v>
      </c>
      <c r="E45" s="147">
        <f t="shared" si="0"/>
        <v>78542</v>
      </c>
      <c r="F45" s="627">
        <f t="shared" si="1"/>
        <v>4.0436480458000634E-2</v>
      </c>
      <c r="G45" s="632"/>
    </row>
    <row r="46" spans="1:7" x14ac:dyDescent="0.25">
      <c r="A46" s="142">
        <v>4110</v>
      </c>
      <c r="B46" s="143" t="s">
        <v>359</v>
      </c>
      <c r="C46" s="146">
        <v>370570</v>
      </c>
      <c r="D46" s="146">
        <v>283370</v>
      </c>
      <c r="E46" s="146">
        <f t="shared" si="0"/>
        <v>-87200</v>
      </c>
      <c r="F46" s="626">
        <f t="shared" si="1"/>
        <v>-0.23531316620341636</v>
      </c>
      <c r="G46" s="151" t="s">
        <v>709</v>
      </c>
    </row>
    <row r="47" spans="1:7" ht="36" x14ac:dyDescent="0.25">
      <c r="A47" s="142">
        <v>4120</v>
      </c>
      <c r="B47" s="143" t="s">
        <v>360</v>
      </c>
      <c r="C47" s="146">
        <v>107500</v>
      </c>
      <c r="D47" s="146">
        <v>95400</v>
      </c>
      <c r="E47" s="146">
        <f t="shared" si="0"/>
        <v>-12100</v>
      </c>
      <c r="F47" s="626">
        <f t="shared" si="1"/>
        <v>-0.11255813953488369</v>
      </c>
      <c r="G47" s="153" t="s">
        <v>711</v>
      </c>
    </row>
    <row r="48" spans="1:7" x14ac:dyDescent="0.25">
      <c r="A48" s="142">
        <v>4130</v>
      </c>
      <c r="B48" s="143" t="s">
        <v>361</v>
      </c>
      <c r="C48" s="146">
        <v>499500</v>
      </c>
      <c r="D48" s="146">
        <v>438300</v>
      </c>
      <c r="E48" s="146">
        <f t="shared" si="0"/>
        <v>-61200</v>
      </c>
      <c r="F48" s="626">
        <f t="shared" si="1"/>
        <v>-0.12252252252252249</v>
      </c>
      <c r="G48" s="153" t="s">
        <v>710</v>
      </c>
    </row>
    <row r="49" spans="1:7" x14ac:dyDescent="0.25">
      <c r="A49" s="142">
        <v>4210</v>
      </c>
      <c r="B49" s="143" t="s">
        <v>362</v>
      </c>
      <c r="C49" s="146">
        <v>113000</v>
      </c>
      <c r="D49" s="146">
        <v>113000</v>
      </c>
      <c r="E49" s="146">
        <f t="shared" si="0"/>
        <v>0</v>
      </c>
      <c r="F49" s="626">
        <f t="shared" si="1"/>
        <v>0</v>
      </c>
      <c r="G49" s="631"/>
    </row>
    <row r="50" spans="1:7" ht="24.75" x14ac:dyDescent="0.25">
      <c r="A50" s="142">
        <v>4220</v>
      </c>
      <c r="B50" s="143" t="s">
        <v>363</v>
      </c>
      <c r="C50" s="146">
        <v>358750</v>
      </c>
      <c r="D50" s="146">
        <v>634002</v>
      </c>
      <c r="E50" s="146">
        <f t="shared" si="0"/>
        <v>275252</v>
      </c>
      <c r="F50" s="626">
        <f t="shared" si="1"/>
        <v>0.76725296167247392</v>
      </c>
      <c r="G50" s="151" t="s">
        <v>712</v>
      </c>
    </row>
    <row r="51" spans="1:7" x14ac:dyDescent="0.25">
      <c r="A51" s="142">
        <v>4230</v>
      </c>
      <c r="B51" s="143" t="s">
        <v>364</v>
      </c>
      <c r="C51" s="146">
        <v>77235</v>
      </c>
      <c r="D51" s="146">
        <v>73235</v>
      </c>
      <c r="E51" s="146">
        <f t="shared" si="0"/>
        <v>-4000</v>
      </c>
      <c r="F51" s="626">
        <f t="shared" si="1"/>
        <v>-5.1789991584126338E-2</v>
      </c>
      <c r="G51" s="631"/>
    </row>
    <row r="52" spans="1:7" x14ac:dyDescent="0.25">
      <c r="A52" s="142">
        <v>4300</v>
      </c>
      <c r="B52" s="143" t="s">
        <v>365</v>
      </c>
      <c r="C52" s="146">
        <v>0</v>
      </c>
      <c r="D52" s="146">
        <v>0</v>
      </c>
      <c r="E52" s="146">
        <f t="shared" si="0"/>
        <v>0</v>
      </c>
      <c r="F52" s="626">
        <v>0</v>
      </c>
      <c r="G52" s="631"/>
    </row>
    <row r="53" spans="1:7" x14ac:dyDescent="0.25">
      <c r="A53" s="142">
        <v>4400</v>
      </c>
      <c r="B53" s="143" t="s">
        <v>366</v>
      </c>
      <c r="C53" s="146">
        <v>269167</v>
      </c>
      <c r="D53" s="146">
        <v>156191</v>
      </c>
      <c r="E53" s="146">
        <f t="shared" si="0"/>
        <v>-112976</v>
      </c>
      <c r="F53" s="626">
        <f t="shared" si="1"/>
        <v>-0.41972455761664695</v>
      </c>
      <c r="G53" s="631" t="s">
        <v>713</v>
      </c>
    </row>
    <row r="54" spans="1:7" x14ac:dyDescent="0.25">
      <c r="A54" s="142">
        <v>4450</v>
      </c>
      <c r="B54" s="143" t="s">
        <v>367</v>
      </c>
      <c r="C54" s="146">
        <v>0</v>
      </c>
      <c r="D54" s="146">
        <v>0</v>
      </c>
      <c r="E54" s="146">
        <f t="shared" si="0"/>
        <v>0</v>
      </c>
      <c r="F54" s="626">
        <v>0</v>
      </c>
      <c r="G54" s="631"/>
    </row>
    <row r="55" spans="1:7" x14ac:dyDescent="0.25">
      <c r="A55" s="727" t="s">
        <v>344</v>
      </c>
      <c r="B55" s="727"/>
      <c r="C55" s="147">
        <f>SUM(C46:C54)</f>
        <v>1795722</v>
      </c>
      <c r="D55" s="147">
        <f>SUM(D46:D54)</f>
        <v>1793498</v>
      </c>
      <c r="E55" s="147">
        <f t="shared" si="0"/>
        <v>-2224</v>
      </c>
      <c r="F55" s="627">
        <f t="shared" si="1"/>
        <v>-1.2384990549761943E-3</v>
      </c>
      <c r="G55" s="632"/>
    </row>
    <row r="56" spans="1:7" ht="36" x14ac:dyDescent="0.25">
      <c r="A56" s="139" t="s">
        <v>310</v>
      </c>
      <c r="B56" s="139" t="s">
        <v>307</v>
      </c>
      <c r="C56" s="173" t="s">
        <v>694</v>
      </c>
      <c r="D56" s="173" t="s">
        <v>695</v>
      </c>
      <c r="E56" s="541" t="s">
        <v>696</v>
      </c>
      <c r="F56" s="148" t="s">
        <v>308</v>
      </c>
      <c r="G56" s="542" t="s">
        <v>307</v>
      </c>
    </row>
    <row r="57" spans="1:7" ht="24.75" customHeight="1" x14ac:dyDescent="0.25">
      <c r="A57" s="142">
        <v>5100</v>
      </c>
      <c r="B57" s="143" t="s">
        <v>368</v>
      </c>
      <c r="C57" s="146">
        <v>250000</v>
      </c>
      <c r="D57" s="146">
        <v>312000</v>
      </c>
      <c r="E57" s="146">
        <f t="shared" si="0"/>
        <v>62000</v>
      </c>
      <c r="F57" s="626">
        <f t="shared" si="1"/>
        <v>0.248</v>
      </c>
      <c r="G57" s="151" t="s">
        <v>714</v>
      </c>
    </row>
    <row r="58" spans="1:7" ht="15" customHeight="1" x14ac:dyDescent="0.25">
      <c r="A58" s="142">
        <v>5200</v>
      </c>
      <c r="B58" s="143" t="s">
        <v>369</v>
      </c>
      <c r="C58" s="146">
        <v>2029888</v>
      </c>
      <c r="D58" s="146">
        <v>2246785</v>
      </c>
      <c r="E58" s="146">
        <f t="shared" si="0"/>
        <v>216897</v>
      </c>
      <c r="F58" s="626">
        <f t="shared" si="1"/>
        <v>0.10685170807453415</v>
      </c>
      <c r="G58" s="153" t="s">
        <v>715</v>
      </c>
    </row>
    <row r="59" spans="1:7" ht="15" customHeight="1" x14ac:dyDescent="0.25">
      <c r="A59" s="142">
        <v>5250</v>
      </c>
      <c r="B59" s="143" t="s">
        <v>370</v>
      </c>
      <c r="C59" s="146">
        <v>581654</v>
      </c>
      <c r="D59" s="146">
        <v>512676</v>
      </c>
      <c r="E59" s="146">
        <f t="shared" si="0"/>
        <v>-68978</v>
      </c>
      <c r="F59" s="626">
        <f t="shared" si="1"/>
        <v>-0.11858940194686185</v>
      </c>
      <c r="G59" s="153" t="s">
        <v>716</v>
      </c>
    </row>
    <row r="60" spans="1:7" ht="15" customHeight="1" x14ac:dyDescent="0.25">
      <c r="A60" s="142">
        <v>5260</v>
      </c>
      <c r="B60" s="143" t="s">
        <v>371</v>
      </c>
      <c r="C60" s="146">
        <v>104554</v>
      </c>
      <c r="D60" s="146">
        <v>115445</v>
      </c>
      <c r="E60" s="146">
        <f t="shared" si="0"/>
        <v>10891</v>
      </c>
      <c r="F60" s="626">
        <f t="shared" si="1"/>
        <v>0.10416626814851648</v>
      </c>
      <c r="G60" s="151" t="s">
        <v>717</v>
      </c>
    </row>
    <row r="61" spans="1:7" ht="15" customHeight="1" x14ac:dyDescent="0.25">
      <c r="A61" s="142">
        <v>5300</v>
      </c>
      <c r="B61" s="143" t="s">
        <v>563</v>
      </c>
      <c r="C61" s="146">
        <v>24600</v>
      </c>
      <c r="D61" s="146">
        <v>24600</v>
      </c>
      <c r="E61" s="146">
        <f t="shared" si="0"/>
        <v>0</v>
      </c>
      <c r="F61" s="626">
        <f t="shared" si="1"/>
        <v>0</v>
      </c>
      <c r="G61" s="631"/>
    </row>
    <row r="62" spans="1:7" x14ac:dyDescent="0.25">
      <c r="A62" s="142">
        <v>5400</v>
      </c>
      <c r="B62" s="143" t="s">
        <v>372</v>
      </c>
      <c r="C62" s="146">
        <v>0</v>
      </c>
      <c r="D62" s="146">
        <v>0</v>
      </c>
      <c r="E62" s="146">
        <f t="shared" si="0"/>
        <v>0</v>
      </c>
      <c r="F62" s="626">
        <v>0</v>
      </c>
      <c r="G62" s="631"/>
    </row>
    <row r="63" spans="1:7" x14ac:dyDescent="0.25">
      <c r="A63" s="142">
        <v>5500</v>
      </c>
      <c r="B63" s="143" t="s">
        <v>373</v>
      </c>
      <c r="C63" s="146">
        <v>4000</v>
      </c>
      <c r="D63" s="146">
        <v>4000</v>
      </c>
      <c r="E63" s="146">
        <f t="shared" si="0"/>
        <v>0</v>
      </c>
      <c r="F63" s="626">
        <f t="shared" si="1"/>
        <v>0</v>
      </c>
      <c r="G63" s="631"/>
    </row>
    <row r="64" spans="1:7" x14ac:dyDescent="0.25">
      <c r="A64" s="727" t="s">
        <v>345</v>
      </c>
      <c r="B64" s="727"/>
      <c r="C64" s="147">
        <f>SUM(C57:C63)</f>
        <v>2994696</v>
      </c>
      <c r="D64" s="147">
        <f>SUM(D57:D63)</f>
        <v>3215506</v>
      </c>
      <c r="E64" s="147">
        <f t="shared" si="0"/>
        <v>220810</v>
      </c>
      <c r="F64" s="627">
        <f t="shared" si="1"/>
        <v>7.3733694505218494E-2</v>
      </c>
      <c r="G64" s="632"/>
    </row>
    <row r="65" spans="1:7" x14ac:dyDescent="0.25">
      <c r="A65" s="142">
        <v>6200</v>
      </c>
      <c r="B65" s="143" t="s">
        <v>374</v>
      </c>
      <c r="C65" s="146">
        <v>100000</v>
      </c>
      <c r="D65" s="146">
        <v>100000</v>
      </c>
      <c r="E65" s="146">
        <f t="shared" si="0"/>
        <v>0</v>
      </c>
      <c r="F65" s="626">
        <f t="shared" si="1"/>
        <v>0</v>
      </c>
      <c r="G65" s="631"/>
    </row>
    <row r="66" spans="1:7" x14ac:dyDescent="0.25">
      <c r="A66" s="727" t="s">
        <v>346</v>
      </c>
      <c r="B66" s="727"/>
      <c r="C66" s="147">
        <f>SUM(C65)</f>
        <v>100000</v>
      </c>
      <c r="D66" s="147">
        <f>SUM(D65)</f>
        <v>100000</v>
      </c>
      <c r="E66" s="147">
        <f t="shared" si="0"/>
        <v>0</v>
      </c>
      <c r="F66" s="627">
        <f t="shared" si="1"/>
        <v>0</v>
      </c>
      <c r="G66" s="632"/>
    </row>
    <row r="67" spans="1:7" x14ac:dyDescent="0.25">
      <c r="A67" s="142">
        <v>7200</v>
      </c>
      <c r="B67" s="143" t="s">
        <v>375</v>
      </c>
      <c r="C67" s="146">
        <v>305000</v>
      </c>
      <c r="D67" s="146">
        <v>90000</v>
      </c>
      <c r="E67" s="146">
        <f t="shared" si="0"/>
        <v>-215000</v>
      </c>
      <c r="F67" s="626">
        <f t="shared" si="1"/>
        <v>-0.70491803278688525</v>
      </c>
      <c r="G67" s="151" t="s">
        <v>718</v>
      </c>
    </row>
    <row r="68" spans="1:7" ht="15" customHeight="1" x14ac:dyDescent="0.25">
      <c r="A68" s="142">
        <v>7300</v>
      </c>
      <c r="B68" s="143" t="s">
        <v>376</v>
      </c>
      <c r="C68" s="146">
        <v>85000</v>
      </c>
      <c r="D68" s="146">
        <v>65000</v>
      </c>
      <c r="E68" s="146">
        <f t="shared" si="0"/>
        <v>-20000</v>
      </c>
      <c r="F68" s="626">
        <f t="shared" si="1"/>
        <v>-0.23529411764705888</v>
      </c>
      <c r="G68" s="540"/>
    </row>
    <row r="69" spans="1:7" x14ac:dyDescent="0.25">
      <c r="A69" s="142">
        <v>7350</v>
      </c>
      <c r="B69" s="143" t="s">
        <v>377</v>
      </c>
      <c r="C69" s="146">
        <v>0</v>
      </c>
      <c r="D69" s="146">
        <v>0</v>
      </c>
      <c r="E69" s="146">
        <f t="shared" si="0"/>
        <v>0</v>
      </c>
      <c r="F69" s="626">
        <v>0</v>
      </c>
      <c r="G69" s="151"/>
    </row>
    <row r="70" spans="1:7" x14ac:dyDescent="0.25">
      <c r="A70" s="142">
        <v>7400</v>
      </c>
      <c r="B70" s="143" t="s">
        <v>378</v>
      </c>
      <c r="C70" s="146">
        <v>0</v>
      </c>
      <c r="D70" s="146">
        <v>0</v>
      </c>
      <c r="E70" s="146">
        <f t="shared" ref="E70:E81" si="2">D70-C70</f>
        <v>0</v>
      </c>
      <c r="F70" s="626">
        <v>0</v>
      </c>
      <c r="G70" s="151"/>
    </row>
    <row r="71" spans="1:7" x14ac:dyDescent="0.25">
      <c r="A71" s="142">
        <v>7500</v>
      </c>
      <c r="B71" s="143" t="s">
        <v>379</v>
      </c>
      <c r="C71" s="146">
        <v>0</v>
      </c>
      <c r="D71" s="146">
        <v>0</v>
      </c>
      <c r="E71" s="146">
        <f t="shared" si="2"/>
        <v>0</v>
      </c>
      <c r="F71" s="626">
        <v>0</v>
      </c>
      <c r="G71" s="151"/>
    </row>
    <row r="72" spans="1:7" x14ac:dyDescent="0.25">
      <c r="A72" s="142">
        <v>7600</v>
      </c>
      <c r="B72" s="143" t="s">
        <v>380</v>
      </c>
      <c r="C72" s="146">
        <v>20360</v>
      </c>
      <c r="D72" s="146">
        <v>50000</v>
      </c>
      <c r="E72" s="146">
        <f t="shared" si="2"/>
        <v>29640</v>
      </c>
      <c r="F72" s="626">
        <v>0</v>
      </c>
      <c r="G72" s="151" t="s">
        <v>721</v>
      </c>
    </row>
    <row r="73" spans="1:7" x14ac:dyDescent="0.25">
      <c r="A73" s="727" t="s">
        <v>347</v>
      </c>
      <c r="B73" s="727"/>
      <c r="C73" s="147">
        <f>SUM(C67:C72)</f>
        <v>410360</v>
      </c>
      <c r="D73" s="147">
        <f>SUM(D67:D72)</f>
        <v>205000</v>
      </c>
      <c r="E73" s="147">
        <f t="shared" si="2"/>
        <v>-205360</v>
      </c>
      <c r="F73" s="627">
        <f t="shared" ref="F73:F81" si="3">+(D73/C73)-1</f>
        <v>-0.500438639243591</v>
      </c>
      <c r="G73" s="632"/>
    </row>
    <row r="74" spans="1:7" ht="30" customHeight="1" x14ac:dyDescent="0.25">
      <c r="A74" s="142">
        <v>8100</v>
      </c>
      <c r="B74" s="143" t="s">
        <v>381</v>
      </c>
      <c r="C74" s="146">
        <v>426234</v>
      </c>
      <c r="D74" s="146">
        <v>377101</v>
      </c>
      <c r="E74" s="146">
        <f t="shared" si="2"/>
        <v>-49133</v>
      </c>
      <c r="F74" s="626">
        <f t="shared" si="3"/>
        <v>-0.11527236212972214</v>
      </c>
      <c r="G74" s="151"/>
    </row>
    <row r="75" spans="1:7" x14ac:dyDescent="0.25">
      <c r="A75" s="142">
        <v>8190</v>
      </c>
      <c r="B75" s="143" t="s">
        <v>382</v>
      </c>
      <c r="C75" s="146">
        <v>0.41</v>
      </c>
      <c r="D75" s="146">
        <v>0.41</v>
      </c>
      <c r="E75" s="146">
        <f t="shared" si="2"/>
        <v>0</v>
      </c>
      <c r="F75" s="626">
        <v>0</v>
      </c>
      <c r="G75" s="151"/>
    </row>
    <row r="76" spans="1:7" x14ac:dyDescent="0.25">
      <c r="A76" s="142">
        <v>8600</v>
      </c>
      <c r="B76" s="143" t="s">
        <v>383</v>
      </c>
      <c r="C76" s="146">
        <v>2209930</v>
      </c>
      <c r="D76" s="146">
        <v>3237733</v>
      </c>
      <c r="E76" s="146">
        <f t="shared" si="2"/>
        <v>1027803</v>
      </c>
      <c r="F76" s="626">
        <f t="shared" si="3"/>
        <v>0.46508396193544588</v>
      </c>
      <c r="G76" s="151" t="s">
        <v>719</v>
      </c>
    </row>
    <row r="77" spans="1:7" x14ac:dyDescent="0.25">
      <c r="A77" s="727" t="s">
        <v>348</v>
      </c>
      <c r="B77" s="727"/>
      <c r="C77" s="147">
        <f>SUM(C74:C76)</f>
        <v>2636164.41</v>
      </c>
      <c r="D77" s="147">
        <f>SUM(D74:D76)</f>
        <v>3614834.41</v>
      </c>
      <c r="E77" s="147">
        <f t="shared" si="2"/>
        <v>978670</v>
      </c>
      <c r="F77" s="627">
        <f t="shared" si="3"/>
        <v>0.37124770984978128</v>
      </c>
      <c r="G77" s="632"/>
    </row>
    <row r="78" spans="1:7" x14ac:dyDescent="0.25">
      <c r="A78" s="142">
        <v>9300</v>
      </c>
      <c r="B78" s="143" t="s">
        <v>384</v>
      </c>
      <c r="C78" s="146">
        <f>30000.33-10000</f>
        <v>20000.330000000002</v>
      </c>
      <c r="D78" s="146">
        <f>30000.33-10000</f>
        <v>20000.330000000002</v>
      </c>
      <c r="E78" s="146">
        <f t="shared" si="2"/>
        <v>0</v>
      </c>
      <c r="F78" s="626">
        <f t="shared" si="3"/>
        <v>0</v>
      </c>
      <c r="G78" s="631"/>
    </row>
    <row r="79" spans="1:7" x14ac:dyDescent="0.25">
      <c r="A79" s="142">
        <v>9400</v>
      </c>
      <c r="B79" s="143" t="s">
        <v>385</v>
      </c>
      <c r="C79" s="146">
        <v>0</v>
      </c>
      <c r="D79" s="146">
        <v>0</v>
      </c>
      <c r="E79" s="146">
        <f t="shared" si="2"/>
        <v>0</v>
      </c>
      <c r="F79" s="626">
        <v>0</v>
      </c>
      <c r="G79" s="631"/>
    </row>
    <row r="80" spans="1:7" x14ac:dyDescent="0.25">
      <c r="A80" s="727" t="s">
        <v>349</v>
      </c>
      <c r="B80" s="727"/>
      <c r="C80" s="147">
        <f>SUM(C78:C79)</f>
        <v>20000.330000000002</v>
      </c>
      <c r="D80" s="147">
        <f>SUM(D78:D79)</f>
        <v>20000.330000000002</v>
      </c>
      <c r="E80" s="147">
        <f t="shared" si="2"/>
        <v>0</v>
      </c>
      <c r="F80" s="627">
        <f t="shared" si="3"/>
        <v>0</v>
      </c>
      <c r="G80" s="632"/>
    </row>
    <row r="81" spans="1:7" x14ac:dyDescent="0.25">
      <c r="A81" s="728" t="s">
        <v>140</v>
      </c>
      <c r="B81" s="729"/>
      <c r="C81" s="145">
        <f>C80+C77+C73+C66+C64+C55+C45+C35+C10</f>
        <v>21160140.740000002</v>
      </c>
      <c r="D81" s="145">
        <f>D80+D77+D73+D66+D64+D55+D45+D35+D10</f>
        <v>22768829.740000002</v>
      </c>
      <c r="E81" s="145">
        <f t="shared" si="2"/>
        <v>1608689</v>
      </c>
      <c r="F81" s="148">
        <f t="shared" si="3"/>
        <v>7.6024494343698734E-2</v>
      </c>
      <c r="G81" s="543"/>
    </row>
    <row r="82" spans="1:7" x14ac:dyDescent="0.25">
      <c r="F82" s="628"/>
    </row>
    <row r="83" spans="1:7" x14ac:dyDescent="0.25">
      <c r="F83" s="628"/>
    </row>
    <row r="84" spans="1:7" x14ac:dyDescent="0.25">
      <c r="F84" s="629"/>
    </row>
    <row r="85" spans="1:7" x14ac:dyDescent="0.25">
      <c r="F85" s="629"/>
    </row>
  </sheetData>
  <mergeCells count="10">
    <mergeCell ref="A10:B10"/>
    <mergeCell ref="A35:B35"/>
    <mergeCell ref="A45:B45"/>
    <mergeCell ref="A55:B55"/>
    <mergeCell ref="A64:B64"/>
    <mergeCell ref="A66:B66"/>
    <mergeCell ref="A73:B73"/>
    <mergeCell ref="A77:B77"/>
    <mergeCell ref="A80:B80"/>
    <mergeCell ref="A81:B81"/>
  </mergeCells>
  <pageMargins left="0.7" right="0.7" top="0.95833333333333304" bottom="0.75" header="0.3" footer="0.3"/>
  <pageSetup scale="95" orientation="landscape" r:id="rId1"/>
  <headerFooter>
    <oddHeader xml:space="preserve">&amp;C&amp;"Cambria,Bold"&amp;18
 &amp;K0033662019-2020 PROPOSED BUDGET
</oddHeader>
    <oddFooter>&amp;L&amp;"-,Bold"Minuteman High School&amp;R&amp;"-,Bold"&amp;P</oddFooter>
  </headerFooter>
  <rowBreaks count="1" manualBreakCount="1">
    <brk id="55"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28"/>
  <sheetViews>
    <sheetView workbookViewId="0">
      <selection activeCell="A29" sqref="A29"/>
    </sheetView>
  </sheetViews>
  <sheetFormatPr defaultRowHeight="15" x14ac:dyDescent="0.25"/>
  <cols>
    <col min="1" max="2" width="27.85546875" customWidth="1"/>
    <col min="3" max="3" width="29" customWidth="1"/>
    <col min="4" max="4" width="29.5703125" customWidth="1"/>
  </cols>
  <sheetData>
    <row r="1" spans="1:4" x14ac:dyDescent="0.25">
      <c r="A1" s="10" t="s">
        <v>88</v>
      </c>
      <c r="B1" s="11" t="s">
        <v>89</v>
      </c>
      <c r="C1" s="11" t="s">
        <v>90</v>
      </c>
      <c r="D1" s="10" t="s">
        <v>91</v>
      </c>
    </row>
    <row r="2" spans="1:4" ht="37.5" customHeight="1" x14ac:dyDescent="0.25">
      <c r="A2" s="117" t="s">
        <v>722</v>
      </c>
      <c r="B2" s="118">
        <f>19660330+3108500</f>
        <v>22768830</v>
      </c>
      <c r="C2" s="123">
        <f t="shared" ref="C2:C7" si="0">B2-B3</f>
        <v>1608690</v>
      </c>
      <c r="D2" s="122">
        <f>(B2/B3)-1</f>
        <v>7.6024544261049209E-2</v>
      </c>
    </row>
    <row r="3" spans="1:4" ht="37.5" customHeight="1" x14ac:dyDescent="0.25">
      <c r="A3" s="117">
        <v>2019</v>
      </c>
      <c r="B3" s="118">
        <f>19016734+2143406</f>
        <v>21160140</v>
      </c>
      <c r="C3" s="123">
        <f t="shared" si="0"/>
        <v>2160661</v>
      </c>
      <c r="D3" s="122">
        <f>(B3/B4)-1</f>
        <v>0.11372211838019353</v>
      </c>
    </row>
    <row r="4" spans="1:4" ht="37.5" customHeight="1" x14ac:dyDescent="0.25">
      <c r="A4" s="117">
        <v>2018</v>
      </c>
      <c r="B4" s="118">
        <f>18323632+675847</f>
        <v>18999479</v>
      </c>
      <c r="C4" s="123">
        <f t="shared" si="0"/>
        <v>-728618</v>
      </c>
      <c r="D4" s="122">
        <f>(B4/B5)-1</f>
        <v>-3.6933009808295281E-2</v>
      </c>
    </row>
    <row r="5" spans="1:4" ht="37.5" customHeight="1" x14ac:dyDescent="0.25">
      <c r="A5" s="117">
        <v>2017</v>
      </c>
      <c r="B5" s="118">
        <v>19728097</v>
      </c>
      <c r="C5" s="123">
        <f t="shared" si="0"/>
        <v>-102906</v>
      </c>
      <c r="D5" s="122">
        <f t="shared" ref="D5:D8" si="1">(B5/B6)-1</f>
        <v>-5.1891475181562452E-3</v>
      </c>
    </row>
    <row r="6" spans="1:4" ht="37.5" customHeight="1" x14ac:dyDescent="0.25">
      <c r="A6" s="120">
        <v>2016</v>
      </c>
      <c r="B6" s="121">
        <v>19831003</v>
      </c>
      <c r="C6" s="121">
        <f t="shared" si="0"/>
        <v>185937.66600000113</v>
      </c>
      <c r="D6" s="122">
        <f t="shared" si="1"/>
        <v>9.4648535313444082E-3</v>
      </c>
    </row>
    <row r="7" spans="1:4" ht="37.5" customHeight="1" x14ac:dyDescent="0.25">
      <c r="A7" s="120">
        <v>2015</v>
      </c>
      <c r="B7" s="121">
        <v>19645065.333999999</v>
      </c>
      <c r="C7" s="121">
        <f t="shared" si="0"/>
        <v>1097967.3339999989</v>
      </c>
      <c r="D7" s="122">
        <f t="shared" si="1"/>
        <v>5.9198874885979302E-2</v>
      </c>
    </row>
    <row r="8" spans="1:4" ht="37.5" customHeight="1" x14ac:dyDescent="0.25">
      <c r="A8" s="117">
        <v>2014</v>
      </c>
      <c r="B8" s="118">
        <v>18547098</v>
      </c>
      <c r="C8" s="118">
        <f t="shared" ref="C8:C11" si="2">B8-B9</f>
        <v>1295385</v>
      </c>
      <c r="D8" s="119">
        <f t="shared" si="1"/>
        <v>7.5087326110746311E-2</v>
      </c>
    </row>
    <row r="9" spans="1:4" ht="37.5" customHeight="1" x14ac:dyDescent="0.25">
      <c r="A9" s="117">
        <v>2013</v>
      </c>
      <c r="B9" s="118">
        <v>17251713</v>
      </c>
      <c r="C9" s="118">
        <f t="shared" si="2"/>
        <v>816240</v>
      </c>
      <c r="D9" s="119">
        <f>(B9/B10)-1</f>
        <v>4.9663310572199526E-2</v>
      </c>
    </row>
    <row r="10" spans="1:4" ht="37.5" customHeight="1" x14ac:dyDescent="0.25">
      <c r="A10" s="117">
        <v>2012</v>
      </c>
      <c r="B10" s="118">
        <v>16435473</v>
      </c>
      <c r="C10" s="118">
        <f t="shared" si="2"/>
        <v>176794</v>
      </c>
      <c r="D10" s="119">
        <f t="shared" ref="D10:D11" si="3">(B10/B11)-1</f>
        <v>1.087382314393448E-2</v>
      </c>
    </row>
    <row r="11" spans="1:4" ht="37.5" customHeight="1" x14ac:dyDescent="0.25">
      <c r="A11" s="117">
        <v>2011</v>
      </c>
      <c r="B11" s="118">
        <v>16258679</v>
      </c>
      <c r="C11" s="123">
        <f t="shared" si="2"/>
        <v>-742943</v>
      </c>
      <c r="D11" s="119">
        <f t="shared" si="3"/>
        <v>-4.3698360074115317E-2</v>
      </c>
    </row>
    <row r="12" spans="1:4" ht="37.5" hidden="1" customHeight="1" x14ac:dyDescent="0.25">
      <c r="A12" s="117">
        <v>2009</v>
      </c>
      <c r="B12" s="118">
        <v>17001622</v>
      </c>
      <c r="C12" s="123">
        <f t="shared" ref="C12:C13" si="4">B12-B13</f>
        <v>255853</v>
      </c>
      <c r="D12" s="119">
        <f t="shared" ref="D12:D13" si="5">(B12/B13)-1</f>
        <v>1.5278665315400008E-2</v>
      </c>
    </row>
    <row r="13" spans="1:4" ht="37.5" hidden="1" customHeight="1" x14ac:dyDescent="0.25">
      <c r="A13" s="117">
        <v>2008</v>
      </c>
      <c r="B13" s="118">
        <v>16745769</v>
      </c>
      <c r="C13" s="123">
        <f t="shared" si="4"/>
        <v>606271</v>
      </c>
      <c r="D13" s="119">
        <f t="shared" si="5"/>
        <v>3.7564427344642271E-2</v>
      </c>
    </row>
    <row r="14" spans="1:4" ht="37.5" hidden="1" customHeight="1" x14ac:dyDescent="0.25">
      <c r="A14" s="14">
        <v>2007</v>
      </c>
      <c r="B14" s="15">
        <v>16139498</v>
      </c>
      <c r="C14" s="115">
        <f t="shared" ref="C14:C24" si="6">B14-B15</f>
        <v>440343</v>
      </c>
      <c r="D14" s="16">
        <f>(B14/B15)-1</f>
        <v>2.8048834475486117E-2</v>
      </c>
    </row>
    <row r="15" spans="1:4" ht="37.5" hidden="1" customHeight="1" x14ac:dyDescent="0.25">
      <c r="A15" s="14">
        <v>2006</v>
      </c>
      <c r="B15" s="15">
        <v>15699155</v>
      </c>
      <c r="C15" s="115">
        <f t="shared" si="6"/>
        <v>354816</v>
      </c>
      <c r="D15" s="16">
        <f t="shared" ref="D15:D24" si="7">(B15/B16)-1</f>
        <v>2.3123576714513483E-2</v>
      </c>
    </row>
    <row r="16" spans="1:4" ht="37.5" hidden="1" customHeight="1" x14ac:dyDescent="0.25">
      <c r="A16" s="14">
        <v>2005</v>
      </c>
      <c r="B16" s="15">
        <v>15344339</v>
      </c>
      <c r="C16" s="115">
        <f t="shared" si="6"/>
        <v>202986</v>
      </c>
      <c r="D16" s="16">
        <f t="shared" si="7"/>
        <v>1.340606747626838E-2</v>
      </c>
    </row>
    <row r="17" spans="1:4" ht="37.5" hidden="1" customHeight="1" x14ac:dyDescent="0.25">
      <c r="A17" s="14">
        <v>2004</v>
      </c>
      <c r="B17" s="15">
        <v>15141353</v>
      </c>
      <c r="C17" s="115">
        <f t="shared" si="6"/>
        <v>-532167</v>
      </c>
      <c r="D17" s="16">
        <f t="shared" si="7"/>
        <v>-3.3953253640535141E-2</v>
      </c>
    </row>
    <row r="18" spans="1:4" ht="37.5" hidden="1" customHeight="1" x14ac:dyDescent="0.25">
      <c r="A18" s="14">
        <v>2003</v>
      </c>
      <c r="B18" s="15">
        <v>15673520</v>
      </c>
      <c r="C18" s="115">
        <f t="shared" si="6"/>
        <v>1236235</v>
      </c>
      <c r="D18" s="16">
        <f t="shared" si="7"/>
        <v>8.5627941818700704E-2</v>
      </c>
    </row>
    <row r="19" spans="1:4" ht="37.5" hidden="1" customHeight="1" x14ac:dyDescent="0.25">
      <c r="A19" s="14">
        <v>2002</v>
      </c>
      <c r="B19" s="15">
        <v>14437285</v>
      </c>
      <c r="C19" s="115">
        <f t="shared" si="6"/>
        <v>887135</v>
      </c>
      <c r="D19" s="16">
        <f t="shared" si="7"/>
        <v>6.5470492946572589E-2</v>
      </c>
    </row>
    <row r="20" spans="1:4" ht="37.5" hidden="1" customHeight="1" x14ac:dyDescent="0.25">
      <c r="A20" s="14">
        <v>2001</v>
      </c>
      <c r="B20" s="15">
        <v>13550150</v>
      </c>
      <c r="C20" s="115">
        <f t="shared" si="6"/>
        <v>201184</v>
      </c>
      <c r="D20" s="16">
        <f t="shared" si="7"/>
        <v>1.5071129853802878E-2</v>
      </c>
    </row>
    <row r="21" spans="1:4" ht="37.5" hidden="1" customHeight="1" x14ac:dyDescent="0.25">
      <c r="A21" s="14">
        <v>2000</v>
      </c>
      <c r="B21" s="15">
        <v>13348966</v>
      </c>
      <c r="C21" s="15">
        <f t="shared" si="6"/>
        <v>225140</v>
      </c>
      <c r="D21" s="16">
        <f t="shared" si="7"/>
        <v>1.7155058288642389E-2</v>
      </c>
    </row>
    <row r="22" spans="1:4" ht="37.5" hidden="1" customHeight="1" x14ac:dyDescent="0.25">
      <c r="A22" s="14">
        <v>1999</v>
      </c>
      <c r="B22" s="15">
        <v>13123826</v>
      </c>
      <c r="C22" s="15">
        <f t="shared" si="6"/>
        <v>547984</v>
      </c>
      <c r="D22" s="16">
        <f t="shared" si="7"/>
        <v>4.3574338799740042E-2</v>
      </c>
    </row>
    <row r="23" spans="1:4" ht="37.5" hidden="1" customHeight="1" x14ac:dyDescent="0.25">
      <c r="A23" s="14">
        <v>1998</v>
      </c>
      <c r="B23" s="15">
        <v>12575842</v>
      </c>
      <c r="C23" s="15">
        <f t="shared" si="6"/>
        <v>717271</v>
      </c>
      <c r="D23" s="16">
        <f>(B23/B24)-1</f>
        <v>6.0485449722398998E-2</v>
      </c>
    </row>
    <row r="24" spans="1:4" ht="37.5" hidden="1" customHeight="1" x14ac:dyDescent="0.25">
      <c r="A24" s="14" t="s">
        <v>92</v>
      </c>
      <c r="B24" s="116">
        <v>11858571</v>
      </c>
      <c r="C24" s="116">
        <f t="shared" si="6"/>
        <v>373363</v>
      </c>
      <c r="D24" s="16">
        <f t="shared" si="7"/>
        <v>3.2508161802555113E-2</v>
      </c>
    </row>
    <row r="25" spans="1:4" ht="37.5" hidden="1" customHeight="1" x14ac:dyDescent="0.25">
      <c r="A25" s="14" t="s">
        <v>93</v>
      </c>
      <c r="B25" s="15">
        <v>11485208</v>
      </c>
      <c r="C25" s="116"/>
      <c r="D25" s="16"/>
    </row>
    <row r="26" spans="1:4" hidden="1" x14ac:dyDescent="0.25">
      <c r="A26" s="730" t="s">
        <v>94</v>
      </c>
      <c r="B26" s="731"/>
      <c r="C26" s="731"/>
      <c r="D26" s="731"/>
    </row>
    <row r="28" spans="1:4" x14ac:dyDescent="0.25">
      <c r="A28" s="625" t="s">
        <v>764</v>
      </c>
    </row>
  </sheetData>
  <mergeCells count="1">
    <mergeCell ref="A26:D26"/>
  </mergeCells>
  <pageMargins left="0.7" right="0.7" top="0.95833333333333304" bottom="0.75" header="0.3" footer="0.3"/>
  <pageSetup orientation="landscape" r:id="rId1"/>
  <headerFooter>
    <oddHeader xml:space="preserve">&amp;C&amp;"Cambria,Bold"&amp;18 
&amp;K003366TEN&amp;K003366 YEAR BUDGET HISTORY
</oddHeader>
    <oddFooter>&amp;L&amp;"-,Bold"Minuteman High School&amp;R&amp;"-,Bold"&amp;P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8"/>
  <sheetViews>
    <sheetView topLeftCell="A28" zoomScaleNormal="100" workbookViewId="0">
      <selection activeCell="D35" sqref="D35"/>
    </sheetView>
  </sheetViews>
  <sheetFormatPr defaultRowHeight="15" x14ac:dyDescent="0.25"/>
  <cols>
    <col min="1" max="1" width="13.85546875" customWidth="1"/>
    <col min="2" max="2" width="35.42578125" customWidth="1"/>
    <col min="3" max="3" width="12.7109375" customWidth="1"/>
    <col min="4" max="4" width="58.5703125" customWidth="1"/>
  </cols>
  <sheetData>
    <row r="1" spans="1:4" ht="15" customHeight="1" x14ac:dyDescent="0.25">
      <c r="A1" s="32" t="s">
        <v>113</v>
      </c>
      <c r="B1" s="33" t="s">
        <v>114</v>
      </c>
      <c r="C1" s="34" t="s">
        <v>115</v>
      </c>
      <c r="D1" s="35" t="s">
        <v>116</v>
      </c>
    </row>
    <row r="2" spans="1:4" ht="15" customHeight="1" x14ac:dyDescent="0.25">
      <c r="A2" s="40" t="s">
        <v>723</v>
      </c>
      <c r="B2" s="41"/>
      <c r="C2" s="149">
        <v>21160140</v>
      </c>
      <c r="D2" s="41"/>
    </row>
    <row r="3" spans="1:4" ht="3" customHeight="1" x14ac:dyDescent="0.25">
      <c r="A3" s="36"/>
      <c r="B3" s="54"/>
      <c r="C3" s="37"/>
      <c r="D3" s="39"/>
    </row>
    <row r="4" spans="1:4" ht="15" customHeight="1" x14ac:dyDescent="0.25">
      <c r="A4" s="40" t="s">
        <v>724</v>
      </c>
      <c r="B4" s="41"/>
      <c r="C4" s="149">
        <v>22768830</v>
      </c>
      <c r="D4" s="41"/>
    </row>
    <row r="5" spans="1:4" ht="4.5" customHeight="1" x14ac:dyDescent="0.25">
      <c r="A5" s="36"/>
      <c r="B5" s="37"/>
      <c r="C5" s="38"/>
      <c r="D5" s="39"/>
    </row>
    <row r="6" spans="1:4" ht="15" customHeight="1" x14ac:dyDescent="0.25">
      <c r="A6" s="732" t="s">
        <v>117</v>
      </c>
      <c r="B6" s="733"/>
      <c r="C6" s="733"/>
      <c r="D6" s="734"/>
    </row>
    <row r="7" spans="1:4" ht="15" customHeight="1" x14ac:dyDescent="0.25">
      <c r="A7" s="42"/>
      <c r="B7" s="43" t="s">
        <v>120</v>
      </c>
      <c r="C7" s="44">
        <v>580551</v>
      </c>
      <c r="D7" s="45" t="s">
        <v>524</v>
      </c>
    </row>
    <row r="8" spans="1:4" ht="15" customHeight="1" x14ac:dyDescent="0.25">
      <c r="A8" s="46"/>
      <c r="B8" s="47" t="s">
        <v>525</v>
      </c>
      <c r="C8" s="44">
        <v>-192261</v>
      </c>
      <c r="D8" s="49" t="s">
        <v>762</v>
      </c>
    </row>
    <row r="9" spans="1:4" ht="15" customHeight="1" x14ac:dyDescent="0.25">
      <c r="A9" s="732" t="s">
        <v>118</v>
      </c>
      <c r="B9" s="733"/>
      <c r="C9" s="733"/>
      <c r="D9" s="734"/>
    </row>
    <row r="10" spans="1:4" ht="15" customHeight="1" x14ac:dyDescent="0.25">
      <c r="A10" s="688">
        <v>1110</v>
      </c>
      <c r="B10" s="689" t="s">
        <v>752</v>
      </c>
      <c r="C10" s="699">
        <v>-2200</v>
      </c>
      <c r="D10" s="682"/>
    </row>
    <row r="11" spans="1:4" ht="15" customHeight="1" x14ac:dyDescent="0.25">
      <c r="A11" s="688">
        <v>1210</v>
      </c>
      <c r="B11" s="689" t="s">
        <v>753</v>
      </c>
      <c r="C11" s="699">
        <v>-2500</v>
      </c>
      <c r="D11" s="682"/>
    </row>
    <row r="12" spans="1:4" ht="15" customHeight="1" x14ac:dyDescent="0.25">
      <c r="A12" s="688">
        <v>1230</v>
      </c>
      <c r="B12" s="689" t="s">
        <v>754</v>
      </c>
      <c r="C12" s="699">
        <v>19200</v>
      </c>
      <c r="D12" s="682"/>
    </row>
    <row r="13" spans="1:4" ht="15" customHeight="1" x14ac:dyDescent="0.25">
      <c r="A13" s="46">
        <v>1410</v>
      </c>
      <c r="B13" s="47" t="s">
        <v>584</v>
      </c>
      <c r="C13" s="48">
        <v>-1000</v>
      </c>
      <c r="D13" s="49"/>
    </row>
    <row r="14" spans="1:4" ht="15" customHeight="1" x14ac:dyDescent="0.25">
      <c r="A14" s="686">
        <v>1420</v>
      </c>
      <c r="B14" s="47" t="s">
        <v>732</v>
      </c>
      <c r="C14" s="48">
        <v>-1850</v>
      </c>
      <c r="D14" s="49"/>
    </row>
    <row r="15" spans="1:4" ht="15" customHeight="1" x14ac:dyDescent="0.25">
      <c r="A15" s="687">
        <v>1430</v>
      </c>
      <c r="B15" s="683" t="s">
        <v>725</v>
      </c>
      <c r="C15" s="684">
        <v>15000</v>
      </c>
      <c r="D15" s="685" t="s">
        <v>726</v>
      </c>
    </row>
    <row r="16" spans="1:4" ht="15" customHeight="1" x14ac:dyDescent="0.25">
      <c r="A16" s="46">
        <v>1450</v>
      </c>
      <c r="B16" s="47" t="s">
        <v>526</v>
      </c>
      <c r="C16" s="48">
        <v>4040</v>
      </c>
      <c r="D16" s="49" t="s">
        <v>729</v>
      </c>
    </row>
    <row r="17" spans="1:4" ht="15" customHeight="1" x14ac:dyDescent="0.25">
      <c r="A17" s="46">
        <v>2110</v>
      </c>
      <c r="B17" s="47" t="s">
        <v>756</v>
      </c>
      <c r="C17" s="48">
        <v>-700</v>
      </c>
      <c r="D17" s="49"/>
    </row>
    <row r="18" spans="1:4" ht="15" customHeight="1" x14ac:dyDescent="0.25">
      <c r="A18" s="46">
        <v>2210</v>
      </c>
      <c r="B18" s="47" t="s">
        <v>755</v>
      </c>
      <c r="C18" s="48">
        <v>-2525</v>
      </c>
      <c r="D18" s="49"/>
    </row>
    <row r="19" spans="1:4" ht="15" customHeight="1" x14ac:dyDescent="0.25">
      <c r="A19" s="46">
        <v>2320</v>
      </c>
      <c r="B19" s="47" t="s">
        <v>757</v>
      </c>
      <c r="C19" s="48">
        <v>-5512</v>
      </c>
      <c r="D19" s="49"/>
    </row>
    <row r="20" spans="1:4" ht="15" customHeight="1" x14ac:dyDescent="0.25">
      <c r="A20" s="46" t="s">
        <v>309</v>
      </c>
      <c r="B20" s="47" t="s">
        <v>408</v>
      </c>
      <c r="C20" s="48">
        <v>-7595</v>
      </c>
      <c r="D20" s="50"/>
    </row>
    <row r="21" spans="1:4" ht="15" customHeight="1" x14ac:dyDescent="0.25">
      <c r="A21" s="46" t="s">
        <v>528</v>
      </c>
      <c r="B21" s="47" t="s">
        <v>527</v>
      </c>
      <c r="C21" s="48">
        <v>-10690</v>
      </c>
      <c r="D21" s="50" t="s">
        <v>731</v>
      </c>
    </row>
    <row r="22" spans="1:4" ht="15" customHeight="1" x14ac:dyDescent="0.25">
      <c r="A22" s="46">
        <v>2420</v>
      </c>
      <c r="B22" s="47" t="s">
        <v>121</v>
      </c>
      <c r="C22" s="48">
        <v>-15000</v>
      </c>
      <c r="D22" s="50" t="s">
        <v>728</v>
      </c>
    </row>
    <row r="23" spans="1:4" x14ac:dyDescent="0.25">
      <c r="A23" s="46">
        <v>2430</v>
      </c>
      <c r="B23" s="47" t="s">
        <v>632</v>
      </c>
      <c r="C23" s="44">
        <v>11510</v>
      </c>
      <c r="D23" s="49" t="s">
        <v>705</v>
      </c>
    </row>
    <row r="24" spans="1:4" x14ac:dyDescent="0.25">
      <c r="A24" s="46">
        <v>2440</v>
      </c>
      <c r="B24" s="47" t="s">
        <v>633</v>
      </c>
      <c r="C24" s="44">
        <v>-1200</v>
      </c>
      <c r="D24" s="49"/>
    </row>
    <row r="25" spans="1:4" x14ac:dyDescent="0.25">
      <c r="A25" s="46">
        <v>2450</v>
      </c>
      <c r="B25" s="47" t="s">
        <v>730</v>
      </c>
      <c r="C25" s="44">
        <v>-33648</v>
      </c>
      <c r="D25" s="49"/>
    </row>
    <row r="26" spans="1:4" ht="15" customHeight="1" x14ac:dyDescent="0.25">
      <c r="A26" s="46">
        <v>3200</v>
      </c>
      <c r="B26" s="47" t="s">
        <v>634</v>
      </c>
      <c r="C26" s="48">
        <v>-730</v>
      </c>
      <c r="D26" s="49"/>
    </row>
    <row r="27" spans="1:4" ht="15" customHeight="1" x14ac:dyDescent="0.25">
      <c r="A27" s="46">
        <v>3300</v>
      </c>
      <c r="B27" s="47" t="s">
        <v>122</v>
      </c>
      <c r="C27" s="44">
        <v>49536</v>
      </c>
      <c r="D27" s="49" t="s">
        <v>707</v>
      </c>
    </row>
    <row r="28" spans="1:4" ht="15" customHeight="1" x14ac:dyDescent="0.25">
      <c r="A28" s="46">
        <v>3400</v>
      </c>
      <c r="B28" s="47" t="s">
        <v>733</v>
      </c>
      <c r="C28" s="44">
        <v>10000</v>
      </c>
      <c r="D28" s="49" t="s">
        <v>708</v>
      </c>
    </row>
    <row r="29" spans="1:4" ht="15" customHeight="1" x14ac:dyDescent="0.25">
      <c r="A29" s="46">
        <v>3510</v>
      </c>
      <c r="B29" s="47" t="s">
        <v>734</v>
      </c>
      <c r="C29" s="44">
        <v>4445</v>
      </c>
      <c r="D29" s="49"/>
    </row>
    <row r="30" spans="1:4" ht="15" customHeight="1" x14ac:dyDescent="0.25">
      <c r="A30" s="46">
        <v>3520</v>
      </c>
      <c r="B30" s="47" t="s">
        <v>735</v>
      </c>
      <c r="C30" s="44">
        <v>0</v>
      </c>
      <c r="D30" s="49"/>
    </row>
    <row r="31" spans="1:4" ht="15" customHeight="1" x14ac:dyDescent="0.25">
      <c r="A31" s="46">
        <v>4110</v>
      </c>
      <c r="B31" s="47" t="s">
        <v>736</v>
      </c>
      <c r="C31" s="44">
        <v>0</v>
      </c>
      <c r="D31" s="49" t="s">
        <v>709</v>
      </c>
    </row>
    <row r="32" spans="1:4" ht="15" customHeight="1" x14ac:dyDescent="0.25">
      <c r="A32" s="46">
        <v>4120</v>
      </c>
      <c r="B32" s="43" t="s">
        <v>635</v>
      </c>
      <c r="C32" s="48">
        <v>-12100</v>
      </c>
      <c r="D32" s="735" t="s">
        <v>751</v>
      </c>
    </row>
    <row r="33" spans="1:4" ht="15" customHeight="1" x14ac:dyDescent="0.25">
      <c r="A33" s="46">
        <v>4130</v>
      </c>
      <c r="B33" s="43" t="s">
        <v>636</v>
      </c>
      <c r="C33" s="48">
        <v>-61200</v>
      </c>
      <c r="D33" s="736"/>
    </row>
    <row r="34" spans="1:4" ht="25.7" customHeight="1" x14ac:dyDescent="0.25">
      <c r="A34" s="46">
        <v>4220</v>
      </c>
      <c r="B34" s="43" t="s">
        <v>637</v>
      </c>
      <c r="C34" s="48">
        <v>275000</v>
      </c>
      <c r="D34" s="562" t="s">
        <v>765</v>
      </c>
    </row>
    <row r="35" spans="1:4" ht="15" customHeight="1" x14ac:dyDescent="0.25">
      <c r="A35" s="46">
        <v>4230</v>
      </c>
      <c r="B35" s="43" t="s">
        <v>529</v>
      </c>
      <c r="C35" s="48">
        <v>-4000</v>
      </c>
      <c r="D35" s="562"/>
    </row>
    <row r="36" spans="1:4" ht="15" customHeight="1" x14ac:dyDescent="0.25">
      <c r="A36" s="46">
        <v>4400</v>
      </c>
      <c r="B36" s="43" t="s">
        <v>533</v>
      </c>
      <c r="C36" s="48">
        <v>0</v>
      </c>
      <c r="D36" s="562" t="s">
        <v>737</v>
      </c>
    </row>
    <row r="37" spans="1:4" ht="12.75" customHeight="1" x14ac:dyDescent="0.25">
      <c r="A37" s="46">
        <v>5100</v>
      </c>
      <c r="B37" s="47" t="s">
        <v>123</v>
      </c>
      <c r="C37" s="48">
        <v>62000</v>
      </c>
      <c r="D37" s="45" t="s">
        <v>638</v>
      </c>
    </row>
    <row r="38" spans="1:4" x14ac:dyDescent="0.25">
      <c r="A38" s="46">
        <v>5200</v>
      </c>
      <c r="B38" s="47" t="s">
        <v>124</v>
      </c>
      <c r="C38" s="48">
        <v>216896</v>
      </c>
      <c r="D38" s="49" t="s">
        <v>738</v>
      </c>
    </row>
    <row r="39" spans="1:4" x14ac:dyDescent="0.25">
      <c r="A39" s="46">
        <v>5250</v>
      </c>
      <c r="B39" s="47" t="s">
        <v>125</v>
      </c>
      <c r="C39" s="48">
        <v>-68978</v>
      </c>
      <c r="D39" s="49" t="s">
        <v>739</v>
      </c>
    </row>
    <row r="40" spans="1:4" x14ac:dyDescent="0.25">
      <c r="A40" s="42">
        <v>5260</v>
      </c>
      <c r="B40" s="51" t="s">
        <v>126</v>
      </c>
      <c r="C40" s="48">
        <v>10891</v>
      </c>
      <c r="D40" s="563" t="s">
        <v>740</v>
      </c>
    </row>
    <row r="41" spans="1:4" x14ac:dyDescent="0.25">
      <c r="A41" s="732" t="s">
        <v>119</v>
      </c>
      <c r="B41" s="733"/>
      <c r="C41" s="733"/>
      <c r="D41" s="734"/>
    </row>
    <row r="42" spans="1:4" ht="15" customHeight="1" x14ac:dyDescent="0.25">
      <c r="A42" s="42">
        <v>7200</v>
      </c>
      <c r="B42" s="62" t="s">
        <v>133</v>
      </c>
      <c r="C42" s="48">
        <v>-215000</v>
      </c>
      <c r="D42" s="50" t="s">
        <v>741</v>
      </c>
    </row>
    <row r="43" spans="1:4" x14ac:dyDescent="0.25">
      <c r="A43" s="42">
        <v>7300</v>
      </c>
      <c r="B43" s="62" t="s">
        <v>530</v>
      </c>
      <c r="C43" s="48">
        <v>-20000</v>
      </c>
      <c r="D43" s="563" t="s">
        <v>639</v>
      </c>
    </row>
    <row r="44" spans="1:4" x14ac:dyDescent="0.25">
      <c r="A44" s="42">
        <v>7600</v>
      </c>
      <c r="B44" s="62" t="s">
        <v>742</v>
      </c>
      <c r="C44" s="48">
        <v>29640</v>
      </c>
      <c r="D44" s="563"/>
    </row>
    <row r="45" spans="1:4" ht="15" customHeight="1" x14ac:dyDescent="0.25">
      <c r="A45" s="42">
        <v>8100</v>
      </c>
      <c r="B45" s="47" t="s">
        <v>531</v>
      </c>
      <c r="C45" s="48">
        <v>-49133</v>
      </c>
      <c r="D45" s="50"/>
    </row>
    <row r="46" spans="1:4" ht="15" customHeight="1" thickBot="1" x14ac:dyDescent="0.3">
      <c r="A46" s="564">
        <v>8600</v>
      </c>
      <c r="B46" s="565" t="s">
        <v>532</v>
      </c>
      <c r="C46" s="566">
        <v>1027803</v>
      </c>
      <c r="D46" s="567" t="s">
        <v>743</v>
      </c>
    </row>
    <row r="47" spans="1:4" x14ac:dyDescent="0.25">
      <c r="C47" s="684"/>
    </row>
    <row r="49" spans="3:3" x14ac:dyDescent="0.25">
      <c r="C49" s="513"/>
    </row>
    <row r="58" spans="3:3" x14ac:dyDescent="0.25">
      <c r="C58" s="637"/>
    </row>
  </sheetData>
  <mergeCells count="4">
    <mergeCell ref="A6:D6"/>
    <mergeCell ref="A9:D9"/>
    <mergeCell ref="A41:D41"/>
    <mergeCell ref="D32:D33"/>
  </mergeCells>
  <printOptions horizontalCentered="1"/>
  <pageMargins left="0.7" right="0.7" top="0.94791666666666696" bottom="0.5" header="0.3" footer="0.3"/>
  <pageSetup scale="88" orientation="landscape" r:id="rId1"/>
  <headerFooter>
    <oddHeader xml:space="preserve">&amp;C&amp;"Cambria,Bold"&amp;18&amp;K003366
CHANGE IN BUDGET - FY19 TO FY20
</oddHeader>
    <oddFooter>&amp;L&amp;"-,Bold"Minuteman High School&amp;R&amp;"-,Bold"&amp;P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33"/>
  <sheetViews>
    <sheetView topLeftCell="A13" zoomScaleNormal="100" workbookViewId="0">
      <selection activeCell="A34" sqref="A34"/>
    </sheetView>
  </sheetViews>
  <sheetFormatPr defaultRowHeight="15" x14ac:dyDescent="0.25"/>
  <cols>
    <col min="1" max="1" width="71.28515625" customWidth="1"/>
    <col min="2" max="2" width="48.7109375" customWidth="1"/>
  </cols>
  <sheetData>
    <row r="1" spans="1:2" x14ac:dyDescent="0.25">
      <c r="A1" s="183" t="s">
        <v>1</v>
      </c>
      <c r="B1" s="184"/>
    </row>
    <row r="2" spans="1:2" x14ac:dyDescent="0.25">
      <c r="A2" s="185" t="s">
        <v>2</v>
      </c>
      <c r="B2" s="186">
        <v>2</v>
      </c>
    </row>
    <row r="3" spans="1:2" x14ac:dyDescent="0.25">
      <c r="A3" s="185" t="s">
        <v>662</v>
      </c>
      <c r="B3" s="186" t="s">
        <v>421</v>
      </c>
    </row>
    <row r="4" spans="1:2" x14ac:dyDescent="0.25">
      <c r="A4" s="185" t="s">
        <v>3</v>
      </c>
      <c r="B4" s="186" t="s">
        <v>5</v>
      </c>
    </row>
    <row r="5" spans="1:2" x14ac:dyDescent="0.25">
      <c r="A5" s="185" t="s">
        <v>4</v>
      </c>
      <c r="B5" s="186" t="s">
        <v>767</v>
      </c>
    </row>
    <row r="6" spans="1:2" ht="15" customHeight="1" x14ac:dyDescent="0.25">
      <c r="A6" s="185" t="s">
        <v>631</v>
      </c>
      <c r="B6" s="186" t="s">
        <v>581</v>
      </c>
    </row>
    <row r="7" spans="1:2" ht="15" customHeight="1" x14ac:dyDescent="0.25">
      <c r="A7" s="185" t="s">
        <v>6</v>
      </c>
      <c r="B7" s="186" t="s">
        <v>569</v>
      </c>
    </row>
    <row r="8" spans="1:2" ht="15" customHeight="1" x14ac:dyDescent="0.25">
      <c r="A8" s="185" t="s">
        <v>560</v>
      </c>
      <c r="B8" s="186" t="s">
        <v>422</v>
      </c>
    </row>
    <row r="9" spans="1:2" x14ac:dyDescent="0.25">
      <c r="A9" s="185" t="s">
        <v>561</v>
      </c>
      <c r="B9" s="186" t="s">
        <v>7</v>
      </c>
    </row>
    <row r="10" spans="1:2" x14ac:dyDescent="0.25">
      <c r="A10" s="185" t="s">
        <v>766</v>
      </c>
      <c r="B10" s="186" t="s">
        <v>415</v>
      </c>
    </row>
    <row r="11" spans="1:2" x14ac:dyDescent="0.25">
      <c r="A11" s="185" t="s">
        <v>8</v>
      </c>
      <c r="B11" s="186" t="s">
        <v>9</v>
      </c>
    </row>
    <row r="12" spans="1:2" x14ac:dyDescent="0.25">
      <c r="A12" s="185" t="s">
        <v>10</v>
      </c>
      <c r="B12" s="186" t="s">
        <v>11</v>
      </c>
    </row>
    <row r="13" spans="1:2" x14ac:dyDescent="0.25">
      <c r="A13" s="185" t="s">
        <v>12</v>
      </c>
      <c r="B13" s="186" t="s">
        <v>570</v>
      </c>
    </row>
    <row r="14" spans="1:2" x14ac:dyDescent="0.25">
      <c r="A14" s="187" t="s">
        <v>663</v>
      </c>
      <c r="B14" s="186" t="s">
        <v>13</v>
      </c>
    </row>
    <row r="15" spans="1:2" x14ac:dyDescent="0.25">
      <c r="A15" s="187" t="s">
        <v>664</v>
      </c>
      <c r="B15" s="186" t="s">
        <v>416</v>
      </c>
    </row>
    <row r="16" spans="1:2" x14ac:dyDescent="0.25">
      <c r="A16" s="185" t="s">
        <v>665</v>
      </c>
      <c r="B16" s="186" t="s">
        <v>14</v>
      </c>
    </row>
    <row r="17" spans="1:2" x14ac:dyDescent="0.25">
      <c r="A17" s="187" t="s">
        <v>666</v>
      </c>
      <c r="B17" s="186" t="s">
        <v>768</v>
      </c>
    </row>
    <row r="18" spans="1:2" x14ac:dyDescent="0.25">
      <c r="A18" s="185" t="s">
        <v>564</v>
      </c>
      <c r="B18" s="186" t="s">
        <v>571</v>
      </c>
    </row>
    <row r="19" spans="1:2" x14ac:dyDescent="0.25">
      <c r="A19" s="187" t="s">
        <v>667</v>
      </c>
      <c r="B19" s="186" t="s">
        <v>572</v>
      </c>
    </row>
    <row r="20" spans="1:2" x14ac:dyDescent="0.25">
      <c r="A20" s="187" t="s">
        <v>668</v>
      </c>
      <c r="B20" s="186" t="s">
        <v>15</v>
      </c>
    </row>
    <row r="21" spans="1:2" x14ac:dyDescent="0.25">
      <c r="A21" s="185" t="s">
        <v>16</v>
      </c>
      <c r="B21" s="186" t="s">
        <v>573</v>
      </c>
    </row>
    <row r="22" spans="1:2" x14ac:dyDescent="0.25">
      <c r="A22" s="185" t="s">
        <v>17</v>
      </c>
      <c r="B22" s="186" t="s">
        <v>777</v>
      </c>
    </row>
    <row r="23" spans="1:2" x14ac:dyDescent="0.25">
      <c r="A23" s="188" t="s">
        <v>565</v>
      </c>
      <c r="B23" s="186" t="s">
        <v>574</v>
      </c>
    </row>
    <row r="24" spans="1:2" x14ac:dyDescent="0.25">
      <c r="A24" s="185" t="s">
        <v>669</v>
      </c>
      <c r="B24" s="186" t="s">
        <v>769</v>
      </c>
    </row>
    <row r="25" spans="1:2" x14ac:dyDescent="0.25">
      <c r="A25" s="183" t="s">
        <v>670</v>
      </c>
      <c r="B25" s="189" t="s">
        <v>582</v>
      </c>
    </row>
    <row r="26" spans="1:2" x14ac:dyDescent="0.25">
      <c r="A26" s="183" t="s">
        <v>133</v>
      </c>
      <c r="B26" s="189" t="s">
        <v>18</v>
      </c>
    </row>
    <row r="27" spans="1:2" x14ac:dyDescent="0.25">
      <c r="A27" s="183" t="s">
        <v>419</v>
      </c>
      <c r="B27" s="189" t="s">
        <v>575</v>
      </c>
    </row>
    <row r="28" spans="1:2" x14ac:dyDescent="0.25">
      <c r="A28" s="183" t="s">
        <v>671</v>
      </c>
      <c r="B28" s="189" t="s">
        <v>770</v>
      </c>
    </row>
    <row r="29" spans="1:2" x14ac:dyDescent="0.25">
      <c r="A29" s="191" t="s">
        <v>567</v>
      </c>
      <c r="B29" s="190" t="s">
        <v>583</v>
      </c>
    </row>
    <row r="30" spans="1:2" x14ac:dyDescent="0.25">
      <c r="A30" s="191" t="s">
        <v>568</v>
      </c>
      <c r="B30" s="190" t="s">
        <v>417</v>
      </c>
    </row>
    <row r="31" spans="1:2" x14ac:dyDescent="0.25">
      <c r="A31" s="191" t="s">
        <v>19</v>
      </c>
      <c r="B31" s="190" t="s">
        <v>771</v>
      </c>
    </row>
    <row r="32" spans="1:2" x14ac:dyDescent="0.25">
      <c r="A32" s="182"/>
      <c r="B32" s="182"/>
    </row>
    <row r="33" spans="1:2" ht="49.5" customHeight="1" x14ac:dyDescent="0.25">
      <c r="A33" s="702" t="s">
        <v>778</v>
      </c>
      <c r="B33" s="703"/>
    </row>
  </sheetData>
  <mergeCells count="1">
    <mergeCell ref="A33:B33"/>
  </mergeCells>
  <pageMargins left="0.7" right="0.7" top="0.94791666666666696" bottom="0.75" header="0.3" footer="0.3"/>
  <pageSetup scale="95" orientation="landscape" r:id="rId1"/>
  <headerFooter>
    <oddHeader xml:space="preserve">&amp;C&amp;"Cambria,Bold"&amp;18&amp;K003366
TABLE OF CONTENTS&amp;"-,Regular"&amp;11&amp;K01+000
</oddHeader>
    <oddFooter>&amp;L&amp;"-,Bold"Minuteman High School&amp;R&amp;"-,Bold"&amp;P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zoomScaleNormal="100" workbookViewId="0">
      <selection activeCell="P23" sqref="P23"/>
    </sheetView>
  </sheetViews>
  <sheetFormatPr defaultRowHeight="15" x14ac:dyDescent="0.25"/>
  <cols>
    <col min="13" max="13" width="9.28515625" customWidth="1"/>
  </cols>
  <sheetData/>
  <pageMargins left="0.7" right="0.7" top="0.94791666666666696" bottom="0.75" header="0.3" footer="0.3"/>
  <pageSetup orientation="landscape" r:id="rId1"/>
  <headerFooter>
    <oddHeader>&amp;C&amp;"Cambria,Bold"&amp;18&amp;K003366
FY20 BUDGET BY EXPENSE CATEGORY</oddHeader>
    <oddFooter>&amp;L&amp;"-,Bold"Minuteman High School&amp;R&amp;"-,Bold"&amp;P</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23"/>
  <sheetViews>
    <sheetView zoomScaleNormal="100" workbookViewId="0">
      <selection activeCell="M24" sqref="M24"/>
    </sheetView>
  </sheetViews>
  <sheetFormatPr defaultRowHeight="15" x14ac:dyDescent="0.25"/>
  <cols>
    <col min="1" max="1" width="11.42578125" customWidth="1"/>
    <col min="2" max="4" width="8.28515625" customWidth="1"/>
    <col min="5" max="5" width="11.140625" customWidth="1"/>
    <col min="6" max="6" width="8.7109375" customWidth="1"/>
    <col min="7" max="7" width="12.42578125" customWidth="1"/>
    <col min="8" max="8" width="11.140625" customWidth="1"/>
    <col min="9" max="9" width="10.85546875" customWidth="1"/>
    <col min="10" max="10" width="11" customWidth="1"/>
    <col min="11" max="11" width="8.5703125" customWidth="1"/>
    <col min="12" max="12" width="9.7109375" customWidth="1"/>
    <col min="13" max="13" width="11.28515625" customWidth="1"/>
    <col min="14" max="14" width="11" bestFit="1" customWidth="1"/>
    <col min="15" max="15" width="12.85546875" style="181" bestFit="1" customWidth="1"/>
  </cols>
  <sheetData>
    <row r="1" spans="1:13" ht="45" x14ac:dyDescent="0.25">
      <c r="A1" s="498"/>
      <c r="B1" s="501" t="s">
        <v>511</v>
      </c>
      <c r="C1" s="501" t="s">
        <v>141</v>
      </c>
      <c r="D1" s="501" t="s">
        <v>142</v>
      </c>
      <c r="E1" s="501" t="s">
        <v>246</v>
      </c>
      <c r="F1" s="501" t="s">
        <v>413</v>
      </c>
      <c r="G1" s="501" t="s">
        <v>512</v>
      </c>
      <c r="H1" s="501" t="s">
        <v>414</v>
      </c>
      <c r="I1" s="501" t="s">
        <v>513</v>
      </c>
      <c r="J1" s="501" t="s">
        <v>393</v>
      </c>
      <c r="K1" s="501" t="s">
        <v>141</v>
      </c>
      <c r="L1" s="501" t="s">
        <v>143</v>
      </c>
      <c r="M1" s="502" t="s">
        <v>144</v>
      </c>
    </row>
    <row r="2" spans="1:13" x14ac:dyDescent="0.25">
      <c r="A2" s="174"/>
      <c r="B2" s="175"/>
      <c r="C2" s="175"/>
      <c r="D2" s="175"/>
      <c r="E2" s="175"/>
      <c r="F2" s="175"/>
      <c r="G2" s="175"/>
      <c r="H2" s="175"/>
      <c r="I2" s="175"/>
      <c r="J2" s="175"/>
      <c r="K2" s="175"/>
      <c r="L2" s="175"/>
      <c r="M2" s="175"/>
    </row>
    <row r="3" spans="1:13" x14ac:dyDescent="0.25">
      <c r="A3" s="499" t="s">
        <v>145</v>
      </c>
      <c r="B3" s="52">
        <v>33</v>
      </c>
      <c r="C3" s="52">
        <v>2</v>
      </c>
      <c r="D3" s="52">
        <f>+B3+C3</f>
        <v>35</v>
      </c>
      <c r="E3" s="53">
        <f>+Assessment!E25</f>
        <v>454620</v>
      </c>
      <c r="F3" s="53">
        <f>+Assessment!F25</f>
        <v>0</v>
      </c>
      <c r="G3" s="176">
        <f>+Assessment!I25</f>
        <v>53937.188183161008</v>
      </c>
      <c r="H3" s="176">
        <f>+Assessment!J25</f>
        <v>598436.87872968998</v>
      </c>
      <c r="I3" s="176">
        <f>+Assessment!L25</f>
        <v>348687.71397869225</v>
      </c>
      <c r="J3" s="53">
        <f>SUM(E3:I3)</f>
        <v>1455681.7808915433</v>
      </c>
      <c r="K3" s="176">
        <f>+Assessment!O25</f>
        <v>0</v>
      </c>
      <c r="L3" s="176">
        <f>+Assessment!P25</f>
        <v>0</v>
      </c>
      <c r="M3" s="180">
        <f>L3+K3+J3</f>
        <v>1455681.7808915433</v>
      </c>
    </row>
    <row r="4" spans="1:13" x14ac:dyDescent="0.25">
      <c r="A4" s="177"/>
      <c r="B4" s="178"/>
      <c r="C4" s="178"/>
      <c r="D4" s="178"/>
      <c r="E4" s="178"/>
      <c r="F4" s="178"/>
      <c r="G4" s="178"/>
      <c r="H4" s="178"/>
      <c r="I4" s="178"/>
      <c r="J4" s="178"/>
      <c r="K4" s="178"/>
      <c r="L4" s="178"/>
      <c r="M4" s="178"/>
    </row>
    <row r="5" spans="1:13" x14ac:dyDescent="0.25">
      <c r="A5" s="500" t="s">
        <v>134</v>
      </c>
      <c r="B5" s="52">
        <v>114</v>
      </c>
      <c r="C5" s="52">
        <v>1</v>
      </c>
      <c r="D5" s="52">
        <f>+B5+C5</f>
        <v>115</v>
      </c>
      <c r="E5" s="53">
        <f>+Assessment!E26</f>
        <v>1705351</v>
      </c>
      <c r="F5" s="53">
        <f>+Assessment!F26</f>
        <v>0</v>
      </c>
      <c r="G5" s="53">
        <f>+Assessment!I26</f>
        <v>194588.77890694243</v>
      </c>
      <c r="H5" s="53">
        <f>+Assessment!J26</f>
        <v>2158976.1240324969</v>
      </c>
      <c r="I5" s="53">
        <f>+Assessment!L26</f>
        <v>1325774.5803438004</v>
      </c>
      <c r="J5" s="53">
        <f>SUM(E5:I5)</f>
        <v>5384690.4832832394</v>
      </c>
      <c r="K5" s="53">
        <f>+Assessment!O26</f>
        <v>0</v>
      </c>
      <c r="L5" s="53">
        <f>+Assessment!P26</f>
        <v>0</v>
      </c>
      <c r="M5" s="180">
        <f>L5+K5+J5</f>
        <v>5384690.4832832394</v>
      </c>
    </row>
    <row r="6" spans="1:13" x14ac:dyDescent="0.25">
      <c r="A6" s="177"/>
      <c r="B6" s="178"/>
      <c r="C6" s="178"/>
      <c r="D6" s="178"/>
      <c r="E6" s="178"/>
      <c r="F6" s="178"/>
      <c r="G6" s="178"/>
      <c r="H6" s="178"/>
      <c r="I6" s="178"/>
      <c r="J6" s="178"/>
      <c r="K6" s="178"/>
      <c r="L6" s="178"/>
      <c r="M6" s="178"/>
    </row>
    <row r="7" spans="1:13" x14ac:dyDescent="0.25">
      <c r="A7" s="500" t="s">
        <v>135</v>
      </c>
      <c r="B7" s="52">
        <v>22</v>
      </c>
      <c r="C7" s="52">
        <v>0</v>
      </c>
      <c r="D7" s="52">
        <f>+B7+C7</f>
        <v>22</v>
      </c>
      <c r="E7" s="53">
        <f>+Assessment!E27</f>
        <v>411786</v>
      </c>
      <c r="F7" s="53">
        <f>+Assessment!F27</f>
        <v>0</v>
      </c>
      <c r="G7" s="53">
        <f>+Assessment!I27</f>
        <v>43149.750546528812</v>
      </c>
      <c r="H7" s="53">
        <f>+Assessment!J27</f>
        <v>478749.502983752</v>
      </c>
      <c r="I7" s="53">
        <f>+Assessment!L27</f>
        <v>51201.25938205405</v>
      </c>
      <c r="J7" s="53">
        <f>SUM(E7:I7)</f>
        <v>984886.51291233499</v>
      </c>
      <c r="K7" s="53">
        <f>+Assessment!O27</f>
        <v>0</v>
      </c>
      <c r="L7" s="53">
        <f>+Assessment!P27</f>
        <v>0</v>
      </c>
      <c r="M7" s="180">
        <f>L7+K7+J7</f>
        <v>984886.51291233499</v>
      </c>
    </row>
    <row r="8" spans="1:13" x14ac:dyDescent="0.25">
      <c r="A8" s="177"/>
      <c r="B8" s="178"/>
      <c r="C8" s="178"/>
      <c r="D8" s="178"/>
      <c r="E8" s="178"/>
      <c r="F8" s="178"/>
      <c r="G8" s="178"/>
      <c r="H8" s="178"/>
      <c r="I8" s="178"/>
      <c r="J8" s="178"/>
      <c r="K8" s="178"/>
      <c r="L8" s="178"/>
      <c r="M8" s="178"/>
    </row>
    <row r="9" spans="1:13" x14ac:dyDescent="0.25">
      <c r="A9" s="500" t="s">
        <v>146</v>
      </c>
      <c r="B9" s="52">
        <v>10</v>
      </c>
      <c r="C9" s="52">
        <v>1</v>
      </c>
      <c r="D9" s="52">
        <f>+B9+C9</f>
        <v>11</v>
      </c>
      <c r="E9" s="53">
        <f>+Assessment!E28</f>
        <v>163903</v>
      </c>
      <c r="F9" s="53">
        <f>+Assessment!F28</f>
        <v>0</v>
      </c>
      <c r="G9" s="53">
        <f>+Assessment!I28</f>
        <v>17010.959350073859</v>
      </c>
      <c r="H9" s="53">
        <f>+Assessment!J28</f>
        <v>188737.78483013299</v>
      </c>
      <c r="I9" s="53">
        <f>+Assessment!L28</f>
        <v>135606.14509329179</v>
      </c>
      <c r="J9" s="53">
        <f>SUM(E9:I9)</f>
        <v>505257.88927349867</v>
      </c>
      <c r="K9" s="53">
        <f>+Assessment!O28</f>
        <v>0</v>
      </c>
      <c r="L9" s="53">
        <f>+Assessment!P28</f>
        <v>125679.52</v>
      </c>
      <c r="M9" s="180">
        <f>L9+K9+J9</f>
        <v>630937.40927349869</v>
      </c>
    </row>
    <row r="10" spans="1:13" x14ac:dyDescent="0.25">
      <c r="A10" s="177"/>
      <c r="B10" s="178"/>
      <c r="C10" s="178"/>
      <c r="D10" s="178"/>
      <c r="E10" s="178"/>
      <c r="F10" s="178"/>
      <c r="G10" s="178"/>
      <c r="H10" s="178"/>
      <c r="I10" s="178"/>
      <c r="J10" s="178"/>
      <c r="K10" s="178"/>
      <c r="L10" s="178"/>
      <c r="M10" s="178"/>
    </row>
    <row r="11" spans="1:13" x14ac:dyDescent="0.25">
      <c r="A11" s="500" t="s">
        <v>136</v>
      </c>
      <c r="B11" s="52">
        <v>17</v>
      </c>
      <c r="C11" s="52">
        <v>1</v>
      </c>
      <c r="D11" s="52">
        <f>+B11+C11</f>
        <v>18</v>
      </c>
      <c r="E11" s="53">
        <f>+Assessment!E31</f>
        <v>391965</v>
      </c>
      <c r="F11" s="53">
        <f>+Assessment!F31</f>
        <v>5000</v>
      </c>
      <c r="G11" s="53">
        <f>+Assessment!I31</f>
        <v>31532.510014771051</v>
      </c>
      <c r="H11" s="53">
        <f>+Assessment!J31</f>
        <v>349855.406026588</v>
      </c>
      <c r="I11" s="53">
        <f>+Assessment!L31</f>
        <v>295014.79566130834</v>
      </c>
      <c r="J11" s="53">
        <f>SUM(E11:I11)</f>
        <v>1073367.7117026674</v>
      </c>
      <c r="K11" s="53">
        <f>+Assessment!O31</f>
        <v>0</v>
      </c>
      <c r="L11" s="53">
        <f>+Assessment!P31</f>
        <v>0</v>
      </c>
      <c r="M11" s="180">
        <f>L11+K11+J11</f>
        <v>1073367.7117026674</v>
      </c>
    </row>
    <row r="12" spans="1:13" x14ac:dyDescent="0.25">
      <c r="A12" s="177"/>
      <c r="B12" s="178"/>
      <c r="C12" s="178"/>
      <c r="D12" s="178"/>
      <c r="E12" s="178"/>
      <c r="F12" s="178"/>
      <c r="G12" s="178"/>
      <c r="H12" s="178"/>
      <c r="I12" s="178"/>
      <c r="J12" s="178"/>
      <c r="K12" s="178"/>
      <c r="L12" s="178"/>
      <c r="M12" s="178"/>
    </row>
    <row r="13" spans="1:13" x14ac:dyDescent="0.25">
      <c r="A13" s="500" t="s">
        <v>137</v>
      </c>
      <c r="B13" s="52">
        <v>1</v>
      </c>
      <c r="C13" s="52">
        <v>0</v>
      </c>
      <c r="D13" s="52">
        <f>+B13+C13</f>
        <v>1</v>
      </c>
      <c r="E13" s="53">
        <f>+Assessment!E32</f>
        <v>0</v>
      </c>
      <c r="F13" s="53">
        <f>+Assessment!F32</f>
        <v>0</v>
      </c>
      <c r="G13" s="53">
        <f>+Assessment!I32</f>
        <v>1659.6057902511081</v>
      </c>
      <c r="H13" s="53">
        <f>+Assessment!J32</f>
        <v>18413.442422452001</v>
      </c>
      <c r="I13" s="53">
        <f>+Assessment!L32</f>
        <v>53737.734569980552</v>
      </c>
      <c r="J13" s="53">
        <f>SUM(E13:I13)</f>
        <v>73810.782782683658</v>
      </c>
      <c r="K13" s="53">
        <f>+Assessment!O32</f>
        <v>0</v>
      </c>
      <c r="L13" s="53">
        <f>+Assessment!P32</f>
        <v>0</v>
      </c>
      <c r="M13" s="180">
        <f>L13+K13+J13</f>
        <v>73810.782782683658</v>
      </c>
    </row>
    <row r="14" spans="1:13" x14ac:dyDescent="0.25">
      <c r="A14" s="177"/>
      <c r="B14" s="178"/>
      <c r="C14" s="178"/>
      <c r="D14" s="178"/>
      <c r="E14" s="178"/>
      <c r="F14" s="178"/>
      <c r="G14" s="178"/>
      <c r="H14" s="178"/>
      <c r="I14" s="178"/>
      <c r="J14" s="178"/>
      <c r="K14" s="178"/>
      <c r="L14" s="178"/>
      <c r="M14" s="178"/>
    </row>
    <row r="15" spans="1:13" x14ac:dyDescent="0.25">
      <c r="A15" s="500" t="s">
        <v>147</v>
      </c>
      <c r="B15" s="52">
        <v>47</v>
      </c>
      <c r="C15" s="52">
        <v>0</v>
      </c>
      <c r="D15" s="52">
        <f>+B15+C15</f>
        <v>47</v>
      </c>
      <c r="E15" s="53">
        <f>+Assessment!E33</f>
        <v>629221</v>
      </c>
      <c r="F15" s="53">
        <f>+Assessment!F33</f>
        <v>18169</v>
      </c>
      <c r="G15" s="53">
        <f>+Assessment!I33</f>
        <v>71777.950428360418</v>
      </c>
      <c r="H15" s="53">
        <f>+Assessment!J33</f>
        <v>796381.38477104891</v>
      </c>
      <c r="I15" s="53">
        <f>+Assessment!L33</f>
        <v>440626.89822771435</v>
      </c>
      <c r="J15" s="53">
        <f>SUM(E15:I15)</f>
        <v>1956176.2334271236</v>
      </c>
      <c r="K15" s="53">
        <f>+Assessment!O33</f>
        <v>0</v>
      </c>
      <c r="L15" s="53">
        <f>+Assessment!P33</f>
        <v>129325.24</v>
      </c>
      <c r="M15" s="180">
        <f>L15+K15+J15</f>
        <v>2085501.4734271236</v>
      </c>
    </row>
    <row r="16" spans="1:13" x14ac:dyDescent="0.25">
      <c r="A16" s="177"/>
      <c r="B16" s="178"/>
      <c r="C16" s="178"/>
      <c r="D16" s="178"/>
      <c r="E16" s="178"/>
      <c r="F16" s="178"/>
      <c r="G16" s="178"/>
      <c r="H16" s="178"/>
      <c r="I16" s="178"/>
      <c r="J16" s="178"/>
      <c r="K16" s="178"/>
      <c r="L16" s="178"/>
      <c r="M16" s="178"/>
    </row>
    <row r="17" spans="1:13" x14ac:dyDescent="0.25">
      <c r="A17" s="500" t="s">
        <v>138</v>
      </c>
      <c r="B17" s="52">
        <f>51+2.5</f>
        <v>53.5</v>
      </c>
      <c r="C17" s="52">
        <v>1</v>
      </c>
      <c r="D17" s="52">
        <f>+B17+C17</f>
        <v>54.5</v>
      </c>
      <c r="E17" s="53">
        <f>+Assessment!E34</f>
        <v>799005</v>
      </c>
      <c r="F17" s="53">
        <f>+Assessment!F34</f>
        <v>0</v>
      </c>
      <c r="G17" s="53">
        <f>+Assessment!I34</f>
        <v>86714.402540620387</v>
      </c>
      <c r="H17" s="53">
        <f>+Assessment!J34</f>
        <v>962102.36657311697</v>
      </c>
      <c r="I17" s="53">
        <f>+Assessment!L34</f>
        <v>618509.57975805865</v>
      </c>
      <c r="J17" s="53">
        <f>SUM(E17:I17)</f>
        <v>2466331.3488717959</v>
      </c>
      <c r="K17" s="53">
        <f>+Assessment!O34</f>
        <v>3800</v>
      </c>
      <c r="L17" s="53">
        <f>+Assessment!P34</f>
        <v>0</v>
      </c>
      <c r="M17" s="180">
        <f>L17+K17+J17</f>
        <v>2470131.3488717959</v>
      </c>
    </row>
    <row r="18" spans="1:13" x14ac:dyDescent="0.25">
      <c r="A18" s="177"/>
      <c r="B18" s="178"/>
      <c r="C18" s="178"/>
      <c r="D18" s="178"/>
      <c r="E18" s="178"/>
      <c r="F18" s="178"/>
      <c r="G18" s="178"/>
      <c r="H18" s="178"/>
      <c r="I18" s="178"/>
      <c r="J18" s="178"/>
      <c r="K18" s="178"/>
      <c r="L18" s="178"/>
      <c r="M18" s="178"/>
    </row>
    <row r="19" spans="1:13" x14ac:dyDescent="0.25">
      <c r="A19" s="500" t="s">
        <v>139</v>
      </c>
      <c r="B19" s="52">
        <v>20</v>
      </c>
      <c r="C19" s="52">
        <v>0</v>
      </c>
      <c r="D19" s="52">
        <f>+B19+C19</f>
        <v>20</v>
      </c>
      <c r="E19" s="53">
        <f>+Assessment!E36</f>
        <v>361813</v>
      </c>
      <c r="F19" s="53">
        <f>+Assessment!F36</f>
        <v>0</v>
      </c>
      <c r="G19" s="53">
        <f>+Assessment!I36</f>
        <v>35681.52449039882</v>
      </c>
      <c r="H19" s="53">
        <f>+Assessment!J36</f>
        <v>395889.01208271796</v>
      </c>
      <c r="I19" s="53">
        <f>+Assessment!L36</f>
        <v>291399.04155113583</v>
      </c>
      <c r="J19" s="53">
        <f>SUM(E19:I19)</f>
        <v>1084782.5781242526</v>
      </c>
      <c r="K19" s="53">
        <f>+Assessment!O36</f>
        <v>0</v>
      </c>
      <c r="L19" s="53">
        <f>+Assessment!P36</f>
        <v>0</v>
      </c>
      <c r="M19" s="180">
        <f>L19+K19+J19</f>
        <v>1084782.5781242526</v>
      </c>
    </row>
    <row r="20" spans="1:13" x14ac:dyDescent="0.25">
      <c r="A20" s="177"/>
      <c r="B20" s="178"/>
      <c r="C20" s="178"/>
      <c r="D20" s="178"/>
      <c r="E20" s="178"/>
      <c r="F20" s="178"/>
      <c r="G20" s="178"/>
      <c r="H20" s="178"/>
      <c r="I20" s="178"/>
      <c r="J20" s="178"/>
      <c r="K20" s="178"/>
      <c r="L20" s="178"/>
      <c r="M20" s="178"/>
    </row>
    <row r="21" spans="1:13" x14ac:dyDescent="0.25">
      <c r="A21" s="499" t="s">
        <v>148</v>
      </c>
      <c r="B21" s="52">
        <v>15</v>
      </c>
      <c r="C21" s="52">
        <v>1</v>
      </c>
      <c r="D21" s="52">
        <f>+B21+C21</f>
        <v>16</v>
      </c>
      <c r="E21" s="53">
        <f>+Assessment!E37</f>
        <v>301511</v>
      </c>
      <c r="F21" s="53">
        <f>+Assessment!F37</f>
        <v>0</v>
      </c>
      <c r="G21" s="53">
        <f>+Assessment!I37</f>
        <v>25723.889748892172</v>
      </c>
      <c r="H21" s="53">
        <f>+Assessment!J37</f>
        <v>285408.35754800594</v>
      </c>
      <c r="I21" s="53">
        <f>+Assessment!L37</f>
        <v>193072.23680926627</v>
      </c>
      <c r="J21" s="53">
        <f>SUM(E21:I21)</f>
        <v>805715.48410616443</v>
      </c>
      <c r="K21" s="53">
        <f>+Assessment!O37</f>
        <v>0</v>
      </c>
      <c r="L21" s="53">
        <f>+Assessment!P37</f>
        <v>75879.460000000006</v>
      </c>
      <c r="M21" s="180">
        <f>L21+K21+J21</f>
        <v>881594.94410616439</v>
      </c>
    </row>
    <row r="23" spans="1:13" x14ac:dyDescent="0.25">
      <c r="M23" s="503"/>
    </row>
  </sheetData>
  <conditionalFormatting sqref="E3:J3">
    <cfRule type="cellIs" dxfId="20" priority="31" operator="lessThan">
      <formula>0</formula>
    </cfRule>
  </conditionalFormatting>
  <conditionalFormatting sqref="E5:I5">
    <cfRule type="cellIs" dxfId="19" priority="29" operator="lessThan">
      <formula>0</formula>
    </cfRule>
  </conditionalFormatting>
  <conditionalFormatting sqref="E7:I7">
    <cfRule type="cellIs" dxfId="18" priority="27" operator="lessThan">
      <formula>0</formula>
    </cfRule>
  </conditionalFormatting>
  <conditionalFormatting sqref="E13:I13">
    <cfRule type="cellIs" dxfId="17" priority="21" operator="lessThan">
      <formula>0</formula>
    </cfRule>
  </conditionalFormatting>
  <conditionalFormatting sqref="E21:I21">
    <cfRule type="cellIs" dxfId="16" priority="13" operator="lessThan">
      <formula>0</formula>
    </cfRule>
  </conditionalFormatting>
  <conditionalFormatting sqref="E19:I19">
    <cfRule type="cellIs" dxfId="15" priority="15" operator="lessThan">
      <formula>0</formula>
    </cfRule>
  </conditionalFormatting>
  <conditionalFormatting sqref="E17:I17">
    <cfRule type="cellIs" dxfId="14" priority="17" operator="lessThan">
      <formula>0</formula>
    </cfRule>
  </conditionalFormatting>
  <conditionalFormatting sqref="E15:I15">
    <cfRule type="cellIs" dxfId="13" priority="19" operator="lessThan">
      <formula>0</formula>
    </cfRule>
  </conditionalFormatting>
  <conditionalFormatting sqref="E9:I9">
    <cfRule type="cellIs" dxfId="12" priority="25" operator="lessThan">
      <formula>0</formula>
    </cfRule>
  </conditionalFormatting>
  <conditionalFormatting sqref="E11:I11">
    <cfRule type="cellIs" dxfId="11" priority="23" operator="lessThan">
      <formula>0</formula>
    </cfRule>
  </conditionalFormatting>
  <conditionalFormatting sqref="J21 J19 J17 J15 J13 J11 J9 J7 J5">
    <cfRule type="cellIs" dxfId="10" priority="11" operator="lessThan">
      <formula>0</formula>
    </cfRule>
  </conditionalFormatting>
  <conditionalFormatting sqref="K3:L3">
    <cfRule type="cellIs" dxfId="9" priority="10" operator="lessThan">
      <formula>0</formula>
    </cfRule>
  </conditionalFormatting>
  <conditionalFormatting sqref="K5:L5">
    <cfRule type="cellIs" dxfId="8" priority="9" operator="lessThan">
      <formula>0</formula>
    </cfRule>
  </conditionalFormatting>
  <conditionalFormatting sqref="K7:L7">
    <cfRule type="cellIs" dxfId="7" priority="8" operator="lessThan">
      <formula>0</formula>
    </cfRule>
  </conditionalFormatting>
  <conditionalFormatting sqref="K13:L13">
    <cfRule type="cellIs" dxfId="6" priority="5" operator="lessThan">
      <formula>0</formula>
    </cfRule>
  </conditionalFormatting>
  <conditionalFormatting sqref="K21:L21">
    <cfRule type="cellIs" dxfId="5" priority="1" operator="lessThan">
      <formula>0</formula>
    </cfRule>
  </conditionalFormatting>
  <conditionalFormatting sqref="K19:L19">
    <cfRule type="cellIs" dxfId="4" priority="2" operator="lessThan">
      <formula>0</formula>
    </cfRule>
  </conditionalFormatting>
  <conditionalFormatting sqref="K17:L17">
    <cfRule type="cellIs" dxfId="3" priority="3" operator="lessThan">
      <formula>0</formula>
    </cfRule>
  </conditionalFormatting>
  <conditionalFormatting sqref="K15:L15">
    <cfRule type="cellIs" dxfId="2" priority="4" operator="lessThan">
      <formula>0</formula>
    </cfRule>
  </conditionalFormatting>
  <conditionalFormatting sqref="K9:L9">
    <cfRule type="cellIs" dxfId="1" priority="7" operator="lessThan">
      <formula>0</formula>
    </cfRule>
  </conditionalFormatting>
  <conditionalFormatting sqref="K11:L11">
    <cfRule type="cellIs" dxfId="0" priority="6" operator="lessThan">
      <formula>0</formula>
    </cfRule>
  </conditionalFormatting>
  <pageMargins left="0.44791666666666702" right="0.22916666666666699" top="0.95833333333333304" bottom="0.5" header="0.3" footer="0.3"/>
  <pageSetup fitToHeight="3" orientation="landscape" r:id="rId1"/>
  <headerFooter>
    <oddHeader xml:space="preserve">&amp;C&amp;"Cambria,Bold"&amp;18&amp;K003366
ASSESSMENT TO MEMBER TOWNS
</oddHeader>
    <oddFooter>&amp;L&amp;"-,Bold"Minuteman High School&amp;R&amp;"-,Bold"&amp;P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3:M15"/>
  <sheetViews>
    <sheetView zoomScaleNormal="100" workbookViewId="0">
      <selection activeCell="E11" sqref="E11"/>
    </sheetView>
  </sheetViews>
  <sheetFormatPr defaultRowHeight="15" x14ac:dyDescent="0.25"/>
  <sheetData>
    <row r="13" spans="1:13" ht="95.25" customHeight="1" x14ac:dyDescent="0.25">
      <c r="A13" s="737" t="s">
        <v>149</v>
      </c>
      <c r="B13" s="737"/>
      <c r="C13" s="737"/>
      <c r="D13" s="737"/>
      <c r="E13" s="737"/>
      <c r="F13" s="737"/>
      <c r="G13" s="737"/>
      <c r="H13" s="737"/>
      <c r="I13" s="737"/>
      <c r="J13" s="737"/>
      <c r="K13" s="737"/>
      <c r="L13" s="737"/>
      <c r="M13" s="737"/>
    </row>
    <row r="15" spans="1:13" ht="95.25" customHeight="1" x14ac:dyDescent="0.25">
      <c r="A15" s="737" t="s">
        <v>548</v>
      </c>
      <c r="B15" s="737"/>
      <c r="C15" s="737"/>
      <c r="D15" s="737"/>
      <c r="E15" s="737"/>
      <c r="F15" s="737"/>
      <c r="G15" s="737"/>
      <c r="H15" s="737"/>
      <c r="I15" s="737"/>
      <c r="J15" s="737"/>
      <c r="K15" s="737"/>
      <c r="L15" s="737"/>
      <c r="M15" s="737"/>
    </row>
  </sheetData>
  <mergeCells count="2">
    <mergeCell ref="A13:M13"/>
    <mergeCell ref="A15:M15"/>
  </mergeCells>
  <pageMargins left="0.7" right="0.7" top="0.75" bottom="0.75" header="0.3" footer="0.3"/>
  <pageSetup orientation="landscape" r:id="rId1"/>
  <headerFooter>
    <oddFooter>&amp;L&amp;"-,Bold"Minuteman High School&amp;R&amp;"-,Bold"&amp;P</oddFooter>
  </headerFooter>
  <drawing r:id="rId2"/>
  <legacyDrawing r:id="rId3"/>
  <oleObjects>
    <mc:AlternateContent xmlns:mc="http://schemas.openxmlformats.org/markup-compatibility/2006">
      <mc:Choice Requires="x14">
        <oleObject progId="OrgPlusWOPX.4" shapeId="25601" r:id="rId4">
          <objectPr defaultSize="0" autoPict="0" r:id="rId5">
            <anchor moveWithCells="1" sizeWithCells="1">
              <from>
                <xdr:col>0</xdr:col>
                <xdr:colOff>295275</xdr:colOff>
                <xdr:row>26</xdr:row>
                <xdr:rowOff>85725</xdr:rowOff>
              </from>
              <to>
                <xdr:col>12</xdr:col>
                <xdr:colOff>390525</xdr:colOff>
                <xdr:row>45</xdr:row>
                <xdr:rowOff>180975</xdr:rowOff>
              </to>
            </anchor>
          </objectPr>
        </oleObject>
      </mc:Choice>
      <mc:Fallback>
        <oleObject progId="OrgPlusWOPX.4" shapeId="25601" r:id="rId4"/>
      </mc:Fallback>
    </mc:AlternateContent>
  </oleObjec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51"/>
  <sheetViews>
    <sheetView zoomScaleNormal="100" workbookViewId="0">
      <selection activeCell="J22" sqref="J22"/>
    </sheetView>
  </sheetViews>
  <sheetFormatPr defaultRowHeight="15" x14ac:dyDescent="0.25"/>
  <cols>
    <col min="1" max="1" width="47" customWidth="1"/>
    <col min="2" max="3" width="0" hidden="1" customWidth="1"/>
    <col min="4" max="5" width="15" hidden="1" customWidth="1"/>
    <col min="6" max="10" width="15" customWidth="1"/>
  </cols>
  <sheetData>
    <row r="1" spans="1:10" ht="32.25" customHeight="1" x14ac:dyDescent="0.25">
      <c r="A1" s="58" t="s">
        <v>150</v>
      </c>
      <c r="B1" s="59" t="s">
        <v>151</v>
      </c>
      <c r="C1" s="59" t="s">
        <v>152</v>
      </c>
      <c r="D1" s="60" t="s">
        <v>153</v>
      </c>
      <c r="E1" s="60" t="s">
        <v>154</v>
      </c>
      <c r="F1" s="60" t="s">
        <v>155</v>
      </c>
      <c r="G1" s="60" t="s">
        <v>518</v>
      </c>
      <c r="H1" s="60" t="s">
        <v>623</v>
      </c>
      <c r="I1" s="60" t="s">
        <v>622</v>
      </c>
      <c r="J1" s="60" t="s">
        <v>744</v>
      </c>
    </row>
    <row r="2" spans="1:10" x14ac:dyDescent="0.25">
      <c r="A2" s="61"/>
      <c r="B2" s="61"/>
      <c r="C2" s="61"/>
      <c r="D2" s="61"/>
      <c r="E2" s="61"/>
      <c r="F2" s="61"/>
      <c r="G2" s="61"/>
      <c r="H2" s="61"/>
      <c r="I2" s="61"/>
      <c r="J2" s="61"/>
    </row>
    <row r="3" spans="1:10" hidden="1" x14ac:dyDescent="0.25">
      <c r="A3" s="62" t="s">
        <v>161</v>
      </c>
      <c r="B3" s="63"/>
      <c r="C3" s="63"/>
      <c r="D3" s="63"/>
      <c r="E3" s="63"/>
      <c r="F3" s="63"/>
      <c r="G3" s="63"/>
      <c r="H3" s="63"/>
      <c r="I3" s="63"/>
      <c r="J3" s="63"/>
    </row>
    <row r="4" spans="1:10" hidden="1" x14ac:dyDescent="0.25">
      <c r="A4" s="62" t="s">
        <v>162</v>
      </c>
      <c r="B4" s="63"/>
      <c r="C4" s="63"/>
      <c r="D4" s="64">
        <v>71000</v>
      </c>
      <c r="E4" s="63"/>
      <c r="F4" s="63"/>
      <c r="G4" s="63"/>
      <c r="H4" s="529">
        <v>10000</v>
      </c>
      <c r="I4" s="529">
        <v>10000</v>
      </c>
      <c r="J4" s="529">
        <v>10000</v>
      </c>
    </row>
    <row r="5" spans="1:10" hidden="1" x14ac:dyDescent="0.25">
      <c r="A5" s="62" t="s">
        <v>163</v>
      </c>
      <c r="B5" s="63"/>
      <c r="C5" s="63"/>
      <c r="D5" s="64"/>
      <c r="E5" s="63"/>
      <c r="F5" s="64">
        <v>70315</v>
      </c>
      <c r="G5" s="63"/>
      <c r="H5" s="63"/>
      <c r="I5" s="63"/>
      <c r="J5" s="63"/>
    </row>
    <row r="6" spans="1:10" hidden="1" x14ac:dyDescent="0.25">
      <c r="A6" s="62" t="s">
        <v>164</v>
      </c>
      <c r="B6" s="63"/>
      <c r="C6" s="63"/>
      <c r="D6" s="64">
        <v>23000</v>
      </c>
      <c r="E6" s="63"/>
      <c r="F6" s="63"/>
      <c r="G6" s="63"/>
      <c r="H6" s="63"/>
      <c r="I6" s="63"/>
      <c r="J6" s="63"/>
    </row>
    <row r="7" spans="1:10" ht="29.25" customHeight="1" x14ac:dyDescent="0.25">
      <c r="A7" s="65" t="s">
        <v>156</v>
      </c>
      <c r="B7" s="63"/>
      <c r="C7" s="63"/>
      <c r="D7" s="78">
        <v>243000</v>
      </c>
      <c r="E7" s="78">
        <v>50000</v>
      </c>
      <c r="F7" s="78">
        <f>SUM(F3:F6)</f>
        <v>70315</v>
      </c>
      <c r="G7" s="78">
        <v>0</v>
      </c>
      <c r="H7" s="78">
        <f>SUM(H3:H6)</f>
        <v>10000</v>
      </c>
      <c r="I7" s="78">
        <v>0</v>
      </c>
      <c r="J7" s="78">
        <v>0</v>
      </c>
    </row>
    <row r="8" spans="1:10" hidden="1" x14ac:dyDescent="0.25">
      <c r="A8" s="47" t="s">
        <v>165</v>
      </c>
      <c r="B8" s="63"/>
      <c r="C8" s="63"/>
      <c r="D8" s="79"/>
      <c r="E8" s="79"/>
      <c r="F8" s="79"/>
      <c r="G8" s="66"/>
      <c r="H8" s="66"/>
      <c r="I8" s="66"/>
      <c r="J8" s="66"/>
    </row>
    <row r="9" spans="1:10" hidden="1" x14ac:dyDescent="0.25">
      <c r="A9" s="47" t="s">
        <v>166</v>
      </c>
      <c r="B9" s="63"/>
      <c r="C9" s="63"/>
      <c r="D9" s="79"/>
      <c r="E9" s="79"/>
      <c r="F9" s="79"/>
      <c r="G9" s="66"/>
      <c r="H9" s="66"/>
      <c r="I9" s="66"/>
      <c r="J9" s="66"/>
    </row>
    <row r="10" spans="1:10" hidden="1" x14ac:dyDescent="0.25">
      <c r="A10" s="47" t="s">
        <v>167</v>
      </c>
      <c r="B10" s="63"/>
      <c r="C10" s="63"/>
      <c r="D10" s="79"/>
      <c r="E10" s="79"/>
      <c r="F10" s="79"/>
      <c r="G10" s="66"/>
      <c r="H10" s="66"/>
      <c r="I10" s="66"/>
      <c r="J10" s="66"/>
    </row>
    <row r="11" spans="1:10" hidden="1" x14ac:dyDescent="0.25">
      <c r="A11" s="47" t="s">
        <v>168</v>
      </c>
      <c r="B11" s="63"/>
      <c r="C11" s="63"/>
      <c r="D11" s="79">
        <v>232285</v>
      </c>
      <c r="E11" s="79"/>
      <c r="F11" s="79">
        <v>268352</v>
      </c>
      <c r="G11" s="79">
        <v>265952</v>
      </c>
      <c r="H11" s="79">
        <v>260636</v>
      </c>
      <c r="I11" s="79">
        <v>260636</v>
      </c>
      <c r="J11" s="79">
        <v>260636</v>
      </c>
    </row>
    <row r="12" spans="1:10" hidden="1" x14ac:dyDescent="0.25">
      <c r="A12" s="47" t="s">
        <v>169</v>
      </c>
      <c r="B12" s="63"/>
      <c r="C12" s="63"/>
      <c r="D12" s="79"/>
      <c r="E12" s="79"/>
      <c r="F12" s="79"/>
      <c r="G12" s="79"/>
      <c r="H12" s="79"/>
      <c r="I12" s="79"/>
      <c r="J12" s="79"/>
    </row>
    <row r="13" spans="1:10" hidden="1" x14ac:dyDescent="0.25">
      <c r="A13" s="47" t="s">
        <v>170</v>
      </c>
      <c r="B13" s="63"/>
      <c r="C13" s="63"/>
      <c r="D13" s="79"/>
      <c r="E13" s="79"/>
      <c r="F13" s="79"/>
      <c r="G13" s="79">
        <v>59940</v>
      </c>
      <c r="H13" s="79"/>
      <c r="I13" s="79"/>
      <c r="J13" s="79"/>
    </row>
    <row r="14" spans="1:10" hidden="1" x14ac:dyDescent="0.25">
      <c r="A14" s="47" t="s">
        <v>171</v>
      </c>
      <c r="B14" s="63"/>
      <c r="C14" s="63"/>
      <c r="D14" s="79"/>
      <c r="E14" s="79"/>
      <c r="F14" s="79">
        <v>9000</v>
      </c>
      <c r="G14" s="79"/>
      <c r="H14" s="79"/>
      <c r="I14" s="79"/>
      <c r="J14" s="79"/>
    </row>
    <row r="15" spans="1:10" hidden="1" x14ac:dyDescent="0.25">
      <c r="A15" s="47" t="s">
        <v>172</v>
      </c>
      <c r="B15" s="63"/>
      <c r="C15" s="63"/>
      <c r="D15" s="79">
        <v>236055</v>
      </c>
      <c r="E15" s="79"/>
      <c r="F15" s="79">
        <v>250111</v>
      </c>
      <c r="G15" s="79">
        <v>242692</v>
      </c>
      <c r="H15" s="79">
        <v>241827</v>
      </c>
      <c r="I15" s="79">
        <v>241827</v>
      </c>
      <c r="J15" s="79">
        <v>241827</v>
      </c>
    </row>
    <row r="16" spans="1:10" hidden="1" x14ac:dyDescent="0.25">
      <c r="A16" s="47" t="s">
        <v>173</v>
      </c>
      <c r="B16" s="63"/>
      <c r="C16" s="63"/>
      <c r="D16" s="79"/>
      <c r="E16" s="79"/>
      <c r="F16" s="79"/>
      <c r="G16" s="79"/>
      <c r="H16" s="79"/>
      <c r="I16" s="79"/>
      <c r="J16" s="79"/>
    </row>
    <row r="17" spans="1:10" hidden="1" x14ac:dyDescent="0.25">
      <c r="A17" s="47" t="s">
        <v>174</v>
      </c>
      <c r="B17" s="63"/>
      <c r="C17" s="63"/>
      <c r="D17" s="79">
        <v>7121</v>
      </c>
      <c r="E17" s="79"/>
      <c r="F17" s="79">
        <v>5115</v>
      </c>
      <c r="G17" s="79">
        <v>5208</v>
      </c>
      <c r="H17" s="79">
        <v>5208</v>
      </c>
      <c r="I17" s="79">
        <v>5208</v>
      </c>
      <c r="J17" s="79">
        <v>5208</v>
      </c>
    </row>
    <row r="18" spans="1:10" hidden="1" x14ac:dyDescent="0.25">
      <c r="A18" s="47" t="s">
        <v>175</v>
      </c>
      <c r="B18" s="63"/>
      <c r="C18" s="63"/>
      <c r="D18" s="79">
        <v>85309</v>
      </c>
      <c r="E18" s="79"/>
      <c r="F18" s="79">
        <v>116768</v>
      </c>
      <c r="G18" s="79">
        <v>122363</v>
      </c>
      <c r="H18" s="79">
        <v>110579</v>
      </c>
      <c r="I18" s="79">
        <v>110579</v>
      </c>
      <c r="J18" s="79">
        <v>110579</v>
      </c>
    </row>
    <row r="19" spans="1:10" hidden="1" x14ac:dyDescent="0.25">
      <c r="A19" s="47" t="s">
        <v>176</v>
      </c>
      <c r="B19" s="63"/>
      <c r="C19" s="63"/>
      <c r="D19" s="79"/>
      <c r="E19" s="79"/>
      <c r="F19" s="79"/>
      <c r="G19" s="79"/>
      <c r="H19" s="79"/>
      <c r="I19" s="79"/>
      <c r="J19" s="79"/>
    </row>
    <row r="20" spans="1:10" hidden="1" x14ac:dyDescent="0.25">
      <c r="A20" s="47" t="s">
        <v>177</v>
      </c>
      <c r="B20" s="63"/>
      <c r="C20" s="63"/>
      <c r="D20" s="79">
        <v>16761</v>
      </c>
      <c r="E20" s="79"/>
      <c r="F20" s="79">
        <v>16113</v>
      </c>
      <c r="G20" s="79">
        <v>16123</v>
      </c>
      <c r="H20" s="79">
        <v>15332</v>
      </c>
      <c r="I20" s="79">
        <v>15332</v>
      </c>
      <c r="J20" s="79">
        <v>15332</v>
      </c>
    </row>
    <row r="21" spans="1:10" ht="29.25" customHeight="1" x14ac:dyDescent="0.25">
      <c r="A21" s="65" t="s">
        <v>157</v>
      </c>
      <c r="B21" s="63"/>
      <c r="C21" s="63"/>
      <c r="D21" s="78">
        <v>590855</v>
      </c>
      <c r="E21" s="78">
        <v>677072</v>
      </c>
      <c r="F21" s="78">
        <f>SUM(F8:F20)</f>
        <v>665459</v>
      </c>
      <c r="G21" s="78">
        <f>SUM(G8:G20)</f>
        <v>712278</v>
      </c>
      <c r="H21" s="78">
        <v>647145</v>
      </c>
      <c r="I21" s="78">
        <v>530214</v>
      </c>
      <c r="J21" s="78">
        <v>535771</v>
      </c>
    </row>
    <row r="22" spans="1:10" ht="29.25" customHeight="1" x14ac:dyDescent="0.25">
      <c r="A22" s="67" t="s">
        <v>158</v>
      </c>
      <c r="B22" s="68"/>
      <c r="C22" s="68"/>
      <c r="D22" s="69">
        <f>D7+D21</f>
        <v>833855</v>
      </c>
      <c r="E22" s="69">
        <f>E7+E21</f>
        <v>727072</v>
      </c>
      <c r="F22" s="69">
        <f>F7+F21</f>
        <v>735774</v>
      </c>
      <c r="G22" s="69">
        <f>G21+G7</f>
        <v>712278</v>
      </c>
      <c r="H22" s="69">
        <f>H21+H7</f>
        <v>657145</v>
      </c>
      <c r="I22" s="69">
        <f>I21+I7</f>
        <v>530214</v>
      </c>
      <c r="J22" s="69">
        <f>J21+J7</f>
        <v>535771</v>
      </c>
    </row>
    <row r="23" spans="1:10" s="6" customFormat="1" ht="15" customHeight="1" x14ac:dyDescent="0.25">
      <c r="A23" s="530"/>
      <c r="B23" s="71"/>
      <c r="C23" s="71"/>
      <c r="D23" s="75"/>
      <c r="E23" s="75"/>
      <c r="F23" s="75"/>
      <c r="G23" s="75"/>
      <c r="H23" s="75"/>
      <c r="I23" s="75"/>
      <c r="J23" s="75"/>
    </row>
    <row r="24" spans="1:10" hidden="1" x14ac:dyDescent="0.25">
      <c r="A24" s="70" t="s">
        <v>178</v>
      </c>
      <c r="B24" s="71"/>
      <c r="C24" s="71"/>
      <c r="D24" s="72">
        <v>12000</v>
      </c>
      <c r="E24" s="72"/>
      <c r="F24" s="72">
        <v>7300</v>
      </c>
      <c r="G24" s="72">
        <v>5100</v>
      </c>
      <c r="H24" s="72"/>
      <c r="I24" s="72"/>
      <c r="J24" s="72"/>
    </row>
    <row r="25" spans="1:10" hidden="1" x14ac:dyDescent="0.25">
      <c r="A25" s="70" t="s">
        <v>179</v>
      </c>
      <c r="B25" s="71"/>
      <c r="C25" s="71"/>
      <c r="D25" s="72"/>
      <c r="E25" s="72"/>
      <c r="F25" s="72"/>
      <c r="G25" s="71"/>
      <c r="H25" s="71"/>
      <c r="I25" s="71"/>
      <c r="J25" s="71"/>
    </row>
    <row r="26" spans="1:10" hidden="1" x14ac:dyDescent="0.25">
      <c r="A26" s="70" t="s">
        <v>180</v>
      </c>
      <c r="B26" s="71"/>
      <c r="C26" s="71"/>
      <c r="D26" s="72"/>
      <c r="E26" s="72"/>
      <c r="F26" s="72">
        <v>56831</v>
      </c>
      <c r="G26" s="71"/>
      <c r="H26" s="71"/>
      <c r="I26" s="71"/>
      <c r="J26" s="71"/>
    </row>
    <row r="27" spans="1:10" ht="29.25" customHeight="1" x14ac:dyDescent="0.25">
      <c r="A27" s="65" t="s">
        <v>159</v>
      </c>
      <c r="B27" s="63"/>
      <c r="C27" s="63"/>
      <c r="D27" s="78">
        <v>12000</v>
      </c>
      <c r="E27" s="78">
        <v>26500</v>
      </c>
      <c r="F27" s="78">
        <v>64131</v>
      </c>
      <c r="G27" s="78">
        <f>SUM(G24:G26)</f>
        <v>5100</v>
      </c>
      <c r="H27" s="78">
        <v>507716</v>
      </c>
      <c r="I27" s="78">
        <v>200</v>
      </c>
      <c r="J27" s="78">
        <v>558200</v>
      </c>
    </row>
    <row r="28" spans="1:10" ht="29.25" customHeight="1" x14ac:dyDescent="0.25">
      <c r="A28" s="67" t="s">
        <v>160</v>
      </c>
      <c r="B28" s="73"/>
      <c r="C28" s="73"/>
      <c r="D28" s="69">
        <v>12000</v>
      </c>
      <c r="E28" s="69">
        <f>+E27</f>
        <v>26500</v>
      </c>
      <c r="F28" s="69">
        <f>+F27</f>
        <v>64131</v>
      </c>
      <c r="G28" s="69">
        <f>+G27</f>
        <v>5100</v>
      </c>
      <c r="H28" s="69">
        <f t="shared" ref="H28:I28" si="0">+H27</f>
        <v>507716</v>
      </c>
      <c r="I28" s="69">
        <f t="shared" si="0"/>
        <v>200</v>
      </c>
      <c r="J28" s="69">
        <f t="shared" ref="J28" si="1">+J27</f>
        <v>558200</v>
      </c>
    </row>
    <row r="29" spans="1:10" s="6" customFormat="1" ht="15" customHeight="1" x14ac:dyDescent="0.25">
      <c r="A29" s="530"/>
      <c r="B29" s="71"/>
      <c r="C29" s="71"/>
      <c r="D29" s="75"/>
      <c r="E29" s="75"/>
      <c r="F29" s="75"/>
      <c r="G29" s="75"/>
      <c r="H29" s="75"/>
      <c r="I29" s="75"/>
      <c r="J29" s="75"/>
    </row>
    <row r="30" spans="1:10" ht="29.25" customHeight="1" x14ac:dyDescent="0.25">
      <c r="A30" s="74" t="s">
        <v>181</v>
      </c>
      <c r="B30" s="51"/>
      <c r="C30" s="51"/>
      <c r="D30" s="78">
        <v>15370</v>
      </c>
      <c r="E30" s="78"/>
      <c r="F30" s="78"/>
      <c r="G30" s="78"/>
      <c r="H30" s="78"/>
      <c r="I30" s="78"/>
      <c r="J30" s="78"/>
    </row>
    <row r="31" spans="1:10" hidden="1" x14ac:dyDescent="0.25">
      <c r="A31" s="70" t="s">
        <v>182</v>
      </c>
      <c r="B31" s="51"/>
      <c r="C31" s="51"/>
      <c r="D31" s="79">
        <v>1000</v>
      </c>
      <c r="E31" s="79"/>
      <c r="F31" s="79"/>
      <c r="G31" s="51"/>
      <c r="H31" s="51"/>
      <c r="I31" s="51"/>
      <c r="J31" s="51"/>
    </row>
    <row r="32" spans="1:10" hidden="1" x14ac:dyDescent="0.25">
      <c r="A32" s="70" t="s">
        <v>183</v>
      </c>
      <c r="B32" s="51"/>
      <c r="C32" s="51"/>
      <c r="D32" s="79"/>
      <c r="E32" s="79"/>
      <c r="F32" s="79"/>
      <c r="G32" s="51"/>
      <c r="H32" s="51"/>
      <c r="I32" s="51"/>
      <c r="J32" s="51"/>
    </row>
    <row r="33" spans="1:10" hidden="1" x14ac:dyDescent="0.25">
      <c r="A33" s="70" t="s">
        <v>184</v>
      </c>
      <c r="B33" s="51"/>
      <c r="C33" s="51"/>
      <c r="D33" s="79"/>
      <c r="E33" s="79"/>
      <c r="F33" s="79"/>
      <c r="G33" s="79">
        <v>88970.58</v>
      </c>
      <c r="H33" s="79">
        <v>108172</v>
      </c>
      <c r="I33" s="79">
        <v>108172</v>
      </c>
      <c r="J33" s="79">
        <v>108172</v>
      </c>
    </row>
    <row r="34" spans="1:10" hidden="1" x14ac:dyDescent="0.25">
      <c r="A34" s="70" t="s">
        <v>550</v>
      </c>
      <c r="B34" s="51"/>
      <c r="C34" s="51"/>
      <c r="D34" s="79"/>
      <c r="E34" s="79"/>
      <c r="F34" s="79"/>
      <c r="G34" s="79">
        <v>500000</v>
      </c>
      <c r="H34" s="79"/>
      <c r="I34" s="79"/>
      <c r="J34" s="79"/>
    </row>
    <row r="35" spans="1:10" hidden="1" x14ac:dyDescent="0.25">
      <c r="A35" s="70" t="s">
        <v>185</v>
      </c>
      <c r="B35" s="51"/>
      <c r="C35" s="51"/>
      <c r="D35" s="79"/>
      <c r="E35" s="79"/>
      <c r="F35" s="79">
        <v>11105</v>
      </c>
      <c r="G35" s="51"/>
      <c r="H35" s="51"/>
      <c r="I35" s="51"/>
      <c r="J35" s="51"/>
    </row>
    <row r="36" spans="1:10" hidden="1" x14ac:dyDescent="0.25">
      <c r="A36" s="70" t="s">
        <v>186</v>
      </c>
      <c r="B36" s="51"/>
      <c r="C36" s="51"/>
      <c r="D36" s="79"/>
      <c r="E36" s="79"/>
      <c r="F36" s="79"/>
      <c r="G36" s="51"/>
      <c r="H36" s="51"/>
      <c r="I36" s="51"/>
      <c r="J36" s="51"/>
    </row>
    <row r="37" spans="1:10" hidden="1" x14ac:dyDescent="0.25">
      <c r="A37" s="70" t="s">
        <v>187</v>
      </c>
      <c r="B37" s="51"/>
      <c r="C37" s="51"/>
      <c r="D37" s="79"/>
      <c r="E37" s="79"/>
      <c r="F37" s="79"/>
      <c r="G37" s="51"/>
      <c r="H37" s="51"/>
      <c r="I37" s="51"/>
      <c r="J37" s="51"/>
    </row>
    <row r="38" spans="1:10" hidden="1" x14ac:dyDescent="0.25">
      <c r="A38" s="70" t="s">
        <v>188</v>
      </c>
      <c r="B38" s="51"/>
      <c r="C38" s="51"/>
      <c r="D38" s="79"/>
      <c r="E38" s="79"/>
      <c r="F38" s="79"/>
      <c r="G38" s="51"/>
      <c r="H38" s="51"/>
      <c r="I38" s="51"/>
      <c r="J38" s="51"/>
    </row>
    <row r="39" spans="1:10" hidden="1" x14ac:dyDescent="0.25">
      <c r="B39" s="51"/>
      <c r="C39" s="51"/>
      <c r="D39" s="79"/>
      <c r="E39" s="79"/>
      <c r="F39" s="79"/>
      <c r="G39" s="51"/>
      <c r="H39" s="51"/>
      <c r="I39" s="51"/>
      <c r="J39" s="51"/>
    </row>
    <row r="40" spans="1:10" ht="29.25" customHeight="1" x14ac:dyDescent="0.25">
      <c r="A40" s="67" t="s">
        <v>189</v>
      </c>
      <c r="B40" s="51"/>
      <c r="C40" s="51"/>
      <c r="D40" s="69">
        <v>15370</v>
      </c>
      <c r="E40" s="69">
        <v>150293</v>
      </c>
      <c r="F40" s="69">
        <f>SUM(F31:F39)</f>
        <v>11105</v>
      </c>
      <c r="G40" s="69">
        <f>SUM(G31:G39)</f>
        <v>588970.57999999996</v>
      </c>
      <c r="H40" s="69">
        <f>SUM(H31:H39)</f>
        <v>108172</v>
      </c>
      <c r="I40" s="69">
        <f t="shared" ref="I40:J40" si="2">+I39</f>
        <v>0</v>
      </c>
      <c r="J40" s="69">
        <f t="shared" si="2"/>
        <v>0</v>
      </c>
    </row>
    <row r="41" spans="1:10" x14ac:dyDescent="0.25">
      <c r="A41" s="51"/>
      <c r="B41" s="51"/>
      <c r="C41" s="51"/>
      <c r="D41" s="80"/>
      <c r="E41" s="80"/>
      <c r="F41" s="80"/>
      <c r="G41" s="51"/>
      <c r="H41" s="51"/>
      <c r="I41" s="51"/>
      <c r="J41" s="51"/>
    </row>
    <row r="42" spans="1:10" ht="29.25" customHeight="1" x14ac:dyDescent="0.25">
      <c r="A42" s="77" t="s">
        <v>190</v>
      </c>
      <c r="B42" s="59"/>
      <c r="C42" s="59"/>
      <c r="D42" s="81">
        <f>D22+D28+D40</f>
        <v>861225</v>
      </c>
      <c r="E42" s="81">
        <f>E22+E28+E40</f>
        <v>903865</v>
      </c>
      <c r="F42" s="81">
        <f>F22+F28+F40</f>
        <v>811010</v>
      </c>
      <c r="G42" s="81">
        <f>G40+G28+G22</f>
        <v>1306348.58</v>
      </c>
      <c r="H42" s="81">
        <f>H40+H28+H22</f>
        <v>1273033</v>
      </c>
      <c r="I42" s="81">
        <f>I40+I28+I22</f>
        <v>530414</v>
      </c>
      <c r="J42" s="81">
        <f>J40+J28+J22</f>
        <v>1093971</v>
      </c>
    </row>
    <row r="43" spans="1:10" hidden="1" x14ac:dyDescent="0.25">
      <c r="A43" s="55" t="s">
        <v>191</v>
      </c>
    </row>
    <row r="44" spans="1:10" ht="26.25" hidden="1" x14ac:dyDescent="0.25">
      <c r="A44" s="57" t="s">
        <v>192</v>
      </c>
    </row>
    <row r="45" spans="1:10" hidden="1" x14ac:dyDescent="0.25">
      <c r="A45" s="55" t="s">
        <v>193</v>
      </c>
    </row>
    <row r="46" spans="1:10" hidden="1" x14ac:dyDescent="0.25">
      <c r="A46" s="56" t="s">
        <v>194</v>
      </c>
    </row>
    <row r="47" spans="1:10" hidden="1" x14ac:dyDescent="0.25">
      <c r="A47" s="56" t="s">
        <v>195</v>
      </c>
    </row>
    <row r="48" spans="1:10" hidden="1" x14ac:dyDescent="0.25">
      <c r="A48" s="56" t="s">
        <v>196</v>
      </c>
    </row>
    <row r="49" spans="1:1" x14ac:dyDescent="0.25">
      <c r="A49" s="55"/>
    </row>
    <row r="50" spans="1:1" x14ac:dyDescent="0.25">
      <c r="A50" s="55"/>
    </row>
    <row r="51" spans="1:1" x14ac:dyDescent="0.25">
      <c r="A51" s="56" t="s">
        <v>621</v>
      </c>
    </row>
  </sheetData>
  <pageMargins left="0.7" right="0.7" top="0.95833333333333304" bottom="0.75" header="0.3" footer="0.3"/>
  <pageSetup orientation="landscape" r:id="rId1"/>
  <headerFooter>
    <oddHeader>&amp;C&amp;"Cambria,Bold"&amp;18&amp;K003366
GRANT FUNDING - FY15 TO FY19</oddHeader>
    <oddFooter>&amp;L&amp;"-,Bold"Minuteman High School&amp;R&amp;"-,Bold"&amp;P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3"/>
  <sheetViews>
    <sheetView zoomScaleNormal="100" workbookViewId="0">
      <selection activeCell="E17" sqref="E17"/>
    </sheetView>
  </sheetViews>
  <sheetFormatPr defaultRowHeight="15" x14ac:dyDescent="0.25"/>
  <cols>
    <col min="1" max="1" width="28.42578125" customWidth="1"/>
    <col min="2" max="2" width="15.140625" customWidth="1"/>
    <col min="3" max="3" width="29.28515625" bestFit="1" customWidth="1"/>
    <col min="4" max="4" width="21.28515625" customWidth="1"/>
    <col min="5" max="5" width="25.7109375" customWidth="1"/>
  </cols>
  <sheetData>
    <row r="1" spans="1:5" ht="29.25" customHeight="1" x14ac:dyDescent="0.25">
      <c r="A1" s="639" t="s">
        <v>200</v>
      </c>
      <c r="B1" s="639" t="s">
        <v>201</v>
      </c>
      <c r="C1" s="639" t="s">
        <v>114</v>
      </c>
      <c r="D1" s="639" t="s">
        <v>202</v>
      </c>
      <c r="E1" s="639" t="s">
        <v>203</v>
      </c>
    </row>
    <row r="2" spans="1:5" s="2" customFormat="1" ht="17.25" customHeight="1" x14ac:dyDescent="0.25">
      <c r="A2" s="84">
        <v>11</v>
      </c>
      <c r="B2" s="90">
        <v>500</v>
      </c>
      <c r="C2" s="91" t="s">
        <v>204</v>
      </c>
      <c r="D2" s="531">
        <v>36640</v>
      </c>
      <c r="E2" s="532">
        <v>180000</v>
      </c>
    </row>
    <row r="3" spans="1:5" ht="17.25" customHeight="1" x14ac:dyDescent="0.25">
      <c r="A3" s="534" t="s">
        <v>554</v>
      </c>
      <c r="B3" s="90">
        <v>501</v>
      </c>
      <c r="C3" s="86" t="s">
        <v>205</v>
      </c>
      <c r="D3" s="532">
        <v>144000</v>
      </c>
      <c r="E3" s="532">
        <v>87000</v>
      </c>
    </row>
    <row r="4" spans="1:5" ht="17.25" customHeight="1" x14ac:dyDescent="0.25">
      <c r="A4" s="51"/>
      <c r="B4" s="90">
        <v>503</v>
      </c>
      <c r="C4" s="86" t="s">
        <v>206</v>
      </c>
      <c r="D4" s="532">
        <v>160000</v>
      </c>
      <c r="E4" s="532">
        <f>85000+75000</f>
        <v>160000</v>
      </c>
    </row>
    <row r="5" spans="1:5" ht="17.25" customHeight="1" x14ac:dyDescent="0.25">
      <c r="A5" s="51"/>
      <c r="B5" s="90">
        <v>504</v>
      </c>
      <c r="C5" s="86" t="s">
        <v>75</v>
      </c>
      <c r="D5" s="532">
        <v>90000</v>
      </c>
      <c r="E5" s="532">
        <v>55000</v>
      </c>
    </row>
    <row r="6" spans="1:5" ht="17.25" customHeight="1" x14ac:dyDescent="0.25">
      <c r="A6" s="51"/>
      <c r="B6" s="90">
        <v>505</v>
      </c>
      <c r="C6" s="86" t="s">
        <v>207</v>
      </c>
      <c r="D6" s="532">
        <v>4000</v>
      </c>
      <c r="E6" s="532">
        <v>11000</v>
      </c>
    </row>
    <row r="7" spans="1:5" ht="17.25" customHeight="1" x14ac:dyDescent="0.25">
      <c r="A7" s="51"/>
      <c r="B7" s="90">
        <v>506</v>
      </c>
      <c r="C7" s="86" t="s">
        <v>745</v>
      </c>
      <c r="D7" s="532">
        <v>9400</v>
      </c>
      <c r="E7" s="532">
        <v>21000</v>
      </c>
    </row>
    <row r="8" spans="1:5" ht="17.25" customHeight="1" x14ac:dyDescent="0.25">
      <c r="A8" s="76"/>
      <c r="B8" s="76"/>
      <c r="C8" s="92" t="s">
        <v>140</v>
      </c>
      <c r="D8" s="125">
        <f>SUM(D2:D7)</f>
        <v>444040</v>
      </c>
      <c r="E8" s="125">
        <f>SUM(E2:E7)</f>
        <v>514000</v>
      </c>
    </row>
    <row r="9" spans="1:5" ht="17.25" customHeight="1" x14ac:dyDescent="0.25">
      <c r="A9" s="85">
        <v>12</v>
      </c>
      <c r="B9" s="90">
        <v>300</v>
      </c>
      <c r="C9" s="86" t="s">
        <v>208</v>
      </c>
      <c r="D9" s="532">
        <v>69728</v>
      </c>
      <c r="E9" s="532">
        <v>41000</v>
      </c>
    </row>
    <row r="10" spans="1:5" ht="17.25" customHeight="1" x14ac:dyDescent="0.25">
      <c r="A10" s="534" t="s">
        <v>555</v>
      </c>
      <c r="B10" s="90">
        <v>301</v>
      </c>
      <c r="C10" s="86" t="s">
        <v>209</v>
      </c>
      <c r="D10" s="532">
        <v>29000</v>
      </c>
      <c r="E10" s="532">
        <v>0</v>
      </c>
    </row>
    <row r="11" spans="1:5" ht="17.25" customHeight="1" x14ac:dyDescent="0.25">
      <c r="A11" s="51"/>
      <c r="B11" s="90">
        <v>302</v>
      </c>
      <c r="C11" s="86" t="s">
        <v>210</v>
      </c>
      <c r="D11" s="532">
        <v>33000</v>
      </c>
      <c r="E11" s="532">
        <v>0</v>
      </c>
    </row>
    <row r="12" spans="1:5" ht="17.25" customHeight="1" x14ac:dyDescent="0.25">
      <c r="A12" s="51"/>
      <c r="B12" s="90">
        <v>303</v>
      </c>
      <c r="C12" s="86" t="s">
        <v>211</v>
      </c>
      <c r="D12" s="532">
        <v>900</v>
      </c>
      <c r="E12" s="532">
        <v>0</v>
      </c>
    </row>
    <row r="13" spans="1:5" ht="17.25" hidden="1" customHeight="1" x14ac:dyDescent="0.25">
      <c r="A13" s="51"/>
      <c r="B13" s="90">
        <v>304</v>
      </c>
      <c r="C13" s="86" t="s">
        <v>212</v>
      </c>
      <c r="D13" s="532">
        <v>0</v>
      </c>
      <c r="E13" s="532">
        <v>0</v>
      </c>
    </row>
    <row r="14" spans="1:5" ht="17.25" customHeight="1" x14ac:dyDescent="0.25">
      <c r="A14" s="51"/>
      <c r="B14" s="90">
        <v>304</v>
      </c>
      <c r="C14" s="86" t="s">
        <v>212</v>
      </c>
      <c r="D14" s="532">
        <v>5200</v>
      </c>
      <c r="E14" s="532">
        <v>0</v>
      </c>
    </row>
    <row r="15" spans="1:5" ht="17.25" customHeight="1" x14ac:dyDescent="0.25">
      <c r="A15" s="51"/>
      <c r="B15" s="90">
        <v>309</v>
      </c>
      <c r="C15" s="86" t="s">
        <v>214</v>
      </c>
      <c r="D15" s="532">
        <v>7300</v>
      </c>
      <c r="E15" s="532">
        <v>0</v>
      </c>
    </row>
    <row r="16" spans="1:5" ht="17.25" customHeight="1" x14ac:dyDescent="0.25">
      <c r="A16" s="51"/>
      <c r="B16" s="90">
        <v>310</v>
      </c>
      <c r="C16" s="86" t="s">
        <v>215</v>
      </c>
      <c r="D16" s="532">
        <v>91000</v>
      </c>
      <c r="E16" s="532">
        <v>100000</v>
      </c>
    </row>
    <row r="17" spans="1:5" ht="17.25" customHeight="1" x14ac:dyDescent="0.25">
      <c r="A17" s="51"/>
      <c r="B17" s="90">
        <v>316</v>
      </c>
      <c r="C17" s="86" t="s">
        <v>213</v>
      </c>
      <c r="D17" s="532">
        <v>82000</v>
      </c>
      <c r="E17" s="532">
        <v>92000</v>
      </c>
    </row>
    <row r="18" spans="1:5" ht="17.25" hidden="1" customHeight="1" x14ac:dyDescent="0.25">
      <c r="A18" s="51"/>
      <c r="B18" s="90">
        <v>309</v>
      </c>
      <c r="C18" s="86" t="s">
        <v>214</v>
      </c>
      <c r="D18" s="124">
        <v>0</v>
      </c>
      <c r="E18" s="124">
        <v>0</v>
      </c>
    </row>
    <row r="19" spans="1:5" ht="17.25" hidden="1" customHeight="1" x14ac:dyDescent="0.25">
      <c r="A19" s="51"/>
      <c r="B19" s="90">
        <v>312</v>
      </c>
      <c r="C19" s="86" t="s">
        <v>216</v>
      </c>
      <c r="D19" s="124">
        <v>0</v>
      </c>
      <c r="E19" s="124">
        <v>0</v>
      </c>
    </row>
    <row r="20" spans="1:5" ht="17.25" hidden="1" customHeight="1" x14ac:dyDescent="0.25">
      <c r="A20" s="51"/>
      <c r="B20" s="90">
        <v>313</v>
      </c>
      <c r="C20" s="86" t="s">
        <v>217</v>
      </c>
      <c r="D20" s="124">
        <v>0</v>
      </c>
      <c r="E20" s="124">
        <v>0</v>
      </c>
    </row>
    <row r="21" spans="1:5" ht="17.25" hidden="1" customHeight="1" x14ac:dyDescent="0.25">
      <c r="A21" s="51"/>
      <c r="B21" s="90">
        <v>314</v>
      </c>
      <c r="C21" s="86" t="s">
        <v>218</v>
      </c>
      <c r="D21" s="124">
        <v>0</v>
      </c>
      <c r="E21" s="124">
        <v>0</v>
      </c>
    </row>
    <row r="22" spans="1:5" ht="17.25" hidden="1" customHeight="1" x14ac:dyDescent="0.25">
      <c r="A22" s="51"/>
      <c r="B22" s="90">
        <v>315</v>
      </c>
      <c r="C22" s="86" t="s">
        <v>219</v>
      </c>
      <c r="D22" s="124">
        <v>0</v>
      </c>
      <c r="E22" s="124">
        <v>0</v>
      </c>
    </row>
    <row r="23" spans="1:5" ht="17.25" customHeight="1" x14ac:dyDescent="0.25">
      <c r="A23" s="76"/>
      <c r="B23" s="76"/>
      <c r="C23" s="92" t="s">
        <v>140</v>
      </c>
      <c r="D23" s="125">
        <f>SUM(D9:D22)</f>
        <v>318128</v>
      </c>
      <c r="E23" s="125">
        <f>SUM(E9:E22)</f>
        <v>233000</v>
      </c>
    </row>
    <row r="24" spans="1:5" ht="17.25" customHeight="1" x14ac:dyDescent="0.25">
      <c r="A24" s="85">
        <v>13</v>
      </c>
      <c r="B24" s="90">
        <v>400</v>
      </c>
      <c r="C24" s="86" t="s">
        <v>220</v>
      </c>
      <c r="D24" s="532">
        <v>33000</v>
      </c>
      <c r="E24" s="532">
        <v>149000</v>
      </c>
    </row>
    <row r="25" spans="1:5" ht="17.25" customHeight="1" x14ac:dyDescent="0.25">
      <c r="A25" s="534" t="s">
        <v>199</v>
      </c>
      <c r="B25" s="90">
        <v>401</v>
      </c>
      <c r="C25" s="86" t="s">
        <v>221</v>
      </c>
      <c r="D25" s="532">
        <v>67000</v>
      </c>
      <c r="E25" s="532">
        <v>2000</v>
      </c>
    </row>
    <row r="26" spans="1:5" ht="17.25" customHeight="1" x14ac:dyDescent="0.25">
      <c r="A26" s="51"/>
      <c r="B26" s="90">
        <v>402</v>
      </c>
      <c r="C26" s="86" t="s">
        <v>199</v>
      </c>
      <c r="D26" s="532">
        <v>160000</v>
      </c>
      <c r="E26" s="532">
        <v>68000</v>
      </c>
    </row>
    <row r="27" spans="1:5" ht="17.25" customHeight="1" x14ac:dyDescent="0.25">
      <c r="A27" s="51"/>
      <c r="B27" s="90">
        <v>403</v>
      </c>
      <c r="C27" s="86" t="s">
        <v>222</v>
      </c>
      <c r="D27" s="532">
        <v>24000</v>
      </c>
      <c r="E27" s="532">
        <v>65000</v>
      </c>
    </row>
    <row r="28" spans="1:5" ht="17.25" customHeight="1" x14ac:dyDescent="0.25">
      <c r="A28" s="51"/>
      <c r="B28" s="90">
        <v>404</v>
      </c>
      <c r="C28" s="86" t="s">
        <v>223</v>
      </c>
      <c r="D28" s="532">
        <v>0</v>
      </c>
      <c r="E28" s="532">
        <v>5000</v>
      </c>
    </row>
    <row r="29" spans="1:5" ht="17.25" customHeight="1" x14ac:dyDescent="0.25">
      <c r="A29" s="51"/>
      <c r="B29" s="90">
        <v>405</v>
      </c>
      <c r="C29" s="533" t="s">
        <v>224</v>
      </c>
      <c r="D29" s="532">
        <v>0</v>
      </c>
      <c r="E29" s="532">
        <v>6500</v>
      </c>
    </row>
    <row r="30" spans="1:5" ht="17.25" customHeight="1" x14ac:dyDescent="0.25">
      <c r="A30" s="51"/>
      <c r="B30" s="90">
        <v>406</v>
      </c>
      <c r="C30" s="86" t="s">
        <v>551</v>
      </c>
      <c r="D30" s="532">
        <v>140000</v>
      </c>
      <c r="E30" s="532">
        <v>20000</v>
      </c>
    </row>
    <row r="31" spans="1:5" ht="17.25" customHeight="1" x14ac:dyDescent="0.25">
      <c r="A31" s="51"/>
      <c r="B31" s="90">
        <v>407</v>
      </c>
      <c r="C31" s="86" t="s">
        <v>552</v>
      </c>
      <c r="D31" s="532">
        <v>31200</v>
      </c>
      <c r="E31" s="532">
        <v>3000</v>
      </c>
    </row>
    <row r="32" spans="1:5" ht="17.25" customHeight="1" x14ac:dyDescent="0.25">
      <c r="A32" s="76"/>
      <c r="B32" s="76"/>
      <c r="C32" s="92" t="s">
        <v>140</v>
      </c>
      <c r="D32" s="125">
        <f>SUM(D24:D31)</f>
        <v>455200</v>
      </c>
      <c r="E32" s="125">
        <f>SUM(E24:E31)</f>
        <v>318500</v>
      </c>
    </row>
    <row r="33" spans="1:5" ht="29.25" customHeight="1" x14ac:dyDescent="0.25">
      <c r="A33" s="639" t="s">
        <v>200</v>
      </c>
      <c r="B33" s="639" t="s">
        <v>201</v>
      </c>
      <c r="C33" s="639" t="s">
        <v>114</v>
      </c>
      <c r="D33" s="639" t="s">
        <v>202</v>
      </c>
      <c r="E33" s="639" t="s">
        <v>203</v>
      </c>
    </row>
    <row r="34" spans="1:5" ht="16.5" customHeight="1" x14ac:dyDescent="0.25">
      <c r="A34" s="85">
        <v>14</v>
      </c>
      <c r="B34" s="90">
        <v>1420100</v>
      </c>
      <c r="C34" s="86" t="s">
        <v>225</v>
      </c>
      <c r="D34" s="532">
        <v>27000</v>
      </c>
      <c r="E34" s="532">
        <v>27000</v>
      </c>
    </row>
    <row r="35" spans="1:5" ht="16.5" customHeight="1" x14ac:dyDescent="0.25">
      <c r="A35" s="85"/>
      <c r="B35" s="90">
        <v>1420200</v>
      </c>
      <c r="C35" s="86" t="s">
        <v>746</v>
      </c>
      <c r="D35" s="532">
        <v>2600</v>
      </c>
      <c r="E35" s="532">
        <v>1000</v>
      </c>
    </row>
    <row r="36" spans="1:5" ht="16.5" customHeight="1" x14ac:dyDescent="0.25">
      <c r="A36" s="534" t="s">
        <v>556</v>
      </c>
      <c r="B36" s="90">
        <v>1423100</v>
      </c>
      <c r="C36" s="86" t="s">
        <v>226</v>
      </c>
      <c r="D36" s="532">
        <v>21000</v>
      </c>
      <c r="E36" s="532">
        <v>18000</v>
      </c>
    </row>
    <row r="37" spans="1:5" ht="16.5" hidden="1" customHeight="1" x14ac:dyDescent="0.25">
      <c r="A37" s="534"/>
      <c r="B37" s="87">
        <v>1420400</v>
      </c>
      <c r="C37" s="82" t="s">
        <v>227</v>
      </c>
      <c r="D37" s="532">
        <v>0</v>
      </c>
      <c r="E37" s="532">
        <v>0</v>
      </c>
    </row>
    <row r="38" spans="1:5" ht="16.5" customHeight="1" x14ac:dyDescent="0.25">
      <c r="A38" s="534"/>
      <c r="B38" s="87">
        <v>1420400</v>
      </c>
      <c r="C38" s="82" t="s">
        <v>747</v>
      </c>
      <c r="D38" s="532">
        <v>5700</v>
      </c>
      <c r="E38" s="532">
        <v>7700</v>
      </c>
    </row>
    <row r="39" spans="1:5" ht="16.5" customHeight="1" x14ac:dyDescent="0.25">
      <c r="A39" s="534"/>
      <c r="B39" s="87">
        <v>1420700</v>
      </c>
      <c r="C39" s="82" t="s">
        <v>748</v>
      </c>
      <c r="D39" s="532">
        <v>2400</v>
      </c>
      <c r="E39" s="532">
        <v>4400</v>
      </c>
    </row>
    <row r="40" spans="1:5" ht="16.5" customHeight="1" x14ac:dyDescent="0.25">
      <c r="A40" s="534" t="s">
        <v>557</v>
      </c>
      <c r="B40" s="87">
        <v>1421200</v>
      </c>
      <c r="C40" s="82" t="s">
        <v>228</v>
      </c>
      <c r="D40" s="532">
        <v>13000</v>
      </c>
      <c r="E40" s="532">
        <v>15000</v>
      </c>
    </row>
    <row r="41" spans="1:5" ht="16.5" customHeight="1" x14ac:dyDescent="0.25">
      <c r="A41" s="51"/>
      <c r="B41" s="87">
        <v>1423300</v>
      </c>
      <c r="C41" s="82" t="s">
        <v>229</v>
      </c>
      <c r="D41" s="532">
        <v>1300</v>
      </c>
      <c r="E41" s="532">
        <v>1300</v>
      </c>
    </row>
    <row r="42" spans="1:5" ht="16.5" customHeight="1" x14ac:dyDescent="0.25">
      <c r="A42" s="51"/>
      <c r="B42" s="87">
        <v>1421700</v>
      </c>
      <c r="C42" s="82" t="s">
        <v>230</v>
      </c>
      <c r="D42" s="532">
        <v>0</v>
      </c>
      <c r="E42" s="532">
        <v>0</v>
      </c>
    </row>
    <row r="43" spans="1:5" ht="16.5" customHeight="1" x14ac:dyDescent="0.25">
      <c r="A43" s="51"/>
      <c r="B43" s="87">
        <v>1422400</v>
      </c>
      <c r="C43" s="82" t="s">
        <v>231</v>
      </c>
      <c r="D43" s="532">
        <v>3000</v>
      </c>
      <c r="E43" s="532">
        <v>1700</v>
      </c>
    </row>
    <row r="44" spans="1:5" ht="16.5" hidden="1" customHeight="1" x14ac:dyDescent="0.25">
      <c r="A44" s="51"/>
      <c r="B44" s="87">
        <v>1420500</v>
      </c>
      <c r="C44" s="82" t="s">
        <v>197</v>
      </c>
      <c r="D44" s="532">
        <v>0</v>
      </c>
      <c r="E44" s="532">
        <v>0</v>
      </c>
    </row>
    <row r="45" spans="1:5" ht="16.5" customHeight="1" x14ac:dyDescent="0.25">
      <c r="A45" s="51"/>
      <c r="B45" s="87">
        <v>1420500</v>
      </c>
      <c r="C45" s="82" t="s">
        <v>197</v>
      </c>
      <c r="D45" s="532">
        <v>1000</v>
      </c>
      <c r="E45" s="532">
        <v>200</v>
      </c>
    </row>
    <row r="46" spans="1:5" ht="16.5" customHeight="1" x14ac:dyDescent="0.25">
      <c r="A46" s="51"/>
      <c r="B46" s="88">
        <v>1423400</v>
      </c>
      <c r="C46" s="83" t="s">
        <v>232</v>
      </c>
      <c r="D46" s="532">
        <v>0</v>
      </c>
      <c r="E46" s="532">
        <v>0</v>
      </c>
    </row>
    <row r="47" spans="1:5" ht="16.5" customHeight="1" x14ac:dyDescent="0.25">
      <c r="A47" s="51"/>
      <c r="B47" s="87">
        <v>1423200</v>
      </c>
      <c r="C47" s="82" t="s">
        <v>553</v>
      </c>
      <c r="D47" s="532">
        <v>50000</v>
      </c>
      <c r="E47" s="532">
        <v>47000</v>
      </c>
    </row>
    <row r="48" spans="1:5" ht="16.5" customHeight="1" x14ac:dyDescent="0.25">
      <c r="A48" s="51"/>
      <c r="B48" s="87">
        <v>1421400</v>
      </c>
      <c r="C48" s="82" t="s">
        <v>233</v>
      </c>
      <c r="D48" s="532">
        <v>78000</v>
      </c>
      <c r="E48" s="532">
        <v>84000</v>
      </c>
    </row>
    <row r="49" spans="1:5" ht="16.5" customHeight="1" x14ac:dyDescent="0.25">
      <c r="A49" s="51"/>
      <c r="B49" s="87">
        <v>1473100</v>
      </c>
      <c r="C49" s="82" t="s">
        <v>749</v>
      </c>
      <c r="D49" s="532">
        <v>2500</v>
      </c>
      <c r="E49" s="532">
        <v>3400</v>
      </c>
    </row>
    <row r="50" spans="1:5" ht="16.5" customHeight="1" x14ac:dyDescent="0.25">
      <c r="A50" s="76"/>
      <c r="B50" s="76"/>
      <c r="C50" s="92" t="s">
        <v>140</v>
      </c>
      <c r="D50" s="125">
        <f>SUM(D34:D49)</f>
        <v>207500</v>
      </c>
      <c r="E50" s="125">
        <f>SUM(E34:E49)</f>
        <v>210700</v>
      </c>
    </row>
    <row r="51" spans="1:5" ht="16.5" customHeight="1" x14ac:dyDescent="0.25">
      <c r="A51" s="85">
        <v>15</v>
      </c>
      <c r="B51" s="87">
        <v>603</v>
      </c>
      <c r="C51" s="82" t="s">
        <v>640</v>
      </c>
      <c r="D51" s="532">
        <v>191296</v>
      </c>
      <c r="E51" s="532">
        <v>191296</v>
      </c>
    </row>
    <row r="52" spans="1:5" ht="16.5" customHeight="1" x14ac:dyDescent="0.25">
      <c r="A52" s="534" t="s">
        <v>566</v>
      </c>
      <c r="B52" s="87">
        <v>604</v>
      </c>
      <c r="C52" s="82" t="s">
        <v>641</v>
      </c>
      <c r="D52" s="532">
        <v>116170</v>
      </c>
      <c r="E52" s="532">
        <v>116170</v>
      </c>
    </row>
    <row r="53" spans="1:5" ht="16.5" customHeight="1" x14ac:dyDescent="0.25">
      <c r="A53" s="51"/>
      <c r="B53" s="87">
        <v>601</v>
      </c>
      <c r="C53" s="82" t="s">
        <v>234</v>
      </c>
      <c r="D53" s="532">
        <v>117847</v>
      </c>
      <c r="E53" s="532">
        <v>117847</v>
      </c>
    </row>
    <row r="54" spans="1:5" ht="16.5" customHeight="1" x14ac:dyDescent="0.25">
      <c r="A54" s="51"/>
      <c r="B54" s="87">
        <v>602</v>
      </c>
      <c r="C54" s="82" t="s">
        <v>235</v>
      </c>
      <c r="D54" s="532">
        <v>64461</v>
      </c>
      <c r="E54" s="532">
        <v>64461</v>
      </c>
    </row>
    <row r="55" spans="1:5" ht="16.5" customHeight="1" x14ac:dyDescent="0.25">
      <c r="A55" s="76"/>
      <c r="B55" s="76"/>
      <c r="C55" s="92" t="s">
        <v>140</v>
      </c>
      <c r="D55" s="125">
        <f>SUM(D51:D54)</f>
        <v>489774</v>
      </c>
      <c r="E55" s="125">
        <f>SUM(E51:E54)</f>
        <v>489774</v>
      </c>
    </row>
    <row r="56" spans="1:5" ht="16.5" customHeight="1" x14ac:dyDescent="0.25">
      <c r="A56" s="86">
        <v>2000000</v>
      </c>
      <c r="B56" s="51"/>
      <c r="C56" s="83" t="s">
        <v>236</v>
      </c>
      <c r="D56" s="532">
        <v>245000</v>
      </c>
      <c r="E56" s="532">
        <v>245000</v>
      </c>
    </row>
    <row r="57" spans="1:5" ht="16.5" customHeight="1" x14ac:dyDescent="0.25">
      <c r="A57" s="76"/>
      <c r="B57" s="76"/>
      <c r="C57" s="92" t="s">
        <v>140</v>
      </c>
      <c r="D57" s="125">
        <f>SUM(D56)</f>
        <v>245000</v>
      </c>
      <c r="E57" s="125">
        <f>SUM(E56)</f>
        <v>245000</v>
      </c>
    </row>
    <row r="58" spans="1:5" ht="16.5" customHeight="1" x14ac:dyDescent="0.25">
      <c r="A58" s="86">
        <v>1200000</v>
      </c>
      <c r="B58" s="51"/>
      <c r="C58" s="83" t="s">
        <v>237</v>
      </c>
      <c r="D58" s="532">
        <f>54000+3820000</f>
        <v>3874000</v>
      </c>
      <c r="E58" s="532">
        <v>3872000</v>
      </c>
    </row>
    <row r="59" spans="1:5" ht="16.5" customHeight="1" x14ac:dyDescent="0.25">
      <c r="A59" s="76"/>
      <c r="B59" s="76"/>
      <c r="C59" s="92" t="s">
        <v>140</v>
      </c>
      <c r="D59" s="125">
        <f>SUM(D58)</f>
        <v>3874000</v>
      </c>
      <c r="E59" s="125">
        <f>SUM(E58)</f>
        <v>3872000</v>
      </c>
    </row>
    <row r="60" spans="1:5" ht="15.75" customHeight="1" x14ac:dyDescent="0.25">
      <c r="A60" s="89"/>
      <c r="B60" s="89"/>
      <c r="C60" s="89"/>
      <c r="D60" s="89"/>
      <c r="E60" s="89"/>
    </row>
    <row r="63" spans="1:5" x14ac:dyDescent="0.25">
      <c r="D63" s="31"/>
    </row>
  </sheetData>
  <pageMargins left="0.7" right="0.7" top="0.94791666666666696" bottom="0.75" header="0.3" footer="0.3"/>
  <pageSetup orientation="landscape" r:id="rId1"/>
  <headerFooter>
    <oddHeader>&amp;C&amp;"Cambria,Bold"&amp;18&amp;K003366
FY 19 REVOLVING FUNDS</oddHeader>
    <oddFooter>&amp;L&amp;"-,Bold"Minuteman High School&amp;R&amp;"-,Bold"&amp;P</oddFooter>
  </headerFooter>
  <rowBreaks count="1" manualBreakCount="1">
    <brk id="32"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C21"/>
  <sheetViews>
    <sheetView zoomScaleNormal="100" workbookViewId="0">
      <selection activeCell="C20" sqref="C20"/>
    </sheetView>
  </sheetViews>
  <sheetFormatPr defaultRowHeight="15" x14ac:dyDescent="0.25"/>
  <cols>
    <col min="2" max="2" width="49.140625" customWidth="1"/>
    <col min="3" max="3" width="53.140625" customWidth="1"/>
  </cols>
  <sheetData>
    <row r="1" spans="2:3" ht="19.5" customHeight="1" x14ac:dyDescent="0.25">
      <c r="B1" s="93" t="s">
        <v>619</v>
      </c>
      <c r="C1" s="94">
        <v>247803.62</v>
      </c>
    </row>
    <row r="2" spans="2:3" ht="19.5" customHeight="1" x14ac:dyDescent="0.25">
      <c r="B2" s="95"/>
      <c r="C2" s="96"/>
    </row>
    <row r="3" spans="2:3" ht="19.5" customHeight="1" x14ac:dyDescent="0.25">
      <c r="B3" s="97" t="s">
        <v>238</v>
      </c>
      <c r="C3" s="98">
        <v>100000</v>
      </c>
    </row>
    <row r="4" spans="2:3" ht="19.5" customHeight="1" x14ac:dyDescent="0.25">
      <c r="B4" s="97" t="s">
        <v>239</v>
      </c>
      <c r="C4" s="98">
        <v>1268.93</v>
      </c>
    </row>
    <row r="5" spans="2:3" ht="19.5" customHeight="1" x14ac:dyDescent="0.25">
      <c r="B5" s="97"/>
      <c r="C5" s="98"/>
    </row>
    <row r="6" spans="2:3" ht="19.5" customHeight="1" x14ac:dyDescent="0.25">
      <c r="B6" s="99" t="s">
        <v>558</v>
      </c>
      <c r="C6" s="100">
        <f>SUM(C1:C5)</f>
        <v>349072.55</v>
      </c>
    </row>
    <row r="7" spans="2:3" ht="19.5" customHeight="1" x14ac:dyDescent="0.25">
      <c r="B7" s="101"/>
      <c r="C7" s="96"/>
    </row>
    <row r="8" spans="2:3" ht="19.5" customHeight="1" x14ac:dyDescent="0.25">
      <c r="B8" s="97" t="s">
        <v>238</v>
      </c>
      <c r="C8" s="96">
        <v>0</v>
      </c>
    </row>
    <row r="9" spans="2:3" ht="19.5" customHeight="1" x14ac:dyDescent="0.25">
      <c r="B9" s="97" t="s">
        <v>239</v>
      </c>
      <c r="C9" s="96">
        <v>2752.48</v>
      </c>
    </row>
    <row r="10" spans="2:3" ht="19.5" customHeight="1" x14ac:dyDescent="0.25">
      <c r="B10" s="51"/>
      <c r="C10" s="96"/>
    </row>
    <row r="11" spans="2:3" ht="19.5" customHeight="1" x14ac:dyDescent="0.25">
      <c r="B11" s="621" t="s">
        <v>618</v>
      </c>
      <c r="C11" s="622">
        <f>C6+C8+C9</f>
        <v>351825.02999999997</v>
      </c>
    </row>
    <row r="12" spans="2:3" ht="19.5" customHeight="1" x14ac:dyDescent="0.25">
      <c r="B12" s="51"/>
      <c r="C12" s="536"/>
    </row>
    <row r="13" spans="2:3" ht="19.5" customHeight="1" x14ac:dyDescent="0.25">
      <c r="B13" s="63" t="s">
        <v>238</v>
      </c>
      <c r="C13" s="537">
        <v>100000</v>
      </c>
    </row>
    <row r="14" spans="2:3" ht="19.5" customHeight="1" x14ac:dyDescent="0.25">
      <c r="B14" s="63" t="s">
        <v>239</v>
      </c>
      <c r="C14" s="537">
        <v>6374.99</v>
      </c>
    </row>
    <row r="15" spans="2:3" ht="19.5" customHeight="1" x14ac:dyDescent="0.25">
      <c r="B15" s="51"/>
      <c r="C15" s="536"/>
    </row>
    <row r="16" spans="2:3" ht="19.5" customHeight="1" x14ac:dyDescent="0.25">
      <c r="B16" s="621" t="s">
        <v>750</v>
      </c>
      <c r="C16" s="623">
        <f>+C11+C13+C14</f>
        <v>458200.01999999996</v>
      </c>
    </row>
    <row r="17" spans="2:3" ht="15.75" x14ac:dyDescent="0.25">
      <c r="B17" s="51"/>
      <c r="C17" s="536"/>
    </row>
    <row r="18" spans="2:3" ht="15.75" x14ac:dyDescent="0.25">
      <c r="B18" s="63" t="s">
        <v>238</v>
      </c>
      <c r="C18" s="537">
        <v>300000</v>
      </c>
    </row>
    <row r="19" spans="2:3" ht="15.75" x14ac:dyDescent="0.25">
      <c r="B19" s="63" t="s">
        <v>239</v>
      </c>
      <c r="C19" s="537">
        <v>7441.55</v>
      </c>
    </row>
    <row r="20" spans="2:3" ht="15.75" x14ac:dyDescent="0.25">
      <c r="B20" s="51"/>
      <c r="C20" s="536"/>
    </row>
    <row r="21" spans="2:3" ht="15.75" x14ac:dyDescent="0.25">
      <c r="B21" s="621" t="s">
        <v>763</v>
      </c>
      <c r="C21" s="623">
        <f>+C16+C18+C19</f>
        <v>765641.57000000007</v>
      </c>
    </row>
  </sheetData>
  <pageMargins left="0.7" right="0.7" top="0.96875" bottom="0.75" header="0.3" footer="0.3"/>
  <pageSetup orientation="landscape" r:id="rId1"/>
  <headerFooter>
    <oddHeader>&amp;C&amp;"Cambria,Bold"&amp;18&amp;K003366
STABILIZATION FUND</oddHeader>
    <oddFooter>&amp;L&amp;"-,Bold"Minuteman High School&amp;R&amp;"-,Bold"&amp;P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U69"/>
  <sheetViews>
    <sheetView tabSelected="1" topLeftCell="A7" zoomScaleNormal="100" workbookViewId="0">
      <selection activeCell="J6" sqref="J6"/>
    </sheetView>
  </sheetViews>
  <sheetFormatPr defaultColWidth="9.140625" defaultRowHeight="15.75" x14ac:dyDescent="0.25"/>
  <cols>
    <col min="1" max="1" width="15.7109375" style="164" customWidth="1"/>
    <col min="2" max="2" width="13.7109375" style="164" customWidth="1"/>
    <col min="3" max="3" width="15.7109375" style="164" customWidth="1"/>
    <col min="4" max="4" width="14.85546875" style="164" customWidth="1"/>
    <col min="5" max="5" width="15.7109375" style="164" customWidth="1"/>
    <col min="6" max="6" width="12" style="164" customWidth="1"/>
    <col min="7" max="7" width="15.7109375" style="164" customWidth="1"/>
    <col min="8" max="9" width="12.7109375" style="164" customWidth="1"/>
    <col min="10" max="11" width="15.7109375" style="164" customWidth="1"/>
    <col min="12" max="12" width="17.140625" style="164" customWidth="1"/>
    <col min="13" max="14" width="15.7109375" style="164" customWidth="1"/>
    <col min="15" max="15" width="16.42578125" style="164" customWidth="1"/>
    <col min="16" max="16" width="15.7109375" style="164" customWidth="1"/>
    <col min="17" max="17" width="16.7109375" style="164" customWidth="1"/>
    <col min="18" max="18" width="17.42578125" style="164" customWidth="1"/>
    <col min="19" max="19" width="16.7109375" style="164" customWidth="1"/>
    <col min="20" max="20" width="10.7109375" style="165" customWidth="1"/>
    <col min="21" max="21" width="13.5703125" style="164" customWidth="1"/>
    <col min="22" max="16384" width="9.140625" style="164"/>
  </cols>
  <sheetData>
    <row r="2" spans="1:17" ht="50.1" customHeight="1" x14ac:dyDescent="0.4">
      <c r="A2" s="738"/>
      <c r="B2" s="738"/>
      <c r="C2" s="738"/>
      <c r="D2" s="738"/>
      <c r="E2" s="738"/>
    </row>
    <row r="4" spans="1:17" ht="26.25" x14ac:dyDescent="0.4">
      <c r="B4" s="292"/>
      <c r="C4" s="292"/>
      <c r="D4" s="292"/>
      <c r="E4" s="292"/>
      <c r="F4" s="292"/>
      <c r="G4" s="292"/>
      <c r="H4" s="292"/>
      <c r="I4" s="292"/>
      <c r="J4" s="192" t="s">
        <v>780</v>
      </c>
      <c r="K4" s="292"/>
      <c r="L4" s="292"/>
      <c r="M4" s="292"/>
      <c r="N4" s="292"/>
      <c r="O4" s="292"/>
      <c r="P4" s="292"/>
      <c r="Q4" s="292"/>
    </row>
    <row r="5" spans="1:17" ht="26.25" customHeight="1" x14ac:dyDescent="0.4">
      <c r="A5" s="192"/>
      <c r="B5" s="192"/>
      <c r="C5" s="192"/>
      <c r="D5" s="192"/>
      <c r="E5" s="192"/>
      <c r="F5" s="192"/>
      <c r="G5" s="192"/>
      <c r="H5" s="192"/>
      <c r="I5" s="739" t="s">
        <v>781</v>
      </c>
      <c r="J5" s="739"/>
      <c r="K5" s="739"/>
      <c r="L5" s="192"/>
      <c r="M5" s="192"/>
      <c r="N5" s="192"/>
      <c r="O5" s="192"/>
      <c r="P5" s="192"/>
      <c r="Q5" s="192"/>
    </row>
    <row r="6" spans="1:17" ht="27" customHeight="1" thickBot="1" x14ac:dyDescent="0.4">
      <c r="J6" s="291"/>
    </row>
    <row r="7" spans="1:17" ht="18.75" x14ac:dyDescent="0.3">
      <c r="A7" s="290" t="s">
        <v>387</v>
      </c>
      <c r="B7" s="289"/>
      <c r="C7" s="289"/>
      <c r="D7" s="288"/>
      <c r="E7" s="287"/>
    </row>
    <row r="8" spans="1:17" ht="6" customHeight="1" x14ac:dyDescent="0.25">
      <c r="A8" s="286"/>
      <c r="B8" s="284"/>
      <c r="C8" s="284"/>
      <c r="D8" s="285"/>
      <c r="E8" s="284"/>
    </row>
    <row r="9" spans="1:17" ht="15.75" customHeight="1" x14ac:dyDescent="0.25">
      <c r="A9" s="274" t="s">
        <v>388</v>
      </c>
      <c r="B9" s="278"/>
      <c r="C9" s="278"/>
      <c r="D9" s="279"/>
      <c r="E9" s="278"/>
    </row>
    <row r="10" spans="1:17" ht="15.75" customHeight="1" x14ac:dyDescent="0.25">
      <c r="A10" s="283" t="s">
        <v>389</v>
      </c>
      <c r="B10" s="278"/>
      <c r="C10" s="278"/>
      <c r="D10" s="279">
        <f>+E42</f>
        <v>5219175</v>
      </c>
      <c r="E10" s="278"/>
    </row>
    <row r="11" spans="1:17" ht="15.75" customHeight="1" x14ac:dyDescent="0.25">
      <c r="A11" s="283" t="s">
        <v>390</v>
      </c>
      <c r="B11" s="281"/>
      <c r="C11" s="281"/>
      <c r="D11" s="279">
        <f>+'Revenue Plan'!D32</f>
        <v>6256119.2600000016</v>
      </c>
      <c r="E11" s="281"/>
    </row>
    <row r="12" spans="1:17" ht="15.75" customHeight="1" x14ac:dyDescent="0.25">
      <c r="A12" s="283" t="s">
        <v>60</v>
      </c>
      <c r="B12" s="281"/>
      <c r="C12" s="281"/>
      <c r="D12" s="279">
        <v>1394168.36</v>
      </c>
      <c r="E12" s="281"/>
    </row>
    <row r="13" spans="1:17" ht="15.75" customHeight="1" x14ac:dyDescent="0.25">
      <c r="A13" s="283" t="s">
        <v>391</v>
      </c>
      <c r="B13" s="281"/>
      <c r="C13" s="281"/>
      <c r="D13" s="280">
        <f>-'Revenue Plan'!D17</f>
        <v>-832391.8</v>
      </c>
      <c r="E13" s="281"/>
    </row>
    <row r="14" spans="1:17" ht="18" x14ac:dyDescent="0.4">
      <c r="A14" s="283" t="s">
        <v>392</v>
      </c>
      <c r="B14" s="281"/>
      <c r="C14" s="281"/>
      <c r="D14" s="282">
        <f>+'Revenue Plan'!D30+'Revenue Plan'!D31+'Revenue Plan'!D34</f>
        <v>3819833.3800000004</v>
      </c>
      <c r="E14" s="281"/>
    </row>
    <row r="15" spans="1:17" x14ac:dyDescent="0.25">
      <c r="A15" s="274" t="s">
        <v>393</v>
      </c>
      <c r="B15" s="278"/>
      <c r="C15" s="278"/>
      <c r="D15" s="279">
        <f>SUM(D10:D14)</f>
        <v>15856904.200000001</v>
      </c>
      <c r="E15" s="278"/>
    </row>
    <row r="16" spans="1:17" ht="6" customHeight="1" x14ac:dyDescent="0.25">
      <c r="A16" s="274"/>
      <c r="B16" s="278"/>
      <c r="C16" s="278"/>
      <c r="D16" s="279"/>
      <c r="E16" s="278"/>
    </row>
    <row r="17" spans="1:21" ht="18" x14ac:dyDescent="0.25">
      <c r="A17" s="274" t="s">
        <v>450</v>
      </c>
      <c r="B17" s="278"/>
      <c r="C17" s="278"/>
      <c r="D17" s="280">
        <f>+O42+P42</f>
        <v>334684.22000000003</v>
      </c>
      <c r="E17" s="693"/>
    </row>
    <row r="18" spans="1:21" ht="6" customHeight="1" x14ac:dyDescent="0.25">
      <c r="A18" s="274"/>
      <c r="B18" s="278"/>
      <c r="C18" s="278"/>
      <c r="D18" s="279"/>
      <c r="E18" s="278"/>
    </row>
    <row r="19" spans="1:21" ht="16.5" thickBot="1" x14ac:dyDescent="0.3">
      <c r="A19" s="277" t="s">
        <v>394</v>
      </c>
      <c r="B19" s="276"/>
      <c r="C19" s="276"/>
      <c r="D19" s="275">
        <f>D15+D17</f>
        <v>16191588.420000002</v>
      </c>
      <c r="E19" s="274"/>
    </row>
    <row r="20" spans="1:21" ht="16.5" thickBot="1" x14ac:dyDescent="0.3"/>
    <row r="21" spans="1:21" s="166" customFormat="1" ht="60" customHeight="1" x14ac:dyDescent="0.3">
      <c r="A21" s="273"/>
      <c r="B21" s="740" t="s">
        <v>395</v>
      </c>
      <c r="C21" s="741"/>
      <c r="D21" s="741"/>
      <c r="E21" s="741"/>
      <c r="F21" s="741"/>
      <c r="G21" s="741"/>
      <c r="H21" s="741"/>
      <c r="I21" s="741"/>
      <c r="J21" s="741"/>
      <c r="K21" s="742"/>
      <c r="L21" s="654" t="s">
        <v>449</v>
      </c>
      <c r="M21" s="272"/>
      <c r="N21" s="743" t="s">
        <v>448</v>
      </c>
      <c r="O21" s="744"/>
      <c r="P21" s="745"/>
      <c r="Q21" s="272"/>
      <c r="R21" s="272"/>
      <c r="S21" s="272"/>
      <c r="T21" s="271"/>
    </row>
    <row r="22" spans="1:21" ht="31.5" x14ac:dyDescent="0.25">
      <c r="A22" s="270"/>
      <c r="B22" s="746" t="s">
        <v>447</v>
      </c>
      <c r="C22" s="747"/>
      <c r="D22" s="747"/>
      <c r="E22" s="748"/>
      <c r="F22" s="269" t="s">
        <v>396</v>
      </c>
      <c r="G22" s="749" t="s">
        <v>397</v>
      </c>
      <c r="H22" s="747"/>
      <c r="I22" s="747"/>
      <c r="J22" s="748"/>
      <c r="K22" s="268"/>
      <c r="L22" s="268"/>
      <c r="M22" s="266"/>
      <c r="N22" s="750" t="s">
        <v>398</v>
      </c>
      <c r="O22" s="751"/>
      <c r="P22" s="267" t="s">
        <v>143</v>
      </c>
      <c r="Q22" s="266"/>
      <c r="R22" s="266"/>
      <c r="S22" s="266"/>
    </row>
    <row r="23" spans="1:21" ht="80.25" thickBot="1" x14ac:dyDescent="0.35">
      <c r="A23" s="265" t="s">
        <v>399</v>
      </c>
      <c r="B23" s="260" t="s">
        <v>646</v>
      </c>
      <c r="C23" s="260" t="s">
        <v>758</v>
      </c>
      <c r="D23" s="264" t="s">
        <v>400</v>
      </c>
      <c r="E23" s="263" t="s">
        <v>446</v>
      </c>
      <c r="F23" s="262"/>
      <c r="G23" s="261" t="s">
        <v>445</v>
      </c>
      <c r="H23" s="260" t="s">
        <v>401</v>
      </c>
      <c r="I23" s="260" t="s">
        <v>402</v>
      </c>
      <c r="J23" s="256" t="s">
        <v>403</v>
      </c>
      <c r="K23" s="259" t="s">
        <v>444</v>
      </c>
      <c r="L23" s="258" t="s">
        <v>645</v>
      </c>
      <c r="M23" s="254" t="s">
        <v>393</v>
      </c>
      <c r="N23" s="257" t="s">
        <v>443</v>
      </c>
      <c r="O23" s="256" t="s">
        <v>626</v>
      </c>
      <c r="P23" s="255" t="s">
        <v>404</v>
      </c>
      <c r="Q23" s="254" t="s">
        <v>394</v>
      </c>
      <c r="R23" s="254" t="s">
        <v>644</v>
      </c>
      <c r="S23" s="254" t="s">
        <v>643</v>
      </c>
    </row>
    <row r="24" spans="1:21" x14ac:dyDescent="0.25">
      <c r="A24" s="253"/>
      <c r="B24" s="248"/>
      <c r="C24" s="252"/>
      <c r="D24" s="251"/>
      <c r="E24" s="250"/>
      <c r="F24" s="249"/>
      <c r="G24" s="245"/>
      <c r="H24" s="248"/>
      <c r="I24" s="248"/>
      <c r="J24" s="247"/>
      <c r="K24" s="246"/>
      <c r="L24" s="246"/>
      <c r="M24" s="242"/>
      <c r="N24" s="245"/>
      <c r="O24" s="244"/>
      <c r="P24" s="243"/>
      <c r="Q24" s="242"/>
      <c r="R24" s="242"/>
      <c r="S24" s="242"/>
    </row>
    <row r="25" spans="1:21" x14ac:dyDescent="0.25">
      <c r="A25" s="167" t="s">
        <v>21</v>
      </c>
      <c r="B25" s="236">
        <v>32</v>
      </c>
      <c r="C25" s="691">
        <v>584749</v>
      </c>
      <c r="D25" s="692">
        <f>E25/C25</f>
        <v>0.77746178274781141</v>
      </c>
      <c r="E25" s="235">
        <v>454620</v>
      </c>
      <c r="F25" s="241">
        <v>0</v>
      </c>
      <c r="G25" s="233">
        <f>+'Capital - RRA'!F41</f>
        <v>32.5</v>
      </c>
      <c r="H25" s="240">
        <f t="shared" ref="H25:H40" si="0">G25/$G$42</f>
        <v>9.6011816838995567E-2</v>
      </c>
      <c r="I25" s="231">
        <f t="shared" ref="I25:I40" si="1">+($D$12+$D$13)*H25</f>
        <v>53937.188183161008</v>
      </c>
      <c r="J25" s="239">
        <f t="shared" ref="J25:J40" si="2">$J$42*H25</f>
        <v>598436.87872968998</v>
      </c>
      <c r="K25" s="229">
        <f t="shared" ref="K25:K40" si="3">E25+F25+J25+I25</f>
        <v>1106994.0669128508</v>
      </c>
      <c r="L25" s="229">
        <f>+'Capital - RRA'!Q4</f>
        <v>348687.71397869225</v>
      </c>
      <c r="M25" s="226">
        <f>K25+L25-0.5</f>
        <v>1455681.280891543</v>
      </c>
      <c r="N25" s="238">
        <v>0</v>
      </c>
      <c r="O25" s="228">
        <f t="shared" ref="O25:O33" si="4">IF(N25*3375&gt;0,N25*3375,0)</f>
        <v>0</v>
      </c>
      <c r="P25" s="237">
        <v>0</v>
      </c>
      <c r="Q25" s="226">
        <f t="shared" ref="Q25:Q40" si="5">M25+P25+O25</f>
        <v>1455681.280891543</v>
      </c>
      <c r="R25" s="226">
        <v>1303813</v>
      </c>
      <c r="S25" s="226">
        <f t="shared" ref="S25:S40" si="6">+Q25-R25</f>
        <v>151868.28089154302</v>
      </c>
      <c r="T25" s="165">
        <f t="shared" ref="T25:T40" si="7">+(Q25/R25)-1</f>
        <v>0.11648010941104525</v>
      </c>
      <c r="U25" s="167" t="s">
        <v>21</v>
      </c>
    </row>
    <row r="26" spans="1:21" x14ac:dyDescent="0.25">
      <c r="A26" s="168" t="s">
        <v>22</v>
      </c>
      <c r="B26" s="236">
        <v>120</v>
      </c>
      <c r="C26" s="691">
        <v>2192809</v>
      </c>
      <c r="D26" s="692">
        <f t="shared" ref="D26:D28" si="8">E26/C26</f>
        <v>0.77770156908330823</v>
      </c>
      <c r="E26" s="235">
        <v>1705351</v>
      </c>
      <c r="F26" s="234">
        <v>0</v>
      </c>
      <c r="G26" s="233">
        <f>+'Capital - RRA'!F42</f>
        <v>117.25</v>
      </c>
      <c r="H26" s="232">
        <f t="shared" si="0"/>
        <v>0.34638109305760711</v>
      </c>
      <c r="I26" s="231">
        <f t="shared" si="1"/>
        <v>194588.77890694243</v>
      </c>
      <c r="J26" s="230">
        <f t="shared" si="2"/>
        <v>2158976.1240324969</v>
      </c>
      <c r="K26" s="229">
        <f t="shared" si="3"/>
        <v>4058915.9029394393</v>
      </c>
      <c r="L26" s="229">
        <f>+'Capital - RRA'!Q5</f>
        <v>1325774.5803438004</v>
      </c>
      <c r="M26" s="226">
        <f t="shared" ref="M26:M40" si="9">K26+L26</f>
        <v>5384690.4832832394</v>
      </c>
      <c r="N26" s="658">
        <v>0</v>
      </c>
      <c r="O26" s="228">
        <f t="shared" si="4"/>
        <v>0</v>
      </c>
      <c r="P26" s="227">
        <v>0</v>
      </c>
      <c r="Q26" s="226">
        <f t="shared" si="5"/>
        <v>5384690.4832832394</v>
      </c>
      <c r="R26" s="226">
        <v>4936724</v>
      </c>
      <c r="S26" s="226">
        <f t="shared" si="6"/>
        <v>447966.48328323942</v>
      </c>
      <c r="T26" s="165">
        <f t="shared" si="7"/>
        <v>9.0741650390671946E-2</v>
      </c>
      <c r="U26" s="168" t="s">
        <v>22</v>
      </c>
    </row>
    <row r="27" spans="1:21" x14ac:dyDescent="0.25">
      <c r="A27" s="168" t="s">
        <v>23</v>
      </c>
      <c r="B27" s="236">
        <v>28</v>
      </c>
      <c r="C27" s="691">
        <v>511655</v>
      </c>
      <c r="D27" s="692">
        <f t="shared" si="8"/>
        <v>0.80481183610049745</v>
      </c>
      <c r="E27" s="235">
        <v>411786</v>
      </c>
      <c r="F27" s="234">
        <v>0</v>
      </c>
      <c r="G27" s="233">
        <f>+'Capital - RRA'!F43</f>
        <v>26</v>
      </c>
      <c r="H27" s="232">
        <f t="shared" si="0"/>
        <v>7.6809453471196457E-2</v>
      </c>
      <c r="I27" s="231">
        <f t="shared" si="1"/>
        <v>43149.750546528812</v>
      </c>
      <c r="J27" s="230">
        <f t="shared" si="2"/>
        <v>478749.502983752</v>
      </c>
      <c r="K27" s="229">
        <f t="shared" si="3"/>
        <v>933685.25353028078</v>
      </c>
      <c r="L27" s="229">
        <f>+'Capital - RRA'!Q6</f>
        <v>51201.25938205405</v>
      </c>
      <c r="M27" s="226">
        <f t="shared" si="9"/>
        <v>984886.51291233487</v>
      </c>
      <c r="N27" s="658">
        <v>0</v>
      </c>
      <c r="O27" s="228">
        <f t="shared" si="4"/>
        <v>0</v>
      </c>
      <c r="P27" s="227">
        <v>0</v>
      </c>
      <c r="Q27" s="226">
        <f t="shared" si="5"/>
        <v>984886.51291233487</v>
      </c>
      <c r="R27" s="226">
        <v>846771</v>
      </c>
      <c r="S27" s="226">
        <f t="shared" si="6"/>
        <v>138115.51291233487</v>
      </c>
      <c r="T27" s="165">
        <f t="shared" si="7"/>
        <v>0.16310845897218362</v>
      </c>
      <c r="U27" s="168" t="s">
        <v>23</v>
      </c>
    </row>
    <row r="28" spans="1:21" x14ac:dyDescent="0.25">
      <c r="A28" s="168" t="s">
        <v>25</v>
      </c>
      <c r="B28" s="236">
        <v>11</v>
      </c>
      <c r="C28" s="691">
        <v>201007</v>
      </c>
      <c r="D28" s="692">
        <f t="shared" si="8"/>
        <v>0.8154094136025114</v>
      </c>
      <c r="E28" s="235">
        <v>163903</v>
      </c>
      <c r="F28" s="234">
        <v>0</v>
      </c>
      <c r="G28" s="233">
        <f>+'Capital - RRA'!F44</f>
        <v>10.25</v>
      </c>
      <c r="H28" s="232">
        <f t="shared" si="0"/>
        <v>3.0280649926144758E-2</v>
      </c>
      <c r="I28" s="231">
        <f t="shared" si="1"/>
        <v>17010.959350073859</v>
      </c>
      <c r="J28" s="230">
        <f t="shared" si="2"/>
        <v>188737.78483013299</v>
      </c>
      <c r="K28" s="229">
        <f t="shared" si="3"/>
        <v>369651.74418020685</v>
      </c>
      <c r="L28" s="229">
        <f>+'Capital - RRA'!Q7</f>
        <v>135606.14509329179</v>
      </c>
      <c r="M28" s="226">
        <f t="shared" si="9"/>
        <v>505257.88927349867</v>
      </c>
      <c r="N28" s="658">
        <v>0</v>
      </c>
      <c r="O28" s="228">
        <f t="shared" si="4"/>
        <v>0</v>
      </c>
      <c r="P28" s="227">
        <v>125679.52</v>
      </c>
      <c r="Q28" s="226">
        <f t="shared" si="5"/>
        <v>630937.40927349869</v>
      </c>
      <c r="R28" s="226">
        <v>586136</v>
      </c>
      <c r="S28" s="226">
        <f t="shared" si="6"/>
        <v>44801.409273498692</v>
      </c>
      <c r="T28" s="165">
        <f t="shared" si="7"/>
        <v>7.6435177626862583E-2</v>
      </c>
      <c r="U28" s="168" t="s">
        <v>25</v>
      </c>
    </row>
    <row r="29" spans="1:21" x14ac:dyDescent="0.25">
      <c r="A29" s="168" t="s">
        <v>26</v>
      </c>
      <c r="B29" s="236">
        <v>0</v>
      </c>
      <c r="C29" s="691">
        <v>0</v>
      </c>
      <c r="D29" s="692"/>
      <c r="E29" s="235">
        <v>0</v>
      </c>
      <c r="F29" s="234">
        <v>0</v>
      </c>
      <c r="G29" s="233">
        <v>0</v>
      </c>
      <c r="H29" s="232">
        <f t="shared" si="0"/>
        <v>0</v>
      </c>
      <c r="I29" s="231">
        <f t="shared" si="1"/>
        <v>0</v>
      </c>
      <c r="J29" s="230">
        <f t="shared" si="2"/>
        <v>0</v>
      </c>
      <c r="K29" s="229">
        <f t="shared" si="3"/>
        <v>0</v>
      </c>
      <c r="L29" s="229">
        <f>+'Capital - RRA'!Q8</f>
        <v>6129.943946731235</v>
      </c>
      <c r="M29" s="226">
        <f t="shared" si="9"/>
        <v>6129.943946731235</v>
      </c>
      <c r="N29" s="658">
        <v>0</v>
      </c>
      <c r="O29" s="228">
        <f t="shared" si="4"/>
        <v>0</v>
      </c>
      <c r="P29" s="227">
        <v>0</v>
      </c>
      <c r="Q29" s="226">
        <f t="shared" si="5"/>
        <v>6129.943946731235</v>
      </c>
      <c r="R29" s="226">
        <v>7345</v>
      </c>
      <c r="S29" s="226">
        <f t="shared" si="6"/>
        <v>-1215.056053268765</v>
      </c>
      <c r="T29" s="165">
        <f t="shared" si="7"/>
        <v>-0.16542628363087342</v>
      </c>
      <c r="U29" s="168" t="s">
        <v>26</v>
      </c>
    </row>
    <row r="30" spans="1:21" x14ac:dyDescent="0.25">
      <c r="A30" s="168" t="s">
        <v>27</v>
      </c>
      <c r="B30" s="236">
        <v>0</v>
      </c>
      <c r="C30" s="691">
        <v>0</v>
      </c>
      <c r="D30" s="692"/>
      <c r="E30" s="235">
        <v>0</v>
      </c>
      <c r="F30" s="234">
        <v>0</v>
      </c>
      <c r="G30" s="233">
        <v>0</v>
      </c>
      <c r="H30" s="232">
        <f t="shared" si="0"/>
        <v>0</v>
      </c>
      <c r="I30" s="231">
        <f t="shared" si="1"/>
        <v>0</v>
      </c>
      <c r="J30" s="230">
        <f t="shared" si="2"/>
        <v>0</v>
      </c>
      <c r="K30" s="229">
        <f t="shared" si="3"/>
        <v>0</v>
      </c>
      <c r="L30" s="229">
        <f>+'Capital - RRA'!Q9</f>
        <v>6129.943946731235</v>
      </c>
      <c r="M30" s="226">
        <f t="shared" si="9"/>
        <v>6129.943946731235</v>
      </c>
      <c r="N30" s="658">
        <v>0</v>
      </c>
      <c r="O30" s="228">
        <f t="shared" si="4"/>
        <v>0</v>
      </c>
      <c r="P30" s="227">
        <v>0</v>
      </c>
      <c r="Q30" s="226">
        <f t="shared" si="5"/>
        <v>6129.943946731235</v>
      </c>
      <c r="R30" s="226">
        <v>7345</v>
      </c>
      <c r="S30" s="226">
        <f t="shared" si="6"/>
        <v>-1215.056053268765</v>
      </c>
      <c r="T30" s="165">
        <f t="shared" si="7"/>
        <v>-0.16542628363087342</v>
      </c>
      <c r="U30" s="168" t="s">
        <v>27</v>
      </c>
    </row>
    <row r="31" spans="1:21" x14ac:dyDescent="0.25">
      <c r="A31" s="168" t="s">
        <v>28</v>
      </c>
      <c r="B31" s="236">
        <v>26</v>
      </c>
      <c r="C31" s="691">
        <v>475109</v>
      </c>
      <c r="D31" s="692">
        <f>E31/C31</f>
        <v>0.82500015785851244</v>
      </c>
      <c r="E31" s="235">
        <v>391965</v>
      </c>
      <c r="F31" s="234">
        <v>5000</v>
      </c>
      <c r="G31" s="233">
        <f>+'Capital - RRA'!F47</f>
        <v>19</v>
      </c>
      <c r="H31" s="232">
        <f t="shared" si="0"/>
        <v>5.6129985228951254E-2</v>
      </c>
      <c r="I31" s="231">
        <f t="shared" si="1"/>
        <v>31532.510014771051</v>
      </c>
      <c r="J31" s="230">
        <f t="shared" si="2"/>
        <v>349855.406026588</v>
      </c>
      <c r="K31" s="229">
        <f t="shared" si="3"/>
        <v>778352.91604135907</v>
      </c>
      <c r="L31" s="229">
        <f>+'Capital - RRA'!Q10</f>
        <v>295014.79566130834</v>
      </c>
      <c r="M31" s="226">
        <f t="shared" si="9"/>
        <v>1073367.7117026674</v>
      </c>
      <c r="N31" s="658">
        <v>0</v>
      </c>
      <c r="O31" s="228">
        <f t="shared" si="4"/>
        <v>0</v>
      </c>
      <c r="P31" s="227">
        <v>0</v>
      </c>
      <c r="Q31" s="226">
        <f t="shared" si="5"/>
        <v>1073367.7117026674</v>
      </c>
      <c r="R31" s="226">
        <v>742679</v>
      </c>
      <c r="S31" s="226">
        <f t="shared" si="6"/>
        <v>330688.71170266741</v>
      </c>
      <c r="T31" s="165">
        <f t="shared" si="7"/>
        <v>0.44526465902855383</v>
      </c>
      <c r="U31" s="168" t="s">
        <v>28</v>
      </c>
    </row>
    <row r="32" spans="1:21" x14ac:dyDescent="0.25">
      <c r="A32" s="168" t="s">
        <v>30</v>
      </c>
      <c r="B32" s="236">
        <v>0</v>
      </c>
      <c r="C32" s="691">
        <v>0</v>
      </c>
      <c r="D32" s="692"/>
      <c r="E32" s="235">
        <v>0</v>
      </c>
      <c r="F32" s="234">
        <v>0</v>
      </c>
      <c r="G32" s="233">
        <f>+'Capital - RRA'!F48</f>
        <v>1</v>
      </c>
      <c r="H32" s="232">
        <f t="shared" si="0"/>
        <v>2.9542097488921715E-3</v>
      </c>
      <c r="I32" s="231">
        <f t="shared" si="1"/>
        <v>1659.6057902511081</v>
      </c>
      <c r="J32" s="230">
        <f t="shared" si="2"/>
        <v>18413.442422452001</v>
      </c>
      <c r="K32" s="229">
        <f t="shared" si="3"/>
        <v>20073.04821270311</v>
      </c>
      <c r="L32" s="229">
        <f>+'Capital - RRA'!Q11</f>
        <v>53737.734569980552</v>
      </c>
      <c r="M32" s="226">
        <f t="shared" si="9"/>
        <v>73810.782782683658</v>
      </c>
      <c r="N32" s="658">
        <v>0</v>
      </c>
      <c r="O32" s="228">
        <f t="shared" si="4"/>
        <v>0</v>
      </c>
      <c r="P32" s="227">
        <v>0</v>
      </c>
      <c r="Q32" s="226">
        <f t="shared" si="5"/>
        <v>73810.782782683658</v>
      </c>
      <c r="R32" s="226">
        <v>96218</v>
      </c>
      <c r="S32" s="226">
        <f t="shared" si="6"/>
        <v>-22407.217217316342</v>
      </c>
      <c r="T32" s="165">
        <f t="shared" si="7"/>
        <v>-0.23287968173643536</v>
      </c>
      <c r="U32" s="168" t="s">
        <v>30</v>
      </c>
    </row>
    <row r="33" spans="1:21" x14ac:dyDescent="0.25">
      <c r="A33" s="168" t="s">
        <v>31</v>
      </c>
      <c r="B33" s="236">
        <v>50</v>
      </c>
      <c r="C33" s="691">
        <v>913670</v>
      </c>
      <c r="D33" s="692">
        <f t="shared" ref="D33:D34" si="10">E33/C33</f>
        <v>0.68867424781376207</v>
      </c>
      <c r="E33" s="235">
        <v>629221</v>
      </c>
      <c r="F33" s="234">
        <v>18169</v>
      </c>
      <c r="G33" s="233">
        <f>+'Capital - RRA'!F49</f>
        <v>43.25</v>
      </c>
      <c r="H33" s="232">
        <f t="shared" si="0"/>
        <v>0.12776957163958641</v>
      </c>
      <c r="I33" s="231">
        <f t="shared" si="1"/>
        <v>71777.950428360418</v>
      </c>
      <c r="J33" s="230">
        <f t="shared" si="2"/>
        <v>796381.38477104891</v>
      </c>
      <c r="K33" s="229">
        <f t="shared" si="3"/>
        <v>1515549.3351994094</v>
      </c>
      <c r="L33" s="229">
        <f>+'Capital - RRA'!Q12</f>
        <v>440626.89822771435</v>
      </c>
      <c r="M33" s="226">
        <f t="shared" si="9"/>
        <v>1956176.2334271236</v>
      </c>
      <c r="N33" s="658">
        <v>0</v>
      </c>
      <c r="O33" s="228">
        <f t="shared" si="4"/>
        <v>0</v>
      </c>
      <c r="P33" s="227">
        <v>129325.24</v>
      </c>
      <c r="Q33" s="226">
        <f t="shared" si="5"/>
        <v>2085501.4734271236</v>
      </c>
      <c r="R33" s="226">
        <v>1780470</v>
      </c>
      <c r="S33" s="226">
        <f t="shared" si="6"/>
        <v>305031.47342712362</v>
      </c>
      <c r="T33" s="165">
        <f t="shared" si="7"/>
        <v>0.17132075992694262</v>
      </c>
      <c r="U33" s="168" t="s">
        <v>31</v>
      </c>
    </row>
    <row r="34" spans="1:21" x14ac:dyDescent="0.25">
      <c r="A34" s="168" t="s">
        <v>32</v>
      </c>
      <c r="B34" s="236">
        <v>53</v>
      </c>
      <c r="C34" s="691">
        <v>968490</v>
      </c>
      <c r="D34" s="692">
        <f t="shared" si="10"/>
        <v>0.82500077440138775</v>
      </c>
      <c r="E34" s="235">
        <v>799005</v>
      </c>
      <c r="F34" s="234">
        <v>0</v>
      </c>
      <c r="G34" s="233">
        <f>+'Capital - RRA'!F50</f>
        <v>52.25</v>
      </c>
      <c r="H34" s="232">
        <f t="shared" si="0"/>
        <v>0.15435745937961595</v>
      </c>
      <c r="I34" s="231">
        <f t="shared" si="1"/>
        <v>86714.402540620387</v>
      </c>
      <c r="J34" s="230">
        <f t="shared" si="2"/>
        <v>962102.36657311697</v>
      </c>
      <c r="K34" s="229">
        <f t="shared" si="3"/>
        <v>1847821.7691137374</v>
      </c>
      <c r="L34" s="229">
        <f>+'Capital - RRA'!Q13</f>
        <v>618509.57975805865</v>
      </c>
      <c r="M34" s="226">
        <f t="shared" si="9"/>
        <v>2466331.3488717959</v>
      </c>
      <c r="N34" s="658">
        <v>1</v>
      </c>
      <c r="O34" s="228">
        <v>3800</v>
      </c>
      <c r="P34" s="227">
        <v>0</v>
      </c>
      <c r="Q34" s="226">
        <f t="shared" si="5"/>
        <v>2470131.3488717959</v>
      </c>
      <c r="R34" s="226">
        <v>2126217</v>
      </c>
      <c r="S34" s="226">
        <f t="shared" si="6"/>
        <v>343914.34887179593</v>
      </c>
      <c r="T34" s="165">
        <f t="shared" si="7"/>
        <v>0.16174941168836288</v>
      </c>
      <c r="U34" s="168" t="s">
        <v>32</v>
      </c>
    </row>
    <row r="35" spans="1:21" x14ac:dyDescent="0.25">
      <c r="A35" s="168" t="s">
        <v>33</v>
      </c>
      <c r="B35" s="236">
        <v>0</v>
      </c>
      <c r="C35" s="691">
        <v>0</v>
      </c>
      <c r="D35" s="692"/>
      <c r="E35" s="235">
        <v>0</v>
      </c>
      <c r="F35" s="234">
        <v>0</v>
      </c>
      <c r="G35" s="233">
        <v>0</v>
      </c>
      <c r="H35" s="232">
        <f t="shared" si="0"/>
        <v>0</v>
      </c>
      <c r="I35" s="231">
        <f t="shared" si="1"/>
        <v>0</v>
      </c>
      <c r="J35" s="230">
        <f t="shared" si="2"/>
        <v>0</v>
      </c>
      <c r="K35" s="229">
        <f t="shared" si="3"/>
        <v>0</v>
      </c>
      <c r="L35" s="229">
        <f>+'Capital - RRA'!Q14</f>
        <v>9807.910314769977</v>
      </c>
      <c r="M35" s="226">
        <f t="shared" si="9"/>
        <v>9807.910314769977</v>
      </c>
      <c r="N35" s="658">
        <v>0</v>
      </c>
      <c r="O35" s="228">
        <f t="shared" ref="O35:O40" si="11">IF(N35*3375&gt;0,N35*3375,0)</f>
        <v>0</v>
      </c>
      <c r="P35" s="227">
        <v>0</v>
      </c>
      <c r="Q35" s="226">
        <f t="shared" si="5"/>
        <v>9807.910314769977</v>
      </c>
      <c r="R35" s="226">
        <v>11753</v>
      </c>
      <c r="S35" s="226">
        <f t="shared" si="6"/>
        <v>-1945.089685230023</v>
      </c>
      <c r="T35" s="165">
        <f t="shared" si="7"/>
        <v>-0.16549729305113781</v>
      </c>
      <c r="U35" s="168" t="s">
        <v>33</v>
      </c>
    </row>
    <row r="36" spans="1:21" x14ac:dyDescent="0.25">
      <c r="A36" s="168" t="s">
        <v>34</v>
      </c>
      <c r="B36" s="236">
        <v>24</v>
      </c>
      <c r="C36" s="691">
        <v>438562</v>
      </c>
      <c r="D36" s="692">
        <f t="shared" ref="D36:D37" si="12">E36/C36</f>
        <v>0.82499851788344636</v>
      </c>
      <c r="E36" s="235">
        <v>361813</v>
      </c>
      <c r="F36" s="234">
        <v>0</v>
      </c>
      <c r="G36" s="233">
        <f>+'Capital - RRA'!F52</f>
        <v>21.5</v>
      </c>
      <c r="H36" s="232">
        <f t="shared" si="0"/>
        <v>6.3515509601181686E-2</v>
      </c>
      <c r="I36" s="231">
        <f t="shared" si="1"/>
        <v>35681.52449039882</v>
      </c>
      <c r="J36" s="230">
        <f t="shared" si="2"/>
        <v>395889.01208271796</v>
      </c>
      <c r="K36" s="229">
        <f t="shared" si="3"/>
        <v>793383.53657311678</v>
      </c>
      <c r="L36" s="229">
        <f>+'Capital - RRA'!Q15</f>
        <v>291399.04155113583</v>
      </c>
      <c r="M36" s="226">
        <f t="shared" si="9"/>
        <v>1084782.5781242526</v>
      </c>
      <c r="N36" s="658">
        <v>0</v>
      </c>
      <c r="O36" s="228">
        <f t="shared" si="11"/>
        <v>0</v>
      </c>
      <c r="P36" s="227">
        <v>0</v>
      </c>
      <c r="Q36" s="226">
        <f t="shared" si="5"/>
        <v>1084782.5781242526</v>
      </c>
      <c r="R36" s="226">
        <v>914236</v>
      </c>
      <c r="S36" s="226">
        <f t="shared" si="6"/>
        <v>170546.57812425261</v>
      </c>
      <c r="T36" s="165">
        <f t="shared" si="7"/>
        <v>0.18654546323296461</v>
      </c>
      <c r="U36" s="168" t="s">
        <v>34</v>
      </c>
    </row>
    <row r="37" spans="1:21" x14ac:dyDescent="0.25">
      <c r="A37" s="168" t="s">
        <v>36</v>
      </c>
      <c r="B37" s="236">
        <v>20</v>
      </c>
      <c r="C37" s="691">
        <v>365468</v>
      </c>
      <c r="D37" s="692">
        <f t="shared" si="12"/>
        <v>0.82499972637823282</v>
      </c>
      <c r="E37" s="235">
        <v>301511</v>
      </c>
      <c r="F37" s="234">
        <v>0</v>
      </c>
      <c r="G37" s="233">
        <f>+'Capital - RRA'!F53</f>
        <v>15.5</v>
      </c>
      <c r="H37" s="232">
        <f t="shared" si="0"/>
        <v>4.5790251107828653E-2</v>
      </c>
      <c r="I37" s="231">
        <f t="shared" si="1"/>
        <v>25723.889748892172</v>
      </c>
      <c r="J37" s="230">
        <f t="shared" si="2"/>
        <v>285408.35754800594</v>
      </c>
      <c r="K37" s="229">
        <f t="shared" si="3"/>
        <v>612643.24729689804</v>
      </c>
      <c r="L37" s="229">
        <f>+'Capital - RRA'!Q16</f>
        <v>193072.23680926627</v>
      </c>
      <c r="M37" s="226">
        <f t="shared" si="9"/>
        <v>805715.48410616431</v>
      </c>
      <c r="N37" s="658">
        <v>0</v>
      </c>
      <c r="O37" s="228">
        <f t="shared" si="11"/>
        <v>0</v>
      </c>
      <c r="P37" s="227">
        <v>75879.460000000006</v>
      </c>
      <c r="Q37" s="226">
        <f t="shared" si="5"/>
        <v>881594.94410616427</v>
      </c>
      <c r="R37" s="226">
        <v>727258</v>
      </c>
      <c r="S37" s="226">
        <f t="shared" si="6"/>
        <v>154336.94410616427</v>
      </c>
      <c r="T37" s="165">
        <f t="shared" si="7"/>
        <v>0.21221759555228581</v>
      </c>
      <c r="U37" s="168" t="s">
        <v>36</v>
      </c>
    </row>
    <row r="38" spans="1:21" x14ac:dyDescent="0.25">
      <c r="A38" s="168" t="s">
        <v>37</v>
      </c>
      <c r="B38" s="236">
        <v>0</v>
      </c>
      <c r="C38" s="691">
        <v>0</v>
      </c>
      <c r="D38" s="692"/>
      <c r="E38" s="235">
        <v>0</v>
      </c>
      <c r="F38" s="234">
        <v>0</v>
      </c>
      <c r="G38" s="233">
        <v>0</v>
      </c>
      <c r="H38" s="232">
        <f t="shared" si="0"/>
        <v>0</v>
      </c>
      <c r="I38" s="231">
        <f t="shared" si="1"/>
        <v>0</v>
      </c>
      <c r="J38" s="230">
        <f t="shared" si="2"/>
        <v>0</v>
      </c>
      <c r="K38" s="229">
        <f t="shared" si="3"/>
        <v>0</v>
      </c>
      <c r="L38" s="229">
        <f>+'Capital - RRA'!Q17</f>
        <v>26971.753365617435</v>
      </c>
      <c r="M38" s="226">
        <f t="shared" si="9"/>
        <v>26971.753365617435</v>
      </c>
      <c r="N38" s="658">
        <v>0</v>
      </c>
      <c r="O38" s="228">
        <f t="shared" si="11"/>
        <v>0</v>
      </c>
      <c r="P38" s="227">
        <v>0</v>
      </c>
      <c r="Q38" s="226">
        <f t="shared" si="5"/>
        <v>26971.753365617435</v>
      </c>
      <c r="R38" s="226">
        <v>32320</v>
      </c>
      <c r="S38" s="226">
        <f t="shared" si="6"/>
        <v>-5348.2466343825654</v>
      </c>
      <c r="T38" s="165">
        <f t="shared" si="7"/>
        <v>-0.16547792804401507</v>
      </c>
      <c r="U38" s="168" t="s">
        <v>37</v>
      </c>
    </row>
    <row r="39" spans="1:21" x14ac:dyDescent="0.25">
      <c r="A39" s="168" t="s">
        <v>38</v>
      </c>
      <c r="B39" s="236">
        <v>0</v>
      </c>
      <c r="C39" s="691">
        <v>0</v>
      </c>
      <c r="D39" s="692"/>
      <c r="E39" s="235">
        <v>0</v>
      </c>
      <c r="F39" s="234">
        <v>0</v>
      </c>
      <c r="G39" s="233">
        <v>0</v>
      </c>
      <c r="H39" s="232">
        <f t="shared" si="0"/>
        <v>0</v>
      </c>
      <c r="I39" s="231">
        <f t="shared" si="1"/>
        <v>0</v>
      </c>
      <c r="J39" s="230">
        <f t="shared" si="2"/>
        <v>0</v>
      </c>
      <c r="K39" s="229">
        <f t="shared" si="3"/>
        <v>0</v>
      </c>
      <c r="L39" s="229">
        <f>+'Capital - RRA'!Q18</f>
        <v>8581.9215254237279</v>
      </c>
      <c r="M39" s="226">
        <f t="shared" si="9"/>
        <v>8581.9215254237279</v>
      </c>
      <c r="N39" s="658">
        <v>0</v>
      </c>
      <c r="O39" s="228">
        <f t="shared" si="11"/>
        <v>0</v>
      </c>
      <c r="P39" s="227">
        <v>0</v>
      </c>
      <c r="Q39" s="226">
        <f t="shared" si="5"/>
        <v>8581.9215254237279</v>
      </c>
      <c r="R39" s="226">
        <v>10284</v>
      </c>
      <c r="S39" s="226">
        <f t="shared" si="6"/>
        <v>-1702.0784745762721</v>
      </c>
      <c r="T39" s="165">
        <f t="shared" si="7"/>
        <v>-0.16550743626762665</v>
      </c>
      <c r="U39" s="168" t="s">
        <v>38</v>
      </c>
    </row>
    <row r="40" spans="1:21" x14ac:dyDescent="0.25">
      <c r="A40" s="168" t="s">
        <v>39</v>
      </c>
      <c r="B40" s="236">
        <v>0</v>
      </c>
      <c r="C40" s="691">
        <v>0</v>
      </c>
      <c r="D40" s="692"/>
      <c r="E40" s="235">
        <v>0</v>
      </c>
      <c r="F40" s="234">
        <v>0</v>
      </c>
      <c r="G40" s="233">
        <v>0</v>
      </c>
      <c r="H40" s="232">
        <f t="shared" si="0"/>
        <v>0</v>
      </c>
      <c r="I40" s="231">
        <f t="shared" si="1"/>
        <v>0</v>
      </c>
      <c r="J40" s="230">
        <f t="shared" si="2"/>
        <v>0</v>
      </c>
      <c r="K40" s="229">
        <f t="shared" si="3"/>
        <v>0</v>
      </c>
      <c r="L40" s="229">
        <f>+'Capital - RRA'!Q19</f>
        <v>8581.9215254237279</v>
      </c>
      <c r="M40" s="226">
        <f t="shared" si="9"/>
        <v>8581.9215254237279</v>
      </c>
      <c r="N40" s="658">
        <v>0</v>
      </c>
      <c r="O40" s="228">
        <f t="shared" si="11"/>
        <v>0</v>
      </c>
      <c r="P40" s="227">
        <v>0</v>
      </c>
      <c r="Q40" s="226">
        <f t="shared" si="5"/>
        <v>8581.9215254237279</v>
      </c>
      <c r="R40" s="226">
        <v>10284</v>
      </c>
      <c r="S40" s="226">
        <f t="shared" si="6"/>
        <v>-1702.0784745762721</v>
      </c>
      <c r="T40" s="165">
        <f t="shared" si="7"/>
        <v>-0.16550743626762665</v>
      </c>
      <c r="U40" s="168" t="s">
        <v>39</v>
      </c>
    </row>
    <row r="41" spans="1:21" x14ac:dyDescent="0.25">
      <c r="A41" s="225"/>
      <c r="B41" s="224"/>
      <c r="C41" s="223"/>
      <c r="D41" s="222"/>
      <c r="E41" s="221"/>
      <c r="F41" s="220"/>
      <c r="G41" s="219"/>
      <c r="H41" s="218"/>
      <c r="I41" s="218"/>
      <c r="J41" s="215"/>
      <c r="K41" s="217"/>
      <c r="L41" s="217"/>
      <c r="M41" s="213"/>
      <c r="N41" s="216"/>
      <c r="O41" s="215"/>
      <c r="P41" s="214"/>
      <c r="Q41" s="213"/>
      <c r="R41" s="213"/>
      <c r="S41" s="213"/>
    </row>
    <row r="42" spans="1:21" ht="16.5" thickBot="1" x14ac:dyDescent="0.3">
      <c r="A42" s="212" t="s">
        <v>140</v>
      </c>
      <c r="B42" s="211">
        <f>SUM(B25:B40)</f>
        <v>364</v>
      </c>
      <c r="C42" s="210">
        <f>SUM(C25:C40)</f>
        <v>6651519</v>
      </c>
      <c r="D42" s="209">
        <f>E42/C42</f>
        <v>0.78465911320406667</v>
      </c>
      <c r="E42" s="208">
        <f>SUM(E25:E40)</f>
        <v>5219175</v>
      </c>
      <c r="F42" s="207">
        <f>SUM(F25:F40)</f>
        <v>23169</v>
      </c>
      <c r="G42" s="206">
        <f>SUM(G25:G40)</f>
        <v>338.5</v>
      </c>
      <c r="H42" s="205">
        <f>SUM(H25:H40)</f>
        <v>1.0000000000000002</v>
      </c>
      <c r="I42" s="204">
        <f>SUM(I25:I40)</f>
        <v>561776.56000000017</v>
      </c>
      <c r="J42" s="203">
        <f>D11-F42</f>
        <v>6232950.2600000016</v>
      </c>
      <c r="K42" s="202">
        <f>SUM(K25:K40)</f>
        <v>12037070.820000004</v>
      </c>
      <c r="L42" s="202">
        <f>D14</f>
        <v>3819833.3800000004</v>
      </c>
      <c r="M42" s="198">
        <f t="shared" ref="M42:S42" si="13">SUM(M25:M40)</f>
        <v>15856903.700000003</v>
      </c>
      <c r="N42" s="201">
        <f t="shared" si="13"/>
        <v>1</v>
      </c>
      <c r="O42" s="200">
        <f t="shared" si="13"/>
        <v>3800</v>
      </c>
      <c r="P42" s="199">
        <f t="shared" si="13"/>
        <v>330884.22000000003</v>
      </c>
      <c r="Q42" s="198">
        <f t="shared" si="13"/>
        <v>16191587.92</v>
      </c>
      <c r="R42" s="198">
        <f t="shared" si="13"/>
        <v>14139853</v>
      </c>
      <c r="S42" s="198">
        <f t="shared" si="13"/>
        <v>2051734.9200000006</v>
      </c>
    </row>
    <row r="43" spans="1:21" s="169" customFormat="1" x14ac:dyDescent="0.25">
      <c r="L43" s="197">
        <f>+SUM(L25:L40)-L42</f>
        <v>0</v>
      </c>
      <c r="R43" s="169" t="s">
        <v>594</v>
      </c>
      <c r="T43" s="170"/>
    </row>
    <row r="44" spans="1:21" x14ac:dyDescent="0.25">
      <c r="A44" s="196" t="s">
        <v>405</v>
      </c>
      <c r="Q44" s="195"/>
    </row>
    <row r="45" spans="1:21" s="171" customFormat="1" x14ac:dyDescent="0.25">
      <c r="A45" s="171" t="s">
        <v>406</v>
      </c>
      <c r="T45" s="172"/>
    </row>
    <row r="46" spans="1:21" s="171" customFormat="1" x14ac:dyDescent="0.25">
      <c r="A46" s="171" t="s">
        <v>442</v>
      </c>
      <c r="T46" s="172"/>
    </row>
    <row r="47" spans="1:21" s="171" customFormat="1" x14ac:dyDescent="0.25">
      <c r="A47" s="171" t="s">
        <v>760</v>
      </c>
      <c r="T47" s="172"/>
    </row>
    <row r="48" spans="1:21" s="171" customFormat="1" x14ac:dyDescent="0.25">
      <c r="A48" s="171" t="s">
        <v>761</v>
      </c>
      <c r="T48" s="172"/>
    </row>
    <row r="49" spans="1:20" s="171" customFormat="1" x14ac:dyDescent="0.25">
      <c r="A49" s="171" t="s">
        <v>407</v>
      </c>
      <c r="T49" s="172"/>
    </row>
    <row r="50" spans="1:20" x14ac:dyDescent="0.25">
      <c r="A50" s="164" t="s">
        <v>759</v>
      </c>
    </row>
    <row r="53" spans="1:20" x14ac:dyDescent="0.25">
      <c r="E53" s="195"/>
      <c r="I53" s="195"/>
      <c r="J53" s="195"/>
      <c r="K53" s="195"/>
      <c r="L53" s="195"/>
      <c r="M53" s="195"/>
      <c r="O53" s="195"/>
      <c r="P53" s="195"/>
      <c r="Q53" s="195"/>
    </row>
    <row r="54" spans="1:20" x14ac:dyDescent="0.25">
      <c r="K54" s="195"/>
      <c r="M54" s="195"/>
      <c r="Q54" s="195"/>
    </row>
    <row r="59" spans="1:20" hidden="1" x14ac:dyDescent="0.25"/>
    <row r="60" spans="1:20" hidden="1" x14ac:dyDescent="0.25">
      <c r="A60" s="164" t="s">
        <v>642</v>
      </c>
    </row>
    <row r="61" spans="1:20" hidden="1" x14ac:dyDescent="0.25">
      <c r="A61" s="194">
        <v>41647</v>
      </c>
      <c r="B61" s="164" t="s">
        <v>441</v>
      </c>
    </row>
    <row r="62" spans="1:20" hidden="1" x14ac:dyDescent="0.25">
      <c r="A62" s="194">
        <v>41673</v>
      </c>
      <c r="B62" s="164" t="s">
        <v>440</v>
      </c>
    </row>
    <row r="63" spans="1:20" hidden="1" x14ac:dyDescent="0.25">
      <c r="A63" s="194">
        <v>41673</v>
      </c>
      <c r="B63" s="164" t="s">
        <v>439</v>
      </c>
    </row>
    <row r="64" spans="1:20" hidden="1" x14ac:dyDescent="0.25">
      <c r="A64" s="194">
        <v>41673</v>
      </c>
      <c r="B64" s="164" t="s">
        <v>438</v>
      </c>
    </row>
    <row r="65" spans="1:2" hidden="1" x14ac:dyDescent="0.25"/>
    <row r="66" spans="1:2" hidden="1" x14ac:dyDescent="0.25">
      <c r="A66" s="164" t="s">
        <v>437</v>
      </c>
    </row>
    <row r="67" spans="1:2" hidden="1" x14ac:dyDescent="0.25">
      <c r="A67" s="194">
        <v>41708</v>
      </c>
      <c r="B67" s="164" t="s">
        <v>436</v>
      </c>
    </row>
    <row r="68" spans="1:2" hidden="1" x14ac:dyDescent="0.25"/>
    <row r="69" spans="1:2" hidden="1" x14ac:dyDescent="0.25"/>
  </sheetData>
  <mergeCells count="7">
    <mergeCell ref="A2:E2"/>
    <mergeCell ref="I5:K5"/>
    <mergeCell ref="B21:K21"/>
    <mergeCell ref="N21:P21"/>
    <mergeCell ref="B22:E22"/>
    <mergeCell ref="G22:J22"/>
    <mergeCell ref="N22:O22"/>
  </mergeCells>
  <printOptions horizontalCentered="1"/>
  <pageMargins left="0.7" right="0.7" top="0.75" bottom="0.75" header="0.3" footer="0.3"/>
  <pageSetup paperSize="5" scale="54" orientation="landscape" r:id="rId1"/>
  <headerFooter>
    <oddFooter xml:space="preserve">&amp;L&amp;"-,Bold"&amp;16Minuteman High School&amp;11
&amp;F&amp;R&amp;"-,Bold"&amp;16&amp;P&amp;14 </oddFooter>
  </headerFooter>
  <ignoredErrors>
    <ignoredError sqref="D42 J42 L42" formula="1"/>
  </ignoredError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5:K47"/>
  <sheetViews>
    <sheetView topLeftCell="A19" zoomScaleNormal="100" workbookViewId="0">
      <selection activeCell="A6" sqref="A6"/>
    </sheetView>
  </sheetViews>
  <sheetFormatPr defaultRowHeight="15" x14ac:dyDescent="0.25"/>
  <cols>
    <col min="1" max="1" width="2.28515625" style="583" customWidth="1"/>
    <col min="2" max="2" width="42.140625" style="583" customWidth="1"/>
    <col min="3" max="5" width="12.28515625" style="235" customWidth="1"/>
    <col min="6" max="6" width="8.85546875" style="293" customWidth="1"/>
    <col min="7" max="7" width="9.140625" style="583"/>
    <col min="8" max="8" width="14.5703125" style="583" customWidth="1"/>
    <col min="9" max="9" width="14.7109375" style="583" customWidth="1"/>
    <col min="10" max="10" width="9.140625" style="659"/>
    <col min="11" max="11" width="12" style="583" hidden="1" customWidth="1"/>
    <col min="12" max="16384" width="9.140625" style="583"/>
  </cols>
  <sheetData>
    <row r="5" spans="1:11" s="327" customFormat="1" ht="18.75" x14ac:dyDescent="0.3">
      <c r="A5" s="752" t="s">
        <v>782</v>
      </c>
      <c r="B5" s="753"/>
      <c r="C5" s="753"/>
      <c r="D5" s="753"/>
      <c r="E5" s="753"/>
      <c r="F5" s="753"/>
      <c r="J5" s="668"/>
    </row>
    <row r="6" spans="1:11" ht="8.1" customHeight="1" x14ac:dyDescent="0.25"/>
    <row r="7" spans="1:11" s="322" customFormat="1" ht="15.75" x14ac:dyDescent="0.25">
      <c r="A7" s="326"/>
      <c r="B7" s="325"/>
      <c r="C7" s="324" t="s">
        <v>595</v>
      </c>
      <c r="D7" s="324" t="s">
        <v>651</v>
      </c>
      <c r="E7" s="324" t="s">
        <v>240</v>
      </c>
      <c r="F7" s="323" t="s">
        <v>409</v>
      </c>
      <c r="J7" s="667"/>
      <c r="K7" s="322" t="s">
        <v>451</v>
      </c>
    </row>
    <row r="8" spans="1:11" ht="8.1" customHeight="1" x14ac:dyDescent="0.25">
      <c r="A8" s="581"/>
      <c r="B8" s="582"/>
      <c r="C8" s="314"/>
      <c r="D8" s="314"/>
      <c r="E8" s="314"/>
      <c r="F8" s="313"/>
    </row>
    <row r="9" spans="1:11" ht="15.75" x14ac:dyDescent="0.25">
      <c r="A9" s="584"/>
      <c r="B9" s="319" t="s">
        <v>596</v>
      </c>
      <c r="C9" s="307">
        <v>18113617</v>
      </c>
      <c r="D9" s="307">
        <f>22768830-(D13+D10)</f>
        <v>18948996.620000001</v>
      </c>
      <c r="E9" s="308">
        <f>+D9-C9</f>
        <v>835379.62000000104</v>
      </c>
      <c r="F9" s="306">
        <f>+(E9/C9)</f>
        <v>4.6118873994078657E-2</v>
      </c>
      <c r="H9" s="666"/>
      <c r="I9" s="665"/>
      <c r="K9" s="585">
        <f>+D9</f>
        <v>18948996.620000001</v>
      </c>
    </row>
    <row r="10" spans="1:11" ht="16.5" thickBot="1" x14ac:dyDescent="0.3">
      <c r="A10" s="584"/>
      <c r="B10" s="319" t="s">
        <v>597</v>
      </c>
      <c r="C10" s="305">
        <v>903117</v>
      </c>
      <c r="D10" s="305">
        <f>+'Debt Allocation'!C36+'Debt Allocation'!B36</f>
        <v>711333.36999999988</v>
      </c>
      <c r="E10" s="318">
        <f>+D10-C10</f>
        <v>-191783.63000000012</v>
      </c>
      <c r="F10" s="317">
        <f>+(E10/C10)</f>
        <v>-0.21235745756086988</v>
      </c>
      <c r="K10" s="585">
        <f>+D10</f>
        <v>711333.36999999988</v>
      </c>
    </row>
    <row r="11" spans="1:11" s="1" customFormat="1" ht="16.5" thickTop="1" x14ac:dyDescent="0.25">
      <c r="A11" s="321" t="s">
        <v>598</v>
      </c>
      <c r="B11" s="301"/>
      <c r="C11" s="586">
        <f>SUM(C9:C10)</f>
        <v>19016734</v>
      </c>
      <c r="D11" s="586">
        <f>SUM(D9:D10)</f>
        <v>19660329.990000002</v>
      </c>
      <c r="E11" s="586">
        <f>+D11-C11</f>
        <v>643595.99000000209</v>
      </c>
      <c r="F11" s="587">
        <f>+(E11/C11)</f>
        <v>3.3843665794557679E-2</v>
      </c>
      <c r="H11" s="583"/>
      <c r="J11" s="661"/>
    </row>
    <row r="12" spans="1:11" s="1" customFormat="1" ht="8.1" customHeight="1" x14ac:dyDescent="0.25">
      <c r="A12" s="321"/>
      <c r="B12" s="301"/>
      <c r="C12" s="588"/>
      <c r="D12" s="588"/>
      <c r="E12" s="588"/>
      <c r="F12" s="589"/>
      <c r="H12" s="583"/>
      <c r="J12" s="661"/>
    </row>
    <row r="13" spans="1:11" s="1" customFormat="1" ht="15.75" x14ac:dyDescent="0.25">
      <c r="A13" s="301"/>
      <c r="B13" s="321" t="s">
        <v>599</v>
      </c>
      <c r="C13" s="590">
        <v>2143406</v>
      </c>
      <c r="D13" s="590">
        <f>+'Debt Allocation'!D36</f>
        <v>3108500.0100000002</v>
      </c>
      <c r="E13" s="316">
        <f>+D13-C13</f>
        <v>965094.01000000024</v>
      </c>
      <c r="F13" s="315">
        <f>+(E13/C13)</f>
        <v>0.45026187759108643</v>
      </c>
      <c r="J13" s="661"/>
      <c r="K13" s="591">
        <f>+D13</f>
        <v>3108500.0100000002</v>
      </c>
    </row>
    <row r="14" spans="1:11" ht="8.1" customHeight="1" x14ac:dyDescent="0.25">
      <c r="A14" s="592"/>
      <c r="B14" s="593"/>
      <c r="C14" s="296"/>
      <c r="D14" s="296"/>
      <c r="E14" s="296"/>
      <c r="F14" s="594"/>
    </row>
    <row r="15" spans="1:11" s="164" customFormat="1" ht="15.75" x14ac:dyDescent="0.25">
      <c r="A15" s="312" t="s">
        <v>241</v>
      </c>
      <c r="B15" s="311"/>
      <c r="C15" s="310"/>
      <c r="D15" s="310"/>
      <c r="E15" s="310"/>
      <c r="F15" s="309"/>
      <c r="J15" s="664"/>
    </row>
    <row r="16" spans="1:11" ht="15.75" x14ac:dyDescent="0.25">
      <c r="A16" s="584"/>
      <c r="B16" s="319" t="s">
        <v>410</v>
      </c>
      <c r="C16" s="307">
        <v>2081683</v>
      </c>
      <c r="D16" s="307">
        <v>2092403</v>
      </c>
      <c r="E16" s="308">
        <f t="shared" ref="E16:E21" si="0">+D16-C16</f>
        <v>10720</v>
      </c>
      <c r="F16" s="306">
        <f>+(E16/C16)</f>
        <v>5.1496793700097467E-3</v>
      </c>
      <c r="K16" s="585">
        <f t="shared" ref="K16:K21" si="1">+D16</f>
        <v>2092403</v>
      </c>
    </row>
    <row r="17" spans="1:11" ht="15.75" x14ac:dyDescent="0.25">
      <c r="A17" s="584"/>
      <c r="B17" s="319" t="s">
        <v>411</v>
      </c>
      <c r="C17" s="307">
        <v>880412</v>
      </c>
      <c r="D17" s="307">
        <f>1287632*0.65-4569</f>
        <v>832391.8</v>
      </c>
      <c r="E17" s="308">
        <f t="shared" si="0"/>
        <v>-48020.199999999953</v>
      </c>
      <c r="F17" s="306">
        <f>+(E17/C17)</f>
        <v>-5.4542873109407815E-2</v>
      </c>
      <c r="K17" s="585">
        <f t="shared" si="1"/>
        <v>832391.8</v>
      </c>
    </row>
    <row r="18" spans="1:11" ht="15.75" x14ac:dyDescent="0.25">
      <c r="A18" s="584"/>
      <c r="B18" s="320" t="s">
        <v>412</v>
      </c>
      <c r="C18" s="307">
        <v>3438424</v>
      </c>
      <c r="D18" s="307">
        <v>3047131</v>
      </c>
      <c r="E18" s="308">
        <f t="shared" si="0"/>
        <v>-391293</v>
      </c>
      <c r="F18" s="306">
        <f>+(E18/C18)</f>
        <v>-0.11380010144182334</v>
      </c>
      <c r="H18" s="585"/>
      <c r="K18" s="585">
        <f t="shared" si="1"/>
        <v>3047131</v>
      </c>
    </row>
    <row r="19" spans="1:11" ht="15.75" x14ac:dyDescent="0.25">
      <c r="A19" s="584"/>
      <c r="B19" s="320" t="s">
        <v>131</v>
      </c>
      <c r="C19" s="307">
        <v>400000</v>
      </c>
      <c r="D19" s="307">
        <v>400000</v>
      </c>
      <c r="E19" s="308">
        <f t="shared" si="0"/>
        <v>0</v>
      </c>
      <c r="F19" s="306">
        <f>+(E19/C19)</f>
        <v>0</v>
      </c>
      <c r="K19" s="585">
        <f t="shared" si="1"/>
        <v>400000</v>
      </c>
    </row>
    <row r="20" spans="1:11" ht="15.75" x14ac:dyDescent="0.25">
      <c r="A20" s="584"/>
      <c r="B20" s="319" t="s">
        <v>242</v>
      </c>
      <c r="C20" s="307">
        <v>540000</v>
      </c>
      <c r="D20" s="307">
        <v>540000</v>
      </c>
      <c r="E20" s="308">
        <f t="shared" si="0"/>
        <v>0</v>
      </c>
      <c r="F20" s="306">
        <v>0</v>
      </c>
      <c r="K20" s="585">
        <f t="shared" si="1"/>
        <v>540000</v>
      </c>
    </row>
    <row r="21" spans="1:11" ht="16.5" thickBot="1" x14ac:dyDescent="0.3">
      <c r="A21" s="584"/>
      <c r="B21" s="319" t="s">
        <v>600</v>
      </c>
      <c r="C21" s="305">
        <v>0</v>
      </c>
      <c r="D21" s="305">
        <v>0</v>
      </c>
      <c r="E21" s="318">
        <f t="shared" si="0"/>
        <v>0</v>
      </c>
      <c r="F21" s="317">
        <v>0</v>
      </c>
      <c r="K21" s="585">
        <f t="shared" si="1"/>
        <v>0</v>
      </c>
    </row>
    <row r="22" spans="1:11" ht="8.1" customHeight="1" thickTop="1" x14ac:dyDescent="0.25">
      <c r="A22" s="584"/>
      <c r="B22" s="584"/>
      <c r="C22" s="303"/>
      <c r="D22" s="303"/>
      <c r="E22" s="303"/>
      <c r="F22" s="302"/>
    </row>
    <row r="23" spans="1:11" s="1" customFormat="1" x14ac:dyDescent="0.25">
      <c r="A23" s="301" t="s">
        <v>243</v>
      </c>
      <c r="B23" s="301"/>
      <c r="C23" s="316">
        <f>SUM(C16:C21)</f>
        <v>7340519</v>
      </c>
      <c r="D23" s="316">
        <f>SUM(D16:D21)</f>
        <v>6911925.7999999998</v>
      </c>
      <c r="E23" s="316">
        <f>SUM(E16:E21)</f>
        <v>-428593.19999999995</v>
      </c>
      <c r="F23" s="315">
        <f>+(E23/C23)</f>
        <v>-5.8387315665281971E-2</v>
      </c>
      <c r="J23" s="661"/>
    </row>
    <row r="24" spans="1:11" ht="8.1" customHeight="1" x14ac:dyDescent="0.25">
      <c r="A24" s="581"/>
      <c r="B24" s="582"/>
      <c r="C24" s="314"/>
      <c r="D24" s="314"/>
      <c r="E24" s="314"/>
      <c r="F24" s="313"/>
    </row>
    <row r="25" spans="1:11" s="1" customFormat="1" ht="15.75" thickBot="1" x14ac:dyDescent="0.3">
      <c r="A25" s="301" t="s">
        <v>244</v>
      </c>
      <c r="B25" s="301"/>
      <c r="C25" s="299">
        <f>+(C11+C13)-C23</f>
        <v>13819621</v>
      </c>
      <c r="D25" s="299">
        <f>+(D11+D13)-D23</f>
        <v>15856904.200000003</v>
      </c>
      <c r="E25" s="299">
        <f>+(E11+E13)-E23</f>
        <v>2037283.2000000023</v>
      </c>
      <c r="F25" s="298">
        <f>+(E25/C25)</f>
        <v>0.14741961447423213</v>
      </c>
      <c r="J25" s="661"/>
    </row>
    <row r="26" spans="1:11" ht="8.1" customHeight="1" thickTop="1" x14ac:dyDescent="0.25">
      <c r="A26" s="595"/>
      <c r="B26" s="595"/>
      <c r="C26" s="296"/>
      <c r="D26" s="296"/>
      <c r="E26" s="296"/>
      <c r="F26" s="295"/>
    </row>
    <row r="27" spans="1:11" s="164" customFormat="1" ht="15.75" x14ac:dyDescent="0.25">
      <c r="A27" s="312" t="s">
        <v>245</v>
      </c>
      <c r="B27" s="311"/>
      <c r="C27" s="310"/>
      <c r="D27" s="310"/>
      <c r="E27" s="310"/>
      <c r="F27" s="309"/>
      <c r="J27" s="664"/>
    </row>
    <row r="28" spans="1:11" x14ac:dyDescent="0.25">
      <c r="A28" s="584"/>
      <c r="B28" s="596" t="s">
        <v>246</v>
      </c>
      <c r="C28" s="307">
        <v>4849311</v>
      </c>
      <c r="D28" s="307">
        <f>+Assessment!E42</f>
        <v>5219175</v>
      </c>
      <c r="E28" s="308">
        <f>+D28-C28</f>
        <v>369864</v>
      </c>
      <c r="F28" s="306">
        <f>+(E28/C28)</f>
        <v>7.6271453820965493E-2</v>
      </c>
      <c r="K28" s="585">
        <f>+D28</f>
        <v>5219175</v>
      </c>
    </row>
    <row r="29" spans="1:11" x14ac:dyDescent="0.25">
      <c r="A29" s="584"/>
      <c r="B29" s="596" t="s">
        <v>247</v>
      </c>
      <c r="C29" s="307">
        <v>452721</v>
      </c>
      <c r="D29" s="307">
        <f>Assessment!D12-D17</f>
        <v>561776.56000000006</v>
      </c>
      <c r="E29" s="308">
        <f>+D29-C29</f>
        <v>109055.56000000006</v>
      </c>
      <c r="F29" s="306">
        <f>+(E29/C29)</f>
        <v>0.24088911272063823</v>
      </c>
      <c r="K29" s="585">
        <f>+D29</f>
        <v>561776.56000000006</v>
      </c>
    </row>
    <row r="30" spans="1:11" x14ac:dyDescent="0.25">
      <c r="A30" s="584"/>
      <c r="B30" s="663" t="s">
        <v>650</v>
      </c>
      <c r="C30" s="307">
        <v>492757</v>
      </c>
      <c r="D30" s="307">
        <f>+'Capital - RRA'!L35</f>
        <v>506333.37</v>
      </c>
      <c r="E30" s="308">
        <f>+D30-C30</f>
        <v>13576.369999999995</v>
      </c>
      <c r="F30" s="306">
        <f>+(E30/C30)</f>
        <v>2.7551856188750227E-2</v>
      </c>
      <c r="K30" s="585">
        <f>+D30</f>
        <v>506333.37</v>
      </c>
    </row>
    <row r="31" spans="1:11" x14ac:dyDescent="0.25">
      <c r="A31" s="584"/>
      <c r="B31" s="596" t="s">
        <v>597</v>
      </c>
      <c r="C31" s="307">
        <v>410360</v>
      </c>
      <c r="D31" s="307">
        <f>+'Capital - RRA'!M35</f>
        <v>205000</v>
      </c>
      <c r="E31" s="308">
        <f>+D31-C31</f>
        <v>-205360</v>
      </c>
      <c r="F31" s="306">
        <f>+(E31/C31)</f>
        <v>-0.500438639243591</v>
      </c>
      <c r="K31" s="585">
        <f>+D31</f>
        <v>205000</v>
      </c>
    </row>
    <row r="32" spans="1:11" x14ac:dyDescent="0.25">
      <c r="A32" s="584"/>
      <c r="B32" s="596" t="s">
        <v>249</v>
      </c>
      <c r="C32" s="307">
        <v>5471067</v>
      </c>
      <c r="D32" s="307">
        <f>+D25-(D28+D29+D30+D31+D34)</f>
        <v>6256119.2600000016</v>
      </c>
      <c r="E32" s="308">
        <f>+D32-C32</f>
        <v>785052.26000000164</v>
      </c>
      <c r="F32" s="306">
        <f>+(E32/C32)</f>
        <v>0.14349161872812044</v>
      </c>
      <c r="K32" s="585">
        <f>+D32</f>
        <v>6256119.2600000016</v>
      </c>
    </row>
    <row r="33" spans="1:11" ht="8.1" customHeight="1" x14ac:dyDescent="0.25">
      <c r="A33" s="584"/>
      <c r="B33" s="596"/>
      <c r="C33" s="597"/>
      <c r="D33" s="597"/>
      <c r="E33" s="598"/>
      <c r="F33" s="599"/>
      <c r="K33" s="585"/>
    </row>
    <row r="34" spans="1:11" s="1" customFormat="1" x14ac:dyDescent="0.25">
      <c r="A34" s="301"/>
      <c r="B34" s="600" t="s">
        <v>601</v>
      </c>
      <c r="C34" s="590">
        <v>2143406</v>
      </c>
      <c r="D34" s="590">
        <f>+'Debt Allocation'!D36</f>
        <v>3108500.0100000002</v>
      </c>
      <c r="E34" s="316">
        <f>+D34-C34</f>
        <v>965094.01000000024</v>
      </c>
      <c r="F34" s="315">
        <f>+(E34/C34)</f>
        <v>0.45026187759108643</v>
      </c>
      <c r="J34" s="661"/>
      <c r="K34" s="591">
        <f>+D34</f>
        <v>3108500.0100000002</v>
      </c>
    </row>
    <row r="35" spans="1:11" ht="8.1" customHeight="1" thickBot="1" x14ac:dyDescent="0.3">
      <c r="A35" s="584"/>
      <c r="B35" s="596"/>
      <c r="C35" s="305"/>
      <c r="D35" s="305"/>
      <c r="E35" s="318"/>
      <c r="F35" s="317"/>
      <c r="K35" s="585">
        <f>+D35</f>
        <v>0</v>
      </c>
    </row>
    <row r="36" spans="1:11" ht="8.1" customHeight="1" thickTop="1" x14ac:dyDescent="0.25">
      <c r="A36" s="584"/>
      <c r="B36" s="596"/>
      <c r="C36" s="303"/>
      <c r="D36" s="304"/>
      <c r="E36" s="303"/>
      <c r="F36" s="302"/>
    </row>
    <row r="37" spans="1:11" s="1" customFormat="1" ht="15.75" thickBot="1" x14ac:dyDescent="0.3">
      <c r="A37" s="301" t="s">
        <v>602</v>
      </c>
      <c r="B37" s="301"/>
      <c r="C37" s="299">
        <f>SUM(C28:C35)</f>
        <v>13819622</v>
      </c>
      <c r="D37" s="300">
        <f>SUM(D28:D35)</f>
        <v>15856904.200000001</v>
      </c>
      <c r="E37" s="299">
        <f>SUM(E28:E35)</f>
        <v>2037282.200000002</v>
      </c>
      <c r="F37" s="298">
        <f>+(E37/C37)</f>
        <v>0.14741953144593983</v>
      </c>
      <c r="J37" s="661"/>
      <c r="K37" s="297">
        <f>SUM(K15:K36)</f>
        <v>22768830.000000004</v>
      </c>
    </row>
    <row r="38" spans="1:11" s="1" customFormat="1" ht="9.9499999999999993" customHeight="1" thickTop="1" x14ac:dyDescent="0.25">
      <c r="A38" s="601"/>
      <c r="B38" s="601"/>
      <c r="C38" s="602"/>
      <c r="D38" s="603"/>
      <c r="E38" s="602"/>
      <c r="F38" s="604"/>
      <c r="J38" s="661"/>
      <c r="K38" s="297"/>
    </row>
    <row r="39" spans="1:11" s="1" customFormat="1" x14ac:dyDescent="0.25">
      <c r="A39" s="660" t="s">
        <v>603</v>
      </c>
      <c r="C39" s="297"/>
      <c r="D39" s="297"/>
      <c r="E39" s="297"/>
      <c r="F39" s="662"/>
      <c r="J39" s="661"/>
    </row>
    <row r="40" spans="1:11" s="1" customFormat="1" x14ac:dyDescent="0.25">
      <c r="A40" s="660"/>
      <c r="B40" s="660" t="s">
        <v>604</v>
      </c>
      <c r="C40" s="297"/>
      <c r="D40" s="297"/>
      <c r="E40" s="297"/>
      <c r="F40" s="662"/>
      <c r="J40" s="661"/>
    </row>
    <row r="41" spans="1:11" s="1" customFormat="1" x14ac:dyDescent="0.25">
      <c r="A41" s="660" t="s">
        <v>649</v>
      </c>
      <c r="C41" s="297"/>
      <c r="D41" s="297"/>
      <c r="E41" s="297"/>
      <c r="F41" s="662"/>
      <c r="J41" s="661"/>
    </row>
    <row r="42" spans="1:11" s="1" customFormat="1" x14ac:dyDescent="0.25">
      <c r="A42" s="660"/>
      <c r="B42" s="660" t="s">
        <v>605</v>
      </c>
      <c r="C42" s="297"/>
      <c r="D42" s="297"/>
      <c r="E42" s="297"/>
      <c r="F42" s="662"/>
      <c r="J42" s="661"/>
    </row>
    <row r="43" spans="1:11" s="1" customFormat="1" x14ac:dyDescent="0.25">
      <c r="A43" s="660" t="s">
        <v>606</v>
      </c>
      <c r="C43" s="297"/>
      <c r="D43" s="297"/>
      <c r="E43" s="297"/>
      <c r="F43" s="662"/>
      <c r="J43" s="661"/>
    </row>
    <row r="44" spans="1:11" x14ac:dyDescent="0.25">
      <c r="A44" s="660" t="s">
        <v>648</v>
      </c>
    </row>
    <row r="45" spans="1:11" x14ac:dyDescent="0.25">
      <c r="B45" s="660" t="s">
        <v>647</v>
      </c>
    </row>
    <row r="47" spans="1:11" x14ac:dyDescent="0.25">
      <c r="A47" s="294"/>
    </row>
  </sheetData>
  <mergeCells count="1">
    <mergeCell ref="A5:F5"/>
  </mergeCells>
  <printOptions horizontalCentered="1"/>
  <pageMargins left="0.25" right="0.25" top="0.5" bottom="0.75" header="0.3" footer="0.3"/>
  <pageSetup scale="85" fitToWidth="0" orientation="landscape" r:id="rId1"/>
  <headerFooter>
    <oddFooter>&amp;L&amp;"-,Bold"&amp;12Minuteman High School&amp;R&amp;"-,Bold"&amp;12&amp;P</oddFooter>
  </headerFooter>
  <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D100"/>
  <sheetViews>
    <sheetView topLeftCell="E47" zoomScale="75" zoomScaleNormal="75" workbookViewId="0">
      <selection activeCell="Q34" sqref="Q34"/>
    </sheetView>
  </sheetViews>
  <sheetFormatPr defaultColWidth="9.140625" defaultRowHeight="14.25" x14ac:dyDescent="0.2"/>
  <cols>
    <col min="1" max="1" width="16.5703125" style="179" customWidth="1"/>
    <col min="2" max="3" width="16.7109375" style="179" customWidth="1"/>
    <col min="4" max="4" width="15.5703125" style="179" customWidth="1"/>
    <col min="5" max="6" width="16.7109375" style="179" customWidth="1"/>
    <col min="7" max="7" width="16.5703125" style="179" customWidth="1"/>
    <col min="8" max="8" width="13.5703125" style="179" customWidth="1"/>
    <col min="9" max="9" width="16" style="179" customWidth="1"/>
    <col min="10" max="11" width="16.7109375" style="179" customWidth="1"/>
    <col min="12" max="12" width="14.5703125" style="179" customWidth="1"/>
    <col min="13" max="13" width="16" style="179" customWidth="1"/>
    <col min="14" max="14" width="15.28515625" style="179" customWidth="1"/>
    <col min="15" max="15" width="15.5703125" style="179" customWidth="1"/>
    <col min="16" max="16" width="15" style="179" customWidth="1"/>
    <col min="17" max="17" width="14.140625" style="179" customWidth="1"/>
    <col min="18" max="18" width="15.140625" style="179" customWidth="1"/>
    <col min="19" max="19" width="13.5703125" style="605" customWidth="1"/>
    <col min="20" max="20" width="2.42578125" style="328" customWidth="1"/>
    <col min="21" max="21" width="10.85546875" style="669" customWidth="1"/>
    <col min="22" max="22" width="11.28515625" style="179" customWidth="1"/>
    <col min="23" max="23" width="9.140625" style="179"/>
    <col min="24" max="24" width="15" style="179" customWidth="1"/>
    <col min="25" max="29" width="12" style="179" customWidth="1"/>
    <col min="30" max="16384" width="9.140625" style="179"/>
  </cols>
  <sheetData>
    <row r="1" spans="1:30" ht="16.5" customHeight="1" thickBot="1" x14ac:dyDescent="0.25">
      <c r="A1" s="757"/>
      <c r="B1" s="773" t="s">
        <v>510</v>
      </c>
      <c r="C1" s="774"/>
      <c r="D1" s="775"/>
      <c r="E1" s="759" t="s">
        <v>509</v>
      </c>
      <c r="F1" s="759"/>
      <c r="G1" s="759"/>
      <c r="H1" s="759"/>
      <c r="I1" s="759"/>
      <c r="J1" s="760"/>
      <c r="K1" s="761" t="s">
        <v>508</v>
      </c>
      <c r="L1" s="762"/>
      <c r="M1" s="762"/>
      <c r="N1" s="762"/>
      <c r="O1" s="762"/>
      <c r="P1" s="763"/>
      <c r="Q1" s="779" t="s">
        <v>140</v>
      </c>
      <c r="R1" s="605"/>
      <c r="S1" s="444"/>
      <c r="T1" s="444"/>
      <c r="U1" s="678"/>
      <c r="V1" s="443"/>
      <c r="W1" s="442"/>
      <c r="X1" s="442"/>
      <c r="Y1" s="442"/>
      <c r="Z1" s="442"/>
      <c r="AA1" s="442"/>
      <c r="AB1" s="442"/>
      <c r="AC1" s="442"/>
      <c r="AD1" s="442"/>
    </row>
    <row r="2" spans="1:30" s="444" customFormat="1" ht="42.75" customHeight="1" thickBot="1" x14ac:dyDescent="0.25">
      <c r="A2" s="758"/>
      <c r="B2" s="776" t="s">
        <v>507</v>
      </c>
      <c r="C2" s="777"/>
      <c r="D2" s="778"/>
      <c r="E2" s="781" t="s">
        <v>506</v>
      </c>
      <c r="F2" s="781"/>
      <c r="G2" s="782"/>
      <c r="H2" s="783" t="s">
        <v>505</v>
      </c>
      <c r="I2" s="783"/>
      <c r="J2" s="655" t="s">
        <v>504</v>
      </c>
      <c r="K2" s="784" t="s">
        <v>506</v>
      </c>
      <c r="L2" s="781"/>
      <c r="M2" s="782"/>
      <c r="N2" s="783" t="s">
        <v>505</v>
      </c>
      <c r="O2" s="783"/>
      <c r="P2" s="655" t="s">
        <v>504</v>
      </c>
      <c r="Q2" s="780"/>
      <c r="R2" s="605"/>
      <c r="U2" s="677"/>
      <c r="V2" s="497"/>
      <c r="W2" s="496"/>
      <c r="X2" s="496"/>
      <c r="Y2" s="496"/>
      <c r="Z2" s="496"/>
      <c r="AA2" s="496"/>
      <c r="AB2" s="496"/>
      <c r="AC2" s="496"/>
    </row>
    <row r="3" spans="1:30" ht="63.75" x14ac:dyDescent="0.2">
      <c r="A3" s="495" t="s">
        <v>457</v>
      </c>
      <c r="B3" s="494" t="s">
        <v>656</v>
      </c>
      <c r="C3" s="494" t="s">
        <v>503</v>
      </c>
      <c r="D3" s="494" t="s">
        <v>607</v>
      </c>
      <c r="E3" s="493" t="s">
        <v>502</v>
      </c>
      <c r="F3" s="492" t="s">
        <v>501</v>
      </c>
      <c r="G3" s="490" t="s">
        <v>500</v>
      </c>
      <c r="H3" s="491" t="s">
        <v>462</v>
      </c>
      <c r="I3" s="490" t="s">
        <v>499</v>
      </c>
      <c r="J3" s="489" t="s">
        <v>498</v>
      </c>
      <c r="K3" s="493" t="s">
        <v>502</v>
      </c>
      <c r="L3" s="492" t="s">
        <v>501</v>
      </c>
      <c r="M3" s="490" t="s">
        <v>500</v>
      </c>
      <c r="N3" s="491" t="s">
        <v>462</v>
      </c>
      <c r="O3" s="490" t="s">
        <v>499</v>
      </c>
      <c r="P3" s="489" t="s">
        <v>498</v>
      </c>
      <c r="Q3" s="488" t="s">
        <v>248</v>
      </c>
      <c r="R3" s="605"/>
      <c r="S3" s="444"/>
      <c r="T3" s="444"/>
      <c r="V3" s="443"/>
      <c r="W3" s="442"/>
      <c r="X3" s="442"/>
      <c r="Y3" s="442"/>
      <c r="Z3" s="442"/>
      <c r="AA3" s="442"/>
      <c r="AB3" s="442"/>
      <c r="AC3" s="442"/>
    </row>
    <row r="4" spans="1:30" s="416" customFormat="1" ht="15" x14ac:dyDescent="0.2">
      <c r="A4" s="485" t="s">
        <v>21</v>
      </c>
      <c r="B4" s="484">
        <f t="shared" ref="B4:B19" si="0">+F84</f>
        <v>32</v>
      </c>
      <c r="C4" s="483">
        <f>+B4/B20</f>
        <v>7.7481840193704604E-2</v>
      </c>
      <c r="D4" s="482">
        <f t="shared" ref="D4:D19" si="1">+C4*($B$26)</f>
        <v>39231.641259079908</v>
      </c>
      <c r="E4" s="481">
        <f t="shared" ref="E4:E19" si="2">+J41</f>
        <v>32.5</v>
      </c>
      <c r="F4" s="480">
        <f>+E4/E20</f>
        <v>9.6011816838995567E-2</v>
      </c>
      <c r="G4" s="478">
        <f t="shared" ref="G4:G19" si="3">+$C$29*F4</f>
        <v>9841.2112259970454</v>
      </c>
      <c r="H4" s="479">
        <f t="shared" ref="H4:H19" si="4">+O41</f>
        <v>7.1099662461499569E-2</v>
      </c>
      <c r="I4" s="478">
        <f t="shared" ref="I4:I19" si="5">+H4*$D$29</f>
        <v>5830.1723218429643</v>
      </c>
      <c r="J4" s="477">
        <f>+$B$29*$E$37</f>
        <v>2050</v>
      </c>
      <c r="K4" s="481">
        <f t="shared" ref="K4:K19" si="6">+J62</f>
        <v>32.5</v>
      </c>
      <c r="L4" s="480">
        <f>+K4/K20</f>
        <v>0.104</v>
      </c>
      <c r="M4" s="478">
        <f t="shared" ref="M4:M19" si="7">+$C$34*L4</f>
        <v>161642.00051999997</v>
      </c>
      <c r="N4" s="479">
        <f t="shared" ref="N4:N19" si="8">+O62</f>
        <v>7.7684467242271224E-2</v>
      </c>
      <c r="O4" s="478">
        <f t="shared" ref="O4:O19" si="9">+N4*$D$34</f>
        <v>99007.688551772357</v>
      </c>
      <c r="P4" s="477">
        <f>+$B$34*$E$37</f>
        <v>31085.000099999997</v>
      </c>
      <c r="Q4" s="476">
        <f t="shared" ref="Q4:Q19" si="10">+D4+G4+I4+J4+M4+O4+P4</f>
        <v>348687.71397869225</v>
      </c>
      <c r="R4" s="606"/>
      <c r="S4" s="444"/>
      <c r="T4" s="444"/>
      <c r="U4" s="669"/>
      <c r="V4" s="443"/>
      <c r="W4" s="442"/>
      <c r="X4" s="460"/>
      <c r="Y4" s="442"/>
      <c r="Z4" s="442"/>
      <c r="AA4" s="442"/>
      <c r="AB4" s="442"/>
      <c r="AC4" s="442"/>
    </row>
    <row r="5" spans="1:30" s="416" customFormat="1" ht="15" x14ac:dyDescent="0.2">
      <c r="A5" s="485" t="s">
        <v>22</v>
      </c>
      <c r="B5" s="484">
        <f t="shared" si="0"/>
        <v>119</v>
      </c>
      <c r="C5" s="483">
        <f>+B5/B20</f>
        <v>0.28813559322033899</v>
      </c>
      <c r="D5" s="482">
        <f t="shared" si="1"/>
        <v>145892.66593220338</v>
      </c>
      <c r="E5" s="481">
        <f t="shared" si="2"/>
        <v>117.25</v>
      </c>
      <c r="F5" s="480">
        <f>+E5/E20</f>
        <v>0.34638109305760711</v>
      </c>
      <c r="G5" s="478">
        <f t="shared" si="3"/>
        <v>35504.062038404729</v>
      </c>
      <c r="H5" s="479">
        <f t="shared" si="4"/>
        <v>0.3581425263759242</v>
      </c>
      <c r="I5" s="478">
        <f t="shared" si="5"/>
        <v>29367.687162825783</v>
      </c>
      <c r="J5" s="477">
        <f>+$B$29*$E$37</f>
        <v>2050</v>
      </c>
      <c r="K5" s="481">
        <f t="shared" si="6"/>
        <v>117.25</v>
      </c>
      <c r="L5" s="480">
        <f>+K5/K20</f>
        <v>0.37519999999999998</v>
      </c>
      <c r="M5" s="478">
        <f t="shared" si="7"/>
        <v>583154.60187599994</v>
      </c>
      <c r="N5" s="479">
        <f t="shared" si="8"/>
        <v>0.39131144080157054</v>
      </c>
      <c r="O5" s="478">
        <f t="shared" si="9"/>
        <v>498720.56323436653</v>
      </c>
      <c r="P5" s="477">
        <f>+$B$34*$E$37</f>
        <v>31085.000099999997</v>
      </c>
      <c r="Q5" s="476">
        <f t="shared" si="10"/>
        <v>1325774.5803438004</v>
      </c>
      <c r="R5" s="606"/>
      <c r="S5" s="444"/>
      <c r="T5" s="444"/>
      <c r="U5" s="669"/>
      <c r="V5" s="443"/>
      <c r="W5" s="442"/>
      <c r="X5" s="460"/>
      <c r="Y5" s="442"/>
      <c r="Z5" s="442"/>
      <c r="AA5" s="442"/>
      <c r="AB5" s="442"/>
      <c r="AC5" s="442"/>
    </row>
    <row r="6" spans="1:30" s="416" customFormat="1" ht="15" x14ac:dyDescent="0.2">
      <c r="A6" s="487" t="s">
        <v>23</v>
      </c>
      <c r="B6" s="484">
        <f t="shared" si="0"/>
        <v>28</v>
      </c>
      <c r="C6" s="483">
        <f>+B6/B20</f>
        <v>6.7796610169491525E-2</v>
      </c>
      <c r="D6" s="482">
        <f t="shared" si="1"/>
        <v>34327.686101694911</v>
      </c>
      <c r="E6" s="481">
        <f t="shared" si="2"/>
        <v>26</v>
      </c>
      <c r="F6" s="480">
        <f>+E6/E20</f>
        <v>7.6809453471196457E-2</v>
      </c>
      <c r="G6" s="478">
        <f t="shared" si="3"/>
        <v>7872.9689807976365</v>
      </c>
      <c r="H6" s="479">
        <f t="shared" si="4"/>
        <v>8.4763467067823145E-2</v>
      </c>
      <c r="I6" s="478">
        <f t="shared" si="5"/>
        <v>6950.604299561498</v>
      </c>
      <c r="J6" s="477">
        <f>+$B$29*$E$37</f>
        <v>2050</v>
      </c>
      <c r="K6" s="481">
        <f t="shared" si="6"/>
        <v>0</v>
      </c>
      <c r="L6" s="480">
        <f>+K6/K20</f>
        <v>0</v>
      </c>
      <c r="M6" s="478">
        <f t="shared" si="7"/>
        <v>0</v>
      </c>
      <c r="N6" s="479">
        <f t="shared" si="8"/>
        <v>0</v>
      </c>
      <c r="O6" s="478">
        <f t="shared" si="9"/>
        <v>0</v>
      </c>
      <c r="P6" s="477">
        <v>0</v>
      </c>
      <c r="Q6" s="476">
        <f t="shared" si="10"/>
        <v>51201.25938205405</v>
      </c>
      <c r="R6" s="606"/>
      <c r="S6" s="444"/>
      <c r="T6" s="444"/>
      <c r="U6" s="669"/>
      <c r="V6" s="443"/>
      <c r="W6" s="442"/>
      <c r="X6" s="460"/>
      <c r="Y6" s="442"/>
      <c r="Z6" s="442"/>
      <c r="AA6" s="442"/>
      <c r="AB6" s="442"/>
      <c r="AC6" s="442"/>
    </row>
    <row r="7" spans="1:30" s="416" customFormat="1" ht="15" x14ac:dyDescent="0.2">
      <c r="A7" s="485" t="s">
        <v>25</v>
      </c>
      <c r="B7" s="484">
        <f t="shared" si="0"/>
        <v>11</v>
      </c>
      <c r="C7" s="483">
        <f>+B7/B20</f>
        <v>2.6634382566585957E-2</v>
      </c>
      <c r="D7" s="482">
        <f t="shared" si="1"/>
        <v>13485.876682808717</v>
      </c>
      <c r="E7" s="481">
        <f t="shared" si="2"/>
        <v>10.25</v>
      </c>
      <c r="F7" s="480">
        <f>+E7/E20</f>
        <v>3.0280649926144758E-2</v>
      </c>
      <c r="G7" s="478">
        <f t="shared" si="3"/>
        <v>3103.7666174298379</v>
      </c>
      <c r="H7" s="479">
        <f t="shared" si="4"/>
        <v>2.3670147571059445E-2</v>
      </c>
      <c r="I7" s="478">
        <f t="shared" si="5"/>
        <v>1940.9521008268746</v>
      </c>
      <c r="J7" s="477">
        <f>+$B$29*$E$37</f>
        <v>2050</v>
      </c>
      <c r="K7" s="481">
        <f t="shared" si="6"/>
        <v>10.25</v>
      </c>
      <c r="L7" s="480">
        <f>+K7/K20</f>
        <v>3.2800000000000003E-2</v>
      </c>
      <c r="M7" s="478">
        <f t="shared" si="7"/>
        <v>50979.400163999999</v>
      </c>
      <c r="N7" s="479">
        <f t="shared" si="8"/>
        <v>2.586232817349033E-2</v>
      </c>
      <c r="O7" s="478">
        <f t="shared" si="9"/>
        <v>32961.149428226367</v>
      </c>
      <c r="P7" s="477">
        <f>+$B$34*$E$37</f>
        <v>31085.000099999997</v>
      </c>
      <c r="Q7" s="476">
        <f t="shared" si="10"/>
        <v>135606.14509329179</v>
      </c>
      <c r="R7" s="606"/>
      <c r="S7" s="444"/>
      <c r="T7" s="444"/>
      <c r="U7" s="669"/>
      <c r="V7" s="443"/>
      <c r="W7" s="442"/>
      <c r="X7" s="460"/>
      <c r="Y7" s="442"/>
      <c r="Z7" s="442"/>
      <c r="AA7" s="442"/>
      <c r="AB7" s="442"/>
      <c r="AC7" s="442"/>
    </row>
    <row r="8" spans="1:30" s="416" customFormat="1" ht="15" x14ac:dyDescent="0.2">
      <c r="A8" s="607" t="s">
        <v>26</v>
      </c>
      <c r="B8" s="608">
        <f t="shared" si="0"/>
        <v>5</v>
      </c>
      <c r="C8" s="483">
        <f>+B8/B20</f>
        <v>1.2106537530266344E-2</v>
      </c>
      <c r="D8" s="482">
        <f t="shared" si="1"/>
        <v>6129.943946731235</v>
      </c>
      <c r="E8" s="481">
        <f t="shared" si="2"/>
        <v>0</v>
      </c>
      <c r="F8" s="480">
        <f>+E8/E20</f>
        <v>0</v>
      </c>
      <c r="G8" s="478">
        <f t="shared" si="3"/>
        <v>0</v>
      </c>
      <c r="H8" s="479">
        <f t="shared" si="4"/>
        <v>0</v>
      </c>
      <c r="I8" s="478">
        <f t="shared" si="5"/>
        <v>0</v>
      </c>
      <c r="J8" s="477">
        <v>0</v>
      </c>
      <c r="K8" s="481">
        <f t="shared" si="6"/>
        <v>0</v>
      </c>
      <c r="L8" s="480">
        <f>+K8/K20</f>
        <v>0</v>
      </c>
      <c r="M8" s="478">
        <f t="shared" si="7"/>
        <v>0</v>
      </c>
      <c r="N8" s="479">
        <f t="shared" si="8"/>
        <v>0</v>
      </c>
      <c r="O8" s="478">
        <f t="shared" si="9"/>
        <v>0</v>
      </c>
      <c r="P8" s="477">
        <v>0</v>
      </c>
      <c r="Q8" s="476">
        <f t="shared" si="10"/>
        <v>6129.943946731235</v>
      </c>
      <c r="R8" s="606"/>
      <c r="S8" s="444"/>
      <c r="T8" s="444"/>
      <c r="U8" s="669"/>
      <c r="V8" s="443"/>
      <c r="W8" s="442"/>
      <c r="X8" s="460"/>
      <c r="Y8" s="442"/>
      <c r="Z8" s="442"/>
      <c r="AA8" s="442"/>
      <c r="AB8" s="442"/>
      <c r="AC8" s="442"/>
    </row>
    <row r="9" spans="1:30" s="416" customFormat="1" ht="15" x14ac:dyDescent="0.2">
      <c r="A9" s="607" t="s">
        <v>27</v>
      </c>
      <c r="B9" s="608">
        <f t="shared" si="0"/>
        <v>5</v>
      </c>
      <c r="C9" s="483">
        <f>+B9/B20</f>
        <v>1.2106537530266344E-2</v>
      </c>
      <c r="D9" s="482">
        <f t="shared" si="1"/>
        <v>6129.943946731235</v>
      </c>
      <c r="E9" s="481">
        <f t="shared" si="2"/>
        <v>0</v>
      </c>
      <c r="F9" s="480">
        <f>+E9/E20</f>
        <v>0</v>
      </c>
      <c r="G9" s="478">
        <f t="shared" si="3"/>
        <v>0</v>
      </c>
      <c r="H9" s="479">
        <f t="shared" si="4"/>
        <v>0</v>
      </c>
      <c r="I9" s="478">
        <f t="shared" si="5"/>
        <v>0</v>
      </c>
      <c r="J9" s="477">
        <v>0</v>
      </c>
      <c r="K9" s="481">
        <f t="shared" si="6"/>
        <v>0</v>
      </c>
      <c r="L9" s="480">
        <f>+K9/K20</f>
        <v>0</v>
      </c>
      <c r="M9" s="478">
        <f t="shared" si="7"/>
        <v>0</v>
      </c>
      <c r="N9" s="479">
        <f t="shared" si="8"/>
        <v>0</v>
      </c>
      <c r="O9" s="478">
        <f t="shared" si="9"/>
        <v>0</v>
      </c>
      <c r="P9" s="477">
        <v>0</v>
      </c>
      <c r="Q9" s="476">
        <f t="shared" si="10"/>
        <v>6129.943946731235</v>
      </c>
      <c r="R9" s="606"/>
      <c r="S9" s="444"/>
      <c r="T9" s="444"/>
      <c r="U9" s="669"/>
      <c r="V9" s="443"/>
      <c r="W9" s="442"/>
      <c r="X9" s="460"/>
      <c r="Y9" s="442"/>
      <c r="Z9" s="442"/>
      <c r="AA9" s="442"/>
      <c r="AB9" s="442"/>
      <c r="AC9" s="442"/>
    </row>
    <row r="10" spans="1:30" s="416" customFormat="1" ht="15" x14ac:dyDescent="0.2">
      <c r="A10" s="485" t="s">
        <v>28</v>
      </c>
      <c r="B10" s="484">
        <f t="shared" si="0"/>
        <v>25</v>
      </c>
      <c r="C10" s="483">
        <f>+B10/B20</f>
        <v>6.0532687651331719E-2</v>
      </c>
      <c r="D10" s="482">
        <f t="shared" si="1"/>
        <v>30649.719733656173</v>
      </c>
      <c r="E10" s="481">
        <f t="shared" si="2"/>
        <v>19</v>
      </c>
      <c r="F10" s="480">
        <f>+E10/E20</f>
        <v>5.6129985228951254E-2</v>
      </c>
      <c r="G10" s="478">
        <f t="shared" si="3"/>
        <v>5753.323485967504</v>
      </c>
      <c r="H10" s="479">
        <f t="shared" si="4"/>
        <v>8.882780077771063E-2</v>
      </c>
      <c r="I10" s="478">
        <f t="shared" si="5"/>
        <v>7283.8796637722717</v>
      </c>
      <c r="J10" s="477">
        <f>+$B$29*$E$37</f>
        <v>2050</v>
      </c>
      <c r="K10" s="481">
        <f t="shared" si="6"/>
        <v>19</v>
      </c>
      <c r="L10" s="480">
        <f>+K10/K20</f>
        <v>6.08E-2</v>
      </c>
      <c r="M10" s="478">
        <f t="shared" si="7"/>
        <v>94498.400303999995</v>
      </c>
      <c r="N10" s="479">
        <f t="shared" si="8"/>
        <v>9.7054474533626575E-2</v>
      </c>
      <c r="O10" s="478">
        <f t="shared" si="9"/>
        <v>123694.47237391242</v>
      </c>
      <c r="P10" s="477">
        <f>+$B$34*$E$37</f>
        <v>31085.000099999997</v>
      </c>
      <c r="Q10" s="476">
        <f t="shared" si="10"/>
        <v>295014.79566130834</v>
      </c>
      <c r="R10" s="606"/>
      <c r="S10" s="444"/>
      <c r="T10" s="444"/>
      <c r="U10" s="669"/>
      <c r="V10" s="443"/>
      <c r="W10" s="442"/>
      <c r="X10" s="460"/>
      <c r="Y10" s="442"/>
      <c r="Z10" s="442"/>
      <c r="AA10" s="442"/>
      <c r="AB10" s="442"/>
      <c r="AC10" s="442"/>
    </row>
    <row r="11" spans="1:30" s="416" customFormat="1" ht="15" x14ac:dyDescent="0.2">
      <c r="A11" s="485" t="s">
        <v>30</v>
      </c>
      <c r="B11" s="486">
        <f t="shared" si="0"/>
        <v>5</v>
      </c>
      <c r="C11" s="483">
        <f>+B11/B20</f>
        <v>1.2106537530266344E-2</v>
      </c>
      <c r="D11" s="482">
        <f t="shared" si="1"/>
        <v>6129.943946731235</v>
      </c>
      <c r="E11" s="481">
        <f t="shared" si="2"/>
        <v>1</v>
      </c>
      <c r="F11" s="480">
        <f>+E11/E20</f>
        <v>2.9542097488921715E-3</v>
      </c>
      <c r="G11" s="478">
        <f t="shared" si="3"/>
        <v>302.80649926144758</v>
      </c>
      <c r="H11" s="479">
        <f t="shared" si="4"/>
        <v>6.2368670381639556E-3</v>
      </c>
      <c r="I11" s="478">
        <f t="shared" si="5"/>
        <v>511.42309712944439</v>
      </c>
      <c r="J11" s="477">
        <f>+$B$29*$E$37</f>
        <v>2050</v>
      </c>
      <c r="K11" s="481">
        <f t="shared" si="6"/>
        <v>1</v>
      </c>
      <c r="L11" s="480">
        <f>+K11/K20</f>
        <v>3.2000000000000002E-3</v>
      </c>
      <c r="M11" s="478">
        <f t="shared" si="7"/>
        <v>4973.6000160000003</v>
      </c>
      <c r="N11" s="479">
        <f t="shared" si="8"/>
        <v>6.8144865439130542E-3</v>
      </c>
      <c r="O11" s="478">
        <f t="shared" si="9"/>
        <v>8684.9609108584245</v>
      </c>
      <c r="P11" s="477">
        <f>+$B$34*$E$37</f>
        <v>31085.000099999997</v>
      </c>
      <c r="Q11" s="476">
        <f t="shared" si="10"/>
        <v>53737.734569980552</v>
      </c>
      <c r="R11" s="606"/>
      <c r="S11" s="444"/>
      <c r="T11" s="444"/>
      <c r="U11" s="669"/>
      <c r="V11" s="443"/>
      <c r="W11" s="442"/>
      <c r="X11" s="460"/>
      <c r="Y11" s="442"/>
      <c r="Z11" s="442"/>
      <c r="AA11" s="442"/>
      <c r="AB11" s="442"/>
      <c r="AC11" s="442"/>
    </row>
    <row r="12" spans="1:30" s="416" customFormat="1" ht="15" x14ac:dyDescent="0.2">
      <c r="A12" s="485" t="s">
        <v>31</v>
      </c>
      <c r="B12" s="484">
        <f t="shared" si="0"/>
        <v>47</v>
      </c>
      <c r="C12" s="483">
        <f>+B12/B20</f>
        <v>0.11380145278450363</v>
      </c>
      <c r="D12" s="482">
        <f t="shared" si="1"/>
        <v>57621.473099273608</v>
      </c>
      <c r="E12" s="481">
        <f t="shared" si="2"/>
        <v>43.25</v>
      </c>
      <c r="F12" s="480">
        <f>+E12/E20</f>
        <v>0.12776957163958641</v>
      </c>
      <c r="G12" s="478">
        <f t="shared" si="3"/>
        <v>13096.381093057607</v>
      </c>
      <c r="H12" s="479">
        <f t="shared" si="4"/>
        <v>8.251217943226194E-2</v>
      </c>
      <c r="I12" s="478">
        <f t="shared" si="5"/>
        <v>6765.9987134454786</v>
      </c>
      <c r="J12" s="477">
        <f>+$B$29*$E$37</f>
        <v>2050</v>
      </c>
      <c r="K12" s="481">
        <f t="shared" si="6"/>
        <v>43.25</v>
      </c>
      <c r="L12" s="480">
        <f>+K12/K20</f>
        <v>0.1384</v>
      </c>
      <c r="M12" s="478">
        <f t="shared" si="7"/>
        <v>215108.20069199998</v>
      </c>
      <c r="N12" s="479">
        <f t="shared" si="8"/>
        <v>9.0153939952456491E-2</v>
      </c>
      <c r="O12" s="478">
        <f t="shared" si="9"/>
        <v>114899.84452993766</v>
      </c>
      <c r="P12" s="477">
        <f>+$B$34*$E$37</f>
        <v>31085.000099999997</v>
      </c>
      <c r="Q12" s="476">
        <f t="shared" si="10"/>
        <v>440626.89822771435</v>
      </c>
      <c r="R12" s="606"/>
      <c r="S12" s="444"/>
      <c r="T12" s="444"/>
      <c r="U12" s="669"/>
      <c r="V12" s="443"/>
      <c r="W12" s="442"/>
      <c r="X12" s="460"/>
      <c r="Y12" s="442"/>
      <c r="Z12" s="442"/>
      <c r="AA12" s="442"/>
      <c r="AB12" s="442"/>
      <c r="AC12" s="442"/>
    </row>
    <row r="13" spans="1:30" s="416" customFormat="1" ht="15" x14ac:dyDescent="0.2">
      <c r="A13" s="485" t="s">
        <v>32</v>
      </c>
      <c r="B13" s="484">
        <f t="shared" si="0"/>
        <v>52</v>
      </c>
      <c r="C13" s="483">
        <f>+B13/B20</f>
        <v>0.12590799031476999</v>
      </c>
      <c r="D13" s="482">
        <f t="shared" si="1"/>
        <v>63751.417046004848</v>
      </c>
      <c r="E13" s="481">
        <f t="shared" si="2"/>
        <v>52.25</v>
      </c>
      <c r="F13" s="480">
        <f>+E13/E20</f>
        <v>0.15435745937961595</v>
      </c>
      <c r="G13" s="478">
        <f t="shared" si="3"/>
        <v>15821.639586410634</v>
      </c>
      <c r="H13" s="479">
        <f t="shared" si="4"/>
        <v>0.16678712643334354</v>
      </c>
      <c r="I13" s="478">
        <f t="shared" si="5"/>
        <v>13676.54436753417</v>
      </c>
      <c r="J13" s="477">
        <f>+$B$29*$E$37</f>
        <v>2050</v>
      </c>
      <c r="K13" s="481">
        <f t="shared" si="6"/>
        <v>52.25</v>
      </c>
      <c r="L13" s="480">
        <f>+K13/K20</f>
        <v>0.16719999999999999</v>
      </c>
      <c r="M13" s="478">
        <f t="shared" si="7"/>
        <v>259870.60083599997</v>
      </c>
      <c r="N13" s="479">
        <f t="shared" si="8"/>
        <v>0.18223390394939928</v>
      </c>
      <c r="O13" s="478">
        <f t="shared" si="9"/>
        <v>232254.37782210915</v>
      </c>
      <c r="P13" s="477">
        <f>+$B$34*$E$37</f>
        <v>31085.000099999997</v>
      </c>
      <c r="Q13" s="476">
        <f t="shared" si="10"/>
        <v>618509.57975805865</v>
      </c>
      <c r="R13" s="606"/>
      <c r="S13" s="444"/>
      <c r="T13" s="444"/>
      <c r="U13" s="669"/>
      <c r="V13" s="443"/>
      <c r="W13" s="442"/>
      <c r="X13" s="460"/>
      <c r="Y13" s="442"/>
      <c r="Z13" s="442"/>
      <c r="AA13" s="442"/>
      <c r="AB13" s="442"/>
      <c r="AC13" s="442"/>
    </row>
    <row r="14" spans="1:30" s="416" customFormat="1" ht="15" x14ac:dyDescent="0.2">
      <c r="A14" s="607" t="s">
        <v>33</v>
      </c>
      <c r="B14" s="608">
        <f t="shared" si="0"/>
        <v>8</v>
      </c>
      <c r="C14" s="483">
        <f>+B14/B20</f>
        <v>1.9370460048426151E-2</v>
      </c>
      <c r="D14" s="482">
        <f t="shared" si="1"/>
        <v>9807.910314769977</v>
      </c>
      <c r="E14" s="481">
        <f t="shared" si="2"/>
        <v>0</v>
      </c>
      <c r="F14" s="480">
        <f>+E14/E20</f>
        <v>0</v>
      </c>
      <c r="G14" s="478">
        <f t="shared" si="3"/>
        <v>0</v>
      </c>
      <c r="H14" s="479">
        <f t="shared" si="4"/>
        <v>0</v>
      </c>
      <c r="I14" s="478">
        <f t="shared" si="5"/>
        <v>0</v>
      </c>
      <c r="J14" s="477">
        <v>0</v>
      </c>
      <c r="K14" s="481">
        <f t="shared" si="6"/>
        <v>0</v>
      </c>
      <c r="L14" s="480">
        <f>+K14/K20</f>
        <v>0</v>
      </c>
      <c r="M14" s="478">
        <f t="shared" si="7"/>
        <v>0</v>
      </c>
      <c r="N14" s="479">
        <f t="shared" si="8"/>
        <v>0</v>
      </c>
      <c r="O14" s="478">
        <f t="shared" si="9"/>
        <v>0</v>
      </c>
      <c r="P14" s="477">
        <v>0</v>
      </c>
      <c r="Q14" s="476">
        <f t="shared" si="10"/>
        <v>9807.910314769977</v>
      </c>
      <c r="R14" s="606"/>
      <c r="S14" s="444"/>
      <c r="T14" s="444"/>
      <c r="U14" s="669"/>
      <c r="V14" s="443"/>
      <c r="W14" s="442"/>
      <c r="X14" s="460"/>
      <c r="Y14" s="442"/>
      <c r="Z14" s="442"/>
      <c r="AA14" s="442"/>
      <c r="AB14" s="442"/>
      <c r="AC14" s="442"/>
    </row>
    <row r="15" spans="1:30" s="416" customFormat="1" ht="15" x14ac:dyDescent="0.2">
      <c r="A15" s="485" t="s">
        <v>34</v>
      </c>
      <c r="B15" s="484">
        <f t="shared" si="0"/>
        <v>21</v>
      </c>
      <c r="C15" s="483">
        <f>+B15/B20</f>
        <v>5.0847457627118647E-2</v>
      </c>
      <c r="D15" s="482">
        <f t="shared" si="1"/>
        <v>25745.764576271187</v>
      </c>
      <c r="E15" s="481">
        <f t="shared" si="2"/>
        <v>21.5</v>
      </c>
      <c r="F15" s="480">
        <f>+E15/E20</f>
        <v>6.3515509601181686E-2</v>
      </c>
      <c r="G15" s="478">
        <f t="shared" si="3"/>
        <v>6510.339734121123</v>
      </c>
      <c r="H15" s="479">
        <f t="shared" si="4"/>
        <v>8.0755467567929395E-2</v>
      </c>
      <c r="I15" s="478">
        <f t="shared" si="5"/>
        <v>6621.9483405702103</v>
      </c>
      <c r="J15" s="477">
        <f>+$B$29*$E$37</f>
        <v>2050</v>
      </c>
      <c r="K15" s="481">
        <f t="shared" si="6"/>
        <v>21.5</v>
      </c>
      <c r="L15" s="480">
        <f>+K15/K20</f>
        <v>6.88E-2</v>
      </c>
      <c r="M15" s="478">
        <f t="shared" si="7"/>
        <v>106932.40034399999</v>
      </c>
      <c r="N15" s="479">
        <f t="shared" si="8"/>
        <v>8.8234532453823872E-2</v>
      </c>
      <c r="O15" s="478">
        <f t="shared" si="9"/>
        <v>112453.5884561733</v>
      </c>
      <c r="P15" s="477">
        <f>+$B$34*$E$37</f>
        <v>31085.000099999997</v>
      </c>
      <c r="Q15" s="476">
        <f t="shared" si="10"/>
        <v>291399.04155113583</v>
      </c>
      <c r="R15" s="606"/>
      <c r="S15" s="444"/>
      <c r="T15" s="444"/>
      <c r="U15" s="669"/>
      <c r="V15" s="443"/>
      <c r="W15" s="442"/>
      <c r="X15" s="460"/>
      <c r="Y15" s="442"/>
      <c r="Z15" s="442"/>
      <c r="AA15" s="442"/>
      <c r="AB15" s="442"/>
      <c r="AC15" s="442"/>
    </row>
    <row r="16" spans="1:30" s="416" customFormat="1" ht="15" x14ac:dyDescent="0.2">
      <c r="A16" s="485" t="s">
        <v>36</v>
      </c>
      <c r="B16" s="484">
        <f t="shared" si="0"/>
        <v>19</v>
      </c>
      <c r="C16" s="483">
        <f>+B16/B20</f>
        <v>4.6004842615012108E-2</v>
      </c>
      <c r="D16" s="482">
        <f t="shared" si="1"/>
        <v>23293.786997578693</v>
      </c>
      <c r="E16" s="481">
        <f t="shared" si="2"/>
        <v>15.5</v>
      </c>
      <c r="F16" s="480">
        <f>+E16/E20</f>
        <v>4.5790251107828653E-2</v>
      </c>
      <c r="G16" s="478">
        <f t="shared" si="3"/>
        <v>4693.5007385524368</v>
      </c>
      <c r="H16" s="479">
        <f t="shared" si="4"/>
        <v>3.7204755274284219E-2</v>
      </c>
      <c r="I16" s="478">
        <f t="shared" si="5"/>
        <v>3050.789932491306</v>
      </c>
      <c r="J16" s="477">
        <f>+$B$29*$E$37</f>
        <v>2050</v>
      </c>
      <c r="K16" s="481">
        <f t="shared" si="6"/>
        <v>15.5</v>
      </c>
      <c r="L16" s="480">
        <f>+K16/K20</f>
        <v>4.9599999999999998E-2</v>
      </c>
      <c r="M16" s="478">
        <f t="shared" si="7"/>
        <v>77090.800247999985</v>
      </c>
      <c r="N16" s="479">
        <f t="shared" si="8"/>
        <v>4.0650426349448689E-2</v>
      </c>
      <c r="O16" s="478">
        <f t="shared" si="9"/>
        <v>51808.358792643863</v>
      </c>
      <c r="P16" s="477">
        <f>+$B$34*$E$37</f>
        <v>31085.000099999997</v>
      </c>
      <c r="Q16" s="476">
        <f t="shared" si="10"/>
        <v>193072.23680926627</v>
      </c>
      <c r="R16" s="606"/>
      <c r="S16" s="444"/>
      <c r="T16" s="444"/>
      <c r="U16" s="669"/>
      <c r="V16" s="443"/>
      <c r="W16" s="442"/>
      <c r="X16" s="460"/>
      <c r="Y16" s="442"/>
      <c r="Z16" s="442"/>
      <c r="AA16" s="442"/>
      <c r="AB16" s="442"/>
      <c r="AC16" s="442"/>
    </row>
    <row r="17" spans="1:29" s="416" customFormat="1" ht="15" x14ac:dyDescent="0.2">
      <c r="A17" s="607" t="s">
        <v>37</v>
      </c>
      <c r="B17" s="608">
        <f t="shared" si="0"/>
        <v>22</v>
      </c>
      <c r="C17" s="483">
        <f>+B17/B20</f>
        <v>5.3268765133171914E-2</v>
      </c>
      <c r="D17" s="482">
        <f t="shared" si="1"/>
        <v>26971.753365617435</v>
      </c>
      <c r="E17" s="481">
        <f t="shared" si="2"/>
        <v>0</v>
      </c>
      <c r="F17" s="480">
        <f>+E17/E20</f>
        <v>0</v>
      </c>
      <c r="G17" s="478">
        <f t="shared" si="3"/>
        <v>0</v>
      </c>
      <c r="H17" s="479">
        <f t="shared" si="4"/>
        <v>0</v>
      </c>
      <c r="I17" s="478">
        <f t="shared" si="5"/>
        <v>0</v>
      </c>
      <c r="J17" s="477">
        <v>0</v>
      </c>
      <c r="K17" s="481">
        <f t="shared" si="6"/>
        <v>0</v>
      </c>
      <c r="L17" s="480">
        <f>+K17/K20</f>
        <v>0</v>
      </c>
      <c r="M17" s="478">
        <f t="shared" si="7"/>
        <v>0</v>
      </c>
      <c r="N17" s="479">
        <f t="shared" si="8"/>
        <v>0</v>
      </c>
      <c r="O17" s="478">
        <f t="shared" si="9"/>
        <v>0</v>
      </c>
      <c r="P17" s="477">
        <v>0</v>
      </c>
      <c r="Q17" s="476">
        <f t="shared" si="10"/>
        <v>26971.753365617435</v>
      </c>
      <c r="R17" s="606"/>
      <c r="S17" s="444"/>
      <c r="T17" s="444"/>
      <c r="U17" s="669"/>
      <c r="V17" s="443"/>
      <c r="W17" s="442"/>
      <c r="X17" s="460"/>
      <c r="Y17" s="442"/>
      <c r="Z17" s="442"/>
      <c r="AA17" s="442"/>
      <c r="AB17" s="442"/>
      <c r="AC17" s="442"/>
    </row>
    <row r="18" spans="1:29" s="416" customFormat="1" ht="15" x14ac:dyDescent="0.2">
      <c r="A18" s="607" t="s">
        <v>38</v>
      </c>
      <c r="B18" s="608">
        <f t="shared" si="0"/>
        <v>7</v>
      </c>
      <c r="C18" s="483">
        <f>+B18/B20</f>
        <v>1.6949152542372881E-2</v>
      </c>
      <c r="D18" s="482">
        <f t="shared" si="1"/>
        <v>8581.9215254237279</v>
      </c>
      <c r="E18" s="481">
        <f t="shared" si="2"/>
        <v>0</v>
      </c>
      <c r="F18" s="480">
        <f>+E18/E20</f>
        <v>0</v>
      </c>
      <c r="G18" s="478">
        <f t="shared" si="3"/>
        <v>0</v>
      </c>
      <c r="H18" s="479">
        <f t="shared" si="4"/>
        <v>0</v>
      </c>
      <c r="I18" s="478">
        <f t="shared" si="5"/>
        <v>0</v>
      </c>
      <c r="J18" s="477">
        <v>0</v>
      </c>
      <c r="K18" s="481">
        <f t="shared" si="6"/>
        <v>0</v>
      </c>
      <c r="L18" s="480">
        <f>+K18/K20</f>
        <v>0</v>
      </c>
      <c r="M18" s="478">
        <f t="shared" si="7"/>
        <v>0</v>
      </c>
      <c r="N18" s="479">
        <f t="shared" si="8"/>
        <v>0</v>
      </c>
      <c r="O18" s="478">
        <f t="shared" si="9"/>
        <v>0</v>
      </c>
      <c r="P18" s="477">
        <v>0</v>
      </c>
      <c r="Q18" s="476">
        <f t="shared" si="10"/>
        <v>8581.9215254237279</v>
      </c>
      <c r="R18" s="606"/>
      <c r="S18" s="444"/>
      <c r="T18" s="444"/>
      <c r="U18" s="669"/>
      <c r="V18" s="443"/>
      <c r="W18" s="442"/>
      <c r="X18" s="460"/>
      <c r="Y18" s="442"/>
      <c r="Z18" s="442"/>
      <c r="AA18" s="442"/>
      <c r="AB18" s="442"/>
      <c r="AC18" s="442"/>
    </row>
    <row r="19" spans="1:29" s="416" customFormat="1" ht="15" x14ac:dyDescent="0.2">
      <c r="A19" s="607" t="s">
        <v>39</v>
      </c>
      <c r="B19" s="608">
        <f t="shared" si="0"/>
        <v>7</v>
      </c>
      <c r="C19" s="483">
        <f>+B19/B20</f>
        <v>1.6949152542372881E-2</v>
      </c>
      <c r="D19" s="482">
        <f t="shared" si="1"/>
        <v>8581.9215254237279</v>
      </c>
      <c r="E19" s="481">
        <f t="shared" si="2"/>
        <v>0</v>
      </c>
      <c r="F19" s="480">
        <f>+E19/E20</f>
        <v>0</v>
      </c>
      <c r="G19" s="478">
        <f t="shared" si="3"/>
        <v>0</v>
      </c>
      <c r="H19" s="479">
        <f t="shared" si="4"/>
        <v>0</v>
      </c>
      <c r="I19" s="478">
        <f t="shared" si="5"/>
        <v>0</v>
      </c>
      <c r="J19" s="477">
        <v>0</v>
      </c>
      <c r="K19" s="481">
        <f t="shared" si="6"/>
        <v>0</v>
      </c>
      <c r="L19" s="480">
        <f>+K19/K20</f>
        <v>0</v>
      </c>
      <c r="M19" s="478">
        <f t="shared" si="7"/>
        <v>0</v>
      </c>
      <c r="N19" s="479">
        <f t="shared" si="8"/>
        <v>0</v>
      </c>
      <c r="O19" s="478">
        <f t="shared" si="9"/>
        <v>0</v>
      </c>
      <c r="P19" s="477">
        <v>0</v>
      </c>
      <c r="Q19" s="476">
        <f t="shared" si="10"/>
        <v>8581.9215254237279</v>
      </c>
      <c r="R19" s="606"/>
      <c r="S19" s="444"/>
      <c r="T19" s="444"/>
      <c r="U19" s="669"/>
      <c r="V19" s="443"/>
      <c r="W19" s="442"/>
      <c r="X19" s="460"/>
      <c r="Y19" s="442"/>
      <c r="Z19" s="442"/>
      <c r="AA19" s="442"/>
      <c r="AB19" s="442"/>
      <c r="AC19" s="442"/>
    </row>
    <row r="20" spans="1:29" s="416" customFormat="1" ht="15" x14ac:dyDescent="0.2">
      <c r="A20" s="475" t="s">
        <v>452</v>
      </c>
      <c r="B20" s="474">
        <f t="shared" ref="B20:G20" si="11">SUM(B4:B19)</f>
        <v>413</v>
      </c>
      <c r="C20" s="473">
        <f t="shared" si="11"/>
        <v>0.99999999999999989</v>
      </c>
      <c r="D20" s="472">
        <f t="shared" si="11"/>
        <v>506333.36999999994</v>
      </c>
      <c r="E20" s="471">
        <f t="shared" si="11"/>
        <v>338.5</v>
      </c>
      <c r="F20" s="470">
        <f t="shared" si="11"/>
        <v>1.0000000000000002</v>
      </c>
      <c r="G20" s="468">
        <f t="shared" si="11"/>
        <v>102500</v>
      </c>
      <c r="H20" s="469"/>
      <c r="I20" s="468">
        <f>SUM(I4:I19)</f>
        <v>81999.999999999985</v>
      </c>
      <c r="J20" s="467">
        <f>SUM(J4:J19)</f>
        <v>20500</v>
      </c>
      <c r="K20" s="466">
        <f>SUM(K4:K19)</f>
        <v>312.5</v>
      </c>
      <c r="L20" s="465">
        <f>SUM(L4:L19)</f>
        <v>0.99999999999999989</v>
      </c>
      <c r="M20" s="463">
        <f>SUM(M4:M19)</f>
        <v>1554250.0049999999</v>
      </c>
      <c r="N20" s="464"/>
      <c r="O20" s="463">
        <f>SUM(O4:O19)</f>
        <v>1274485.0041</v>
      </c>
      <c r="P20" s="462">
        <f>SUM(P4:P19)</f>
        <v>279765.00089999998</v>
      </c>
      <c r="Q20" s="461">
        <f>SUM(Q4:Q19)</f>
        <v>3819833.3800000004</v>
      </c>
      <c r="R20" s="676">
        <f>+(D20+G20+I20+J20+M20+O20+P20)-Q20</f>
        <v>0</v>
      </c>
      <c r="S20" s="444"/>
      <c r="T20" s="444"/>
      <c r="U20" s="669"/>
      <c r="V20" s="443"/>
      <c r="W20" s="442"/>
      <c r="X20" s="460"/>
      <c r="Y20" s="442"/>
      <c r="Z20" s="442"/>
      <c r="AA20" s="442"/>
      <c r="AB20" s="442"/>
      <c r="AC20" s="442"/>
    </row>
    <row r="21" spans="1:29" s="328" customFormat="1" ht="15.75" thickBot="1" x14ac:dyDescent="0.25">
      <c r="A21" s="459"/>
      <c r="B21" s="457"/>
      <c r="C21" s="458"/>
      <c r="D21" s="457"/>
      <c r="E21" s="456"/>
      <c r="F21" s="454"/>
      <c r="G21" s="455">
        <f>+G20/B29</f>
        <v>0.5</v>
      </c>
      <c r="H21" s="454"/>
      <c r="I21" s="453">
        <f>100%-(G21+J21)</f>
        <v>0.4</v>
      </c>
      <c r="J21" s="452">
        <f>+J20/B29</f>
        <v>0.1</v>
      </c>
      <c r="K21" s="451"/>
      <c r="L21" s="449"/>
      <c r="M21" s="450">
        <f>+M20/B34</f>
        <v>0.5</v>
      </c>
      <c r="N21" s="449"/>
      <c r="O21" s="448">
        <f>100%-(M21+P21)</f>
        <v>0.41000000000000003</v>
      </c>
      <c r="P21" s="447">
        <f>+P20/B34</f>
        <v>0.09</v>
      </c>
      <c r="Q21" s="446"/>
      <c r="R21" s="609"/>
      <c r="S21" s="444"/>
      <c r="T21" s="444"/>
      <c r="U21" s="669"/>
      <c r="V21" s="443"/>
      <c r="W21" s="442"/>
      <c r="X21" s="442"/>
      <c r="Y21" s="442"/>
      <c r="Z21" s="442"/>
      <c r="AA21" s="442"/>
      <c r="AB21" s="442"/>
      <c r="AC21" s="442"/>
    </row>
    <row r="22" spans="1:29" ht="15.75" thickBot="1" x14ac:dyDescent="0.25">
      <c r="D22" s="440"/>
      <c r="H22" s="445"/>
      <c r="I22" s="440"/>
      <c r="L22" s="444"/>
      <c r="M22" s="444"/>
      <c r="N22" s="440"/>
      <c r="O22" s="443"/>
      <c r="P22" s="442"/>
      <c r="Q22" s="442"/>
      <c r="R22" s="442"/>
      <c r="S22" s="444"/>
      <c r="T22" s="444"/>
      <c r="V22" s="443"/>
    </row>
    <row r="23" spans="1:29" ht="18" x14ac:dyDescent="0.25">
      <c r="A23" s="764" t="s">
        <v>497</v>
      </c>
      <c r="B23" s="765"/>
      <c r="C23" s="765"/>
      <c r="D23" s="765"/>
      <c r="E23" s="765"/>
      <c r="F23" s="766"/>
      <c r="I23" s="610" t="s">
        <v>496</v>
      </c>
      <c r="J23" s="611"/>
      <c r="K23" s="611"/>
      <c r="L23" s="611"/>
      <c r="M23" s="611"/>
      <c r="N23" s="611"/>
      <c r="O23" s="611"/>
      <c r="R23" s="605"/>
      <c r="S23" s="179"/>
    </row>
    <row r="24" spans="1:29" ht="15" customHeight="1" x14ac:dyDescent="0.2">
      <c r="A24" s="424"/>
      <c r="B24" s="63"/>
      <c r="C24" s="429" t="s">
        <v>485</v>
      </c>
      <c r="D24" s="429" t="s">
        <v>484</v>
      </c>
      <c r="E24" s="428" t="s">
        <v>483</v>
      </c>
      <c r="F24" s="427"/>
      <c r="I24" s="767" t="s">
        <v>495</v>
      </c>
      <c r="J24" s="768"/>
      <c r="K24" s="768"/>
      <c r="L24" s="771" t="s">
        <v>608</v>
      </c>
      <c r="M24" s="441" t="s">
        <v>609</v>
      </c>
      <c r="N24" s="438" t="s">
        <v>494</v>
      </c>
      <c r="O24" s="438" t="s">
        <v>140</v>
      </c>
      <c r="R24" s="605"/>
      <c r="S24" s="179"/>
    </row>
    <row r="25" spans="1:29" x14ac:dyDescent="0.2">
      <c r="A25" s="424" t="s">
        <v>493</v>
      </c>
      <c r="B25" s="63"/>
      <c r="C25" s="423">
        <v>0.5</v>
      </c>
      <c r="D25" s="423">
        <f>+I21</f>
        <v>0.4</v>
      </c>
      <c r="E25" s="423">
        <f>+J21</f>
        <v>0.1</v>
      </c>
      <c r="F25" s="422">
        <f>SUM(C25:E25)</f>
        <v>1</v>
      </c>
      <c r="G25" s="440"/>
      <c r="I25" s="769"/>
      <c r="J25" s="770"/>
      <c r="K25" s="770"/>
      <c r="L25" s="772"/>
      <c r="M25" s="439" t="s">
        <v>492</v>
      </c>
      <c r="N25" s="438" t="s">
        <v>491</v>
      </c>
      <c r="O25" s="438" t="s">
        <v>490</v>
      </c>
      <c r="R25" s="605"/>
      <c r="S25" s="179"/>
    </row>
    <row r="26" spans="1:29" ht="15" x14ac:dyDescent="0.25">
      <c r="A26" s="436" t="s">
        <v>610</v>
      </c>
      <c r="B26" s="435">
        <f>+L35</f>
        <v>506333.37</v>
      </c>
      <c r="C26" s="437"/>
      <c r="D26" s="64"/>
      <c r="E26" s="64"/>
      <c r="F26" s="427"/>
      <c r="I26" s="754" t="s">
        <v>611</v>
      </c>
      <c r="J26" s="755"/>
      <c r="K26" s="756"/>
      <c r="L26" s="430"/>
      <c r="M26" s="430">
        <v>5000</v>
      </c>
      <c r="N26" s="409"/>
      <c r="O26" s="409">
        <f t="shared" ref="O26:O34" si="12">SUM(L26:N26)</f>
        <v>5000</v>
      </c>
      <c r="R26" s="605"/>
      <c r="S26" s="179"/>
    </row>
    <row r="27" spans="1:29" ht="15" x14ac:dyDescent="0.25">
      <c r="A27" s="436"/>
      <c r="B27" s="435"/>
      <c r="C27" s="437"/>
      <c r="D27" s="64"/>
      <c r="E27" s="64"/>
      <c r="F27" s="427"/>
      <c r="I27" s="754" t="s">
        <v>489</v>
      </c>
      <c r="J27" s="755"/>
      <c r="K27" s="756"/>
      <c r="L27" s="430"/>
      <c r="M27" s="430">
        <v>65000</v>
      </c>
      <c r="N27" s="409"/>
      <c r="O27" s="409">
        <f t="shared" si="12"/>
        <v>65000</v>
      </c>
      <c r="R27" s="605"/>
      <c r="S27" s="179"/>
    </row>
    <row r="28" spans="1:29" x14ac:dyDescent="0.2">
      <c r="A28" s="424" t="s">
        <v>482</v>
      </c>
      <c r="B28" s="437"/>
      <c r="C28" s="437"/>
      <c r="D28" s="64"/>
      <c r="E28" s="64"/>
      <c r="F28" s="427"/>
      <c r="I28" s="785" t="s">
        <v>655</v>
      </c>
      <c r="J28" s="786"/>
      <c r="K28" s="787"/>
      <c r="L28" s="430"/>
      <c r="M28" s="421"/>
      <c r="N28" s="409">
        <f>610740.62+605615.63</f>
        <v>1216356.25</v>
      </c>
      <c r="O28" s="409">
        <f t="shared" si="12"/>
        <v>1216356.25</v>
      </c>
      <c r="R28" s="605"/>
      <c r="S28" s="179"/>
    </row>
    <row r="29" spans="1:29" ht="15" x14ac:dyDescent="0.25">
      <c r="A29" s="436" t="s">
        <v>481</v>
      </c>
      <c r="B29" s="435">
        <f>+M35</f>
        <v>205000</v>
      </c>
      <c r="C29" s="435">
        <f>+B29*C25</f>
        <v>102500</v>
      </c>
      <c r="D29" s="435">
        <f>+B29*D25</f>
        <v>82000</v>
      </c>
      <c r="E29" s="435">
        <f>+B29*E25</f>
        <v>20500</v>
      </c>
      <c r="F29" s="434">
        <f>+(E29+D29+C29)-B29</f>
        <v>0</v>
      </c>
      <c r="I29" s="785" t="s">
        <v>654</v>
      </c>
      <c r="J29" s="786"/>
      <c r="K29" s="787"/>
      <c r="L29" s="430"/>
      <c r="M29" s="430"/>
      <c r="N29" s="409">
        <v>1892143.76</v>
      </c>
      <c r="O29" s="409">
        <f t="shared" si="12"/>
        <v>1892143.76</v>
      </c>
      <c r="R29" s="605"/>
      <c r="S29" s="179"/>
    </row>
    <row r="30" spans="1:29" x14ac:dyDescent="0.2">
      <c r="A30" s="433"/>
      <c r="B30" s="328"/>
      <c r="C30" s="328"/>
      <c r="D30" s="328"/>
      <c r="E30" s="328"/>
      <c r="F30" s="432"/>
      <c r="G30" s="431"/>
      <c r="I30" s="754" t="s">
        <v>486</v>
      </c>
      <c r="J30" s="755"/>
      <c r="K30" s="756"/>
      <c r="L30" s="430">
        <v>506333.37</v>
      </c>
      <c r="M30" s="430"/>
      <c r="N30" s="409"/>
      <c r="O30" s="409">
        <f t="shared" si="12"/>
        <v>506333.37</v>
      </c>
      <c r="R30" s="605"/>
      <c r="S30" s="179"/>
    </row>
    <row r="31" spans="1:29" ht="18" x14ac:dyDescent="0.25">
      <c r="A31" s="788" t="s">
        <v>487</v>
      </c>
      <c r="B31" s="789"/>
      <c r="C31" s="789"/>
      <c r="D31" s="789"/>
      <c r="E31" s="789"/>
      <c r="F31" s="790"/>
      <c r="I31" s="754" t="s">
        <v>488</v>
      </c>
      <c r="J31" s="755"/>
      <c r="K31" s="756"/>
      <c r="L31" s="426"/>
      <c r="M31" s="426">
        <f>24800+25200</f>
        <v>50000</v>
      </c>
      <c r="N31" s="425"/>
      <c r="O31" s="409">
        <f t="shared" si="12"/>
        <v>50000</v>
      </c>
      <c r="R31" s="605"/>
      <c r="S31" s="179"/>
    </row>
    <row r="32" spans="1:29" s="403" customFormat="1" ht="18" x14ac:dyDescent="0.25">
      <c r="A32" s="424"/>
      <c r="B32" s="63"/>
      <c r="C32" s="429" t="s">
        <v>485</v>
      </c>
      <c r="D32" s="429" t="s">
        <v>484</v>
      </c>
      <c r="E32" s="428" t="s">
        <v>483</v>
      </c>
      <c r="F32" s="427"/>
      <c r="G32" s="179"/>
      <c r="I32" s="785"/>
      <c r="J32" s="786"/>
      <c r="K32" s="787"/>
      <c r="L32" s="421"/>
      <c r="M32" s="421"/>
      <c r="N32" s="420"/>
      <c r="O32" s="409">
        <f t="shared" si="12"/>
        <v>0</v>
      </c>
      <c r="P32" s="179"/>
      <c r="R32" s="612"/>
      <c r="U32" s="675"/>
    </row>
    <row r="33" spans="1:29" s="416" customFormat="1" x14ac:dyDescent="0.2">
      <c r="A33" s="424" t="s">
        <v>482</v>
      </c>
      <c r="B33" s="63"/>
      <c r="C33" s="423">
        <v>0.5</v>
      </c>
      <c r="D33" s="423">
        <f>+O21</f>
        <v>0.41000000000000003</v>
      </c>
      <c r="E33" s="423">
        <f>+P21</f>
        <v>0.09</v>
      </c>
      <c r="F33" s="422">
        <f>SUM(C33:E33)</f>
        <v>1</v>
      </c>
      <c r="G33" s="179"/>
      <c r="I33" s="785" t="s">
        <v>133</v>
      </c>
      <c r="J33" s="786"/>
      <c r="K33" s="787"/>
      <c r="L33" s="411"/>
      <c r="M33" s="411">
        <v>85000</v>
      </c>
      <c r="N33" s="410"/>
      <c r="O33" s="409">
        <f t="shared" si="12"/>
        <v>85000</v>
      </c>
      <c r="P33" s="179"/>
      <c r="R33" s="606"/>
      <c r="U33" s="674"/>
    </row>
    <row r="34" spans="1:29" s="379" customFormat="1" ht="18.75" thickBot="1" x14ac:dyDescent="0.3">
      <c r="A34" s="419" t="s">
        <v>481</v>
      </c>
      <c r="B34" s="418">
        <f>+N35</f>
        <v>3108500.01</v>
      </c>
      <c r="C34" s="418">
        <f>+B34*C33</f>
        <v>1554250.0049999999</v>
      </c>
      <c r="D34" s="418">
        <f>+B34*D33</f>
        <v>1274485.0041</v>
      </c>
      <c r="E34" s="418">
        <f>+B34*E33</f>
        <v>279765.00089999998</v>
      </c>
      <c r="F34" s="417">
        <f>+(E34+D34+C34)-B34</f>
        <v>0</v>
      </c>
      <c r="G34" s="179"/>
      <c r="I34" s="806"/>
      <c r="J34" s="807"/>
      <c r="K34" s="807"/>
      <c r="L34" s="412"/>
      <c r="M34" s="411"/>
      <c r="N34" s="410"/>
      <c r="O34" s="409">
        <f t="shared" si="12"/>
        <v>0</v>
      </c>
      <c r="P34" s="179"/>
      <c r="R34" s="613"/>
      <c r="U34" s="671"/>
    </row>
    <row r="35" spans="1:29" s="379" customFormat="1" ht="18.75" thickBot="1" x14ac:dyDescent="0.3">
      <c r="A35" s="415"/>
      <c r="B35" s="414"/>
      <c r="C35" s="414"/>
      <c r="D35" s="413"/>
      <c r="E35" s="413"/>
      <c r="F35" s="328"/>
      <c r="G35" s="179"/>
      <c r="I35" s="808" t="s">
        <v>479</v>
      </c>
      <c r="J35" s="809"/>
      <c r="K35" s="809"/>
      <c r="L35" s="405">
        <f>SUM(L26:L34)</f>
        <v>506333.37</v>
      </c>
      <c r="M35" s="405">
        <f>SUM(M26:M34)</f>
        <v>205000</v>
      </c>
      <c r="N35" s="404">
        <f>SUM(N26:N34)</f>
        <v>3108500.01</v>
      </c>
      <c r="O35" s="404">
        <f>SUM(O26:O34)</f>
        <v>3819833.38</v>
      </c>
      <c r="P35" s="179"/>
      <c r="R35" s="613"/>
      <c r="U35" s="671"/>
    </row>
    <row r="36" spans="1:29" ht="16.5" thickTop="1" thickBot="1" x14ac:dyDescent="0.3">
      <c r="B36" s="408"/>
      <c r="C36" s="408"/>
      <c r="E36" s="407" t="s">
        <v>480</v>
      </c>
      <c r="F36" s="406"/>
      <c r="I36" s="399"/>
      <c r="J36" s="398"/>
      <c r="K36" s="397"/>
      <c r="L36" s="396"/>
      <c r="M36" s="396"/>
      <c r="N36" s="396"/>
      <c r="O36" s="395"/>
      <c r="T36" s="179"/>
      <c r="U36" s="673"/>
    </row>
    <row r="37" spans="1:29" ht="19.5" thickBot="1" x14ac:dyDescent="0.35">
      <c r="A37" s="403"/>
      <c r="B37" s="402"/>
      <c r="C37" s="402"/>
      <c r="D37" s="401" t="s">
        <v>478</v>
      </c>
      <c r="E37" s="400">
        <v>0.01</v>
      </c>
      <c r="I37" s="614"/>
      <c r="J37" s="614"/>
      <c r="K37" s="328"/>
      <c r="L37" s="609"/>
      <c r="M37" s="609"/>
      <c r="N37" s="609"/>
      <c r="O37" s="609"/>
    </row>
    <row r="38" spans="1:29" s="393" customFormat="1" ht="30" customHeight="1" thickTop="1" thickBot="1" x14ac:dyDescent="0.25">
      <c r="A38" s="810" t="s">
        <v>477</v>
      </c>
      <c r="B38" s="810"/>
      <c r="C38" s="810"/>
      <c r="D38" s="810"/>
      <c r="E38" s="810"/>
      <c r="F38" s="810"/>
      <c r="G38" s="810"/>
      <c r="H38" s="810"/>
      <c r="I38" s="810"/>
      <c r="J38" s="810"/>
      <c r="K38" s="810"/>
      <c r="L38" s="810"/>
      <c r="M38" s="810"/>
      <c r="N38" s="810"/>
      <c r="O38" s="810"/>
      <c r="P38" s="179"/>
      <c r="S38" s="615"/>
      <c r="T38" s="394"/>
      <c r="U38" s="672"/>
    </row>
    <row r="39" spans="1:29" s="379" customFormat="1" ht="16.5" customHeight="1" thickTop="1" x14ac:dyDescent="0.25">
      <c r="A39" s="811" t="s">
        <v>474</v>
      </c>
      <c r="B39" s="812"/>
      <c r="C39" s="812"/>
      <c r="D39" s="812"/>
      <c r="E39" s="812"/>
      <c r="F39" s="812"/>
      <c r="G39" s="392" t="s">
        <v>473</v>
      </c>
      <c r="H39" s="391"/>
      <c r="I39" s="811" t="s">
        <v>472</v>
      </c>
      <c r="J39" s="812"/>
      <c r="K39" s="812"/>
      <c r="L39" s="812"/>
      <c r="M39" s="812"/>
      <c r="N39" s="812"/>
      <c r="O39" s="812"/>
      <c r="S39" s="613"/>
      <c r="T39" s="380"/>
      <c r="U39" s="671"/>
      <c r="AC39" s="179"/>
    </row>
    <row r="40" spans="1:29" ht="72" x14ac:dyDescent="0.25">
      <c r="A40" s="390" t="s">
        <v>476</v>
      </c>
      <c r="B40" s="345" t="s">
        <v>653</v>
      </c>
      <c r="C40" s="345" t="s">
        <v>612</v>
      </c>
      <c r="D40" s="345" t="s">
        <v>470</v>
      </c>
      <c r="E40" s="345" t="s">
        <v>469</v>
      </c>
      <c r="F40" s="345" t="s">
        <v>468</v>
      </c>
      <c r="G40" s="345" t="s">
        <v>467</v>
      </c>
      <c r="H40" s="345" t="s">
        <v>466</v>
      </c>
      <c r="I40" s="376"/>
      <c r="J40" s="345" t="s">
        <v>465</v>
      </c>
      <c r="K40" s="694" t="s">
        <v>624</v>
      </c>
      <c r="L40" s="376" t="s">
        <v>464</v>
      </c>
      <c r="M40" s="694" t="s">
        <v>625</v>
      </c>
      <c r="N40" s="377" t="s">
        <v>463</v>
      </c>
      <c r="O40" s="376" t="s">
        <v>462</v>
      </c>
    </row>
    <row r="41" spans="1:29" ht="15" x14ac:dyDescent="0.25">
      <c r="A41" s="338" t="s">
        <v>21</v>
      </c>
      <c r="B41" s="337">
        <f>+SUM(B84:D84)</f>
        <v>32</v>
      </c>
      <c r="C41" s="337">
        <v>33</v>
      </c>
      <c r="D41" s="337">
        <v>34</v>
      </c>
      <c r="E41" s="337">
        <v>31</v>
      </c>
      <c r="F41" s="369">
        <f t="shared" ref="F41:F56" si="13">+(B41+C41+D41+E41)/4</f>
        <v>32.5</v>
      </c>
      <c r="G41" s="369">
        <f>+(C41+D41+E41+B41)/4</f>
        <v>32.5</v>
      </c>
      <c r="H41" s="366">
        <f>+G41/G57</f>
        <v>9.6011816838995567E-2</v>
      </c>
      <c r="I41" s="338" t="s">
        <v>21</v>
      </c>
      <c r="J41" s="368">
        <f t="shared" ref="J41:J56" si="14">+G41</f>
        <v>32.5</v>
      </c>
      <c r="K41" s="695">
        <v>4618</v>
      </c>
      <c r="L41" s="366">
        <f>+J41/K41</f>
        <v>7.0376786487656995E-3</v>
      </c>
      <c r="M41" s="697">
        <v>40058208</v>
      </c>
      <c r="N41" s="367">
        <f>+L41*M41</f>
        <v>281916.79514941532</v>
      </c>
      <c r="O41" s="366">
        <f>+N41/N57</f>
        <v>7.1099662461499569E-2</v>
      </c>
    </row>
    <row r="42" spans="1:29" ht="15" x14ac:dyDescent="0.25">
      <c r="A42" s="338" t="s">
        <v>22</v>
      </c>
      <c r="B42" s="337">
        <f>+SUM(B85:D85)</f>
        <v>119</v>
      </c>
      <c r="C42" s="337">
        <v>114</v>
      </c>
      <c r="D42" s="337">
        <v>119</v>
      </c>
      <c r="E42" s="337">
        <v>117</v>
      </c>
      <c r="F42" s="369">
        <f t="shared" si="13"/>
        <v>117.25</v>
      </c>
      <c r="G42" s="369">
        <f>+(C42+D42+E42+B42)/4</f>
        <v>117.25</v>
      </c>
      <c r="H42" s="366">
        <f>+G42/G57</f>
        <v>0.34638109305760711</v>
      </c>
      <c r="I42" s="338" t="s">
        <v>22</v>
      </c>
      <c r="J42" s="368">
        <f t="shared" si="14"/>
        <v>117.25</v>
      </c>
      <c r="K42" s="695">
        <v>6100</v>
      </c>
      <c r="L42" s="366">
        <f>+J42/K42</f>
        <v>1.9221311475409834E-2</v>
      </c>
      <c r="M42" s="697">
        <v>73879898</v>
      </c>
      <c r="N42" s="367">
        <f>+L42*M42</f>
        <v>1420068.5312295081</v>
      </c>
      <c r="O42" s="366">
        <f>+N42/N57</f>
        <v>0.3581425263759242</v>
      </c>
    </row>
    <row r="43" spans="1:29" ht="15" x14ac:dyDescent="0.25">
      <c r="A43" s="338" t="s">
        <v>23</v>
      </c>
      <c r="B43" s="337">
        <f>+SUM(B86:D86)</f>
        <v>28</v>
      </c>
      <c r="C43" s="337">
        <v>22</v>
      </c>
      <c r="D43" s="337">
        <v>28</v>
      </c>
      <c r="E43" s="337">
        <v>26</v>
      </c>
      <c r="F43" s="369">
        <f t="shared" si="13"/>
        <v>26</v>
      </c>
      <c r="G43" s="369">
        <f>+(C43+D43+E43+B43)/4</f>
        <v>26</v>
      </c>
      <c r="H43" s="366">
        <f>+G43/G57</f>
        <v>7.6809453471196457E-2</v>
      </c>
      <c r="I43" s="338" t="s">
        <v>23</v>
      </c>
      <c r="J43" s="368">
        <f t="shared" si="14"/>
        <v>26</v>
      </c>
      <c r="K43" s="695">
        <v>4545</v>
      </c>
      <c r="L43" s="366">
        <f>+J43/K43</f>
        <v>5.7205720572057204E-3</v>
      </c>
      <c r="M43" s="697">
        <v>58752001</v>
      </c>
      <c r="N43" s="367">
        <f>+L43*M43</f>
        <v>336095.05522552255</v>
      </c>
      <c r="O43" s="366">
        <f>+N43/N57</f>
        <v>8.4763467067823145E-2</v>
      </c>
    </row>
    <row r="44" spans="1:29" ht="15" x14ac:dyDescent="0.25">
      <c r="A44" s="338" t="s">
        <v>25</v>
      </c>
      <c r="B44" s="337">
        <f>+SUM(B87:D87)</f>
        <v>11</v>
      </c>
      <c r="C44" s="337">
        <v>11</v>
      </c>
      <c r="D44" s="337">
        <v>10</v>
      </c>
      <c r="E44" s="337">
        <v>9</v>
      </c>
      <c r="F44" s="369">
        <f t="shared" si="13"/>
        <v>10.25</v>
      </c>
      <c r="G44" s="369">
        <f>+(C44+D44+E44+B44)/4</f>
        <v>10.25</v>
      </c>
      <c r="H44" s="366">
        <f>+G44/G57</f>
        <v>3.0280649926144758E-2</v>
      </c>
      <c r="I44" s="338" t="s">
        <v>25</v>
      </c>
      <c r="J44" s="368">
        <f t="shared" si="14"/>
        <v>10.25</v>
      </c>
      <c r="K44" s="695">
        <v>1032</v>
      </c>
      <c r="L44" s="366">
        <f>+J44/K44</f>
        <v>9.9321705426356592E-3</v>
      </c>
      <c r="M44" s="697">
        <v>9449530</v>
      </c>
      <c r="N44" s="367">
        <f>+L44*M44</f>
        <v>93854.343507751939</v>
      </c>
      <c r="O44" s="366">
        <f>+N44/N57</f>
        <v>2.3670147571059445E-2</v>
      </c>
    </row>
    <row r="45" spans="1:29" ht="15" hidden="1" x14ac:dyDescent="0.25">
      <c r="A45" s="387" t="s">
        <v>26</v>
      </c>
      <c r="B45" s="389"/>
      <c r="C45" s="389"/>
      <c r="D45" s="389"/>
      <c r="E45" s="389"/>
      <c r="F45" s="388">
        <f t="shared" si="13"/>
        <v>0</v>
      </c>
      <c r="G45" s="388">
        <v>0</v>
      </c>
      <c r="H45" s="384">
        <f>+G45/G57</f>
        <v>0</v>
      </c>
      <c r="I45" s="387" t="s">
        <v>26</v>
      </c>
      <c r="J45" s="386">
        <f t="shared" si="14"/>
        <v>0</v>
      </c>
      <c r="K45" s="696">
        <v>0</v>
      </c>
      <c r="L45" s="384">
        <v>0</v>
      </c>
      <c r="M45" s="698">
        <v>0</v>
      </c>
      <c r="N45" s="385">
        <v>0</v>
      </c>
      <c r="O45" s="384">
        <v>0</v>
      </c>
    </row>
    <row r="46" spans="1:29" ht="15" hidden="1" x14ac:dyDescent="0.25">
      <c r="A46" s="387" t="s">
        <v>27</v>
      </c>
      <c r="B46" s="389"/>
      <c r="C46" s="389"/>
      <c r="D46" s="389"/>
      <c r="E46" s="389"/>
      <c r="F46" s="388">
        <f t="shared" si="13"/>
        <v>0</v>
      </c>
      <c r="G46" s="388">
        <v>0</v>
      </c>
      <c r="H46" s="384">
        <f>+G46/G57</f>
        <v>0</v>
      </c>
      <c r="I46" s="387" t="s">
        <v>27</v>
      </c>
      <c r="J46" s="386">
        <f t="shared" si="14"/>
        <v>0</v>
      </c>
      <c r="K46" s="696">
        <v>0</v>
      </c>
      <c r="L46" s="384">
        <v>0</v>
      </c>
      <c r="M46" s="698">
        <v>0</v>
      </c>
      <c r="N46" s="385">
        <v>0</v>
      </c>
      <c r="O46" s="384">
        <v>0</v>
      </c>
    </row>
    <row r="47" spans="1:29" ht="15" x14ac:dyDescent="0.25">
      <c r="A47" s="338" t="s">
        <v>28</v>
      </c>
      <c r="B47" s="337">
        <f>+SUM(B90:D90)</f>
        <v>25</v>
      </c>
      <c r="C47" s="337">
        <v>17</v>
      </c>
      <c r="D47" s="337">
        <v>19</v>
      </c>
      <c r="E47" s="337">
        <v>15</v>
      </c>
      <c r="F47" s="369">
        <f t="shared" si="13"/>
        <v>19</v>
      </c>
      <c r="G47" s="369">
        <f>+(C47+D47+E47+B47)/4</f>
        <v>19</v>
      </c>
      <c r="H47" s="366">
        <f>+G47/G57</f>
        <v>5.6129985228951254E-2</v>
      </c>
      <c r="I47" s="338" t="s">
        <v>28</v>
      </c>
      <c r="J47" s="368">
        <f t="shared" si="14"/>
        <v>19</v>
      </c>
      <c r="K47" s="695">
        <v>3043</v>
      </c>
      <c r="L47" s="366">
        <f>+J47/K47</f>
        <v>6.2438383174498848E-3</v>
      </c>
      <c r="M47" s="697">
        <v>56409295</v>
      </c>
      <c r="N47" s="367">
        <f>+L47*M47</f>
        <v>352210.51758133422</v>
      </c>
      <c r="O47" s="366">
        <f>+N47/N57</f>
        <v>8.882780077771063E-2</v>
      </c>
    </row>
    <row r="48" spans="1:29" ht="15" x14ac:dyDescent="0.25">
      <c r="A48" s="338" t="s">
        <v>30</v>
      </c>
      <c r="B48" s="337">
        <f>+SUM(B91:D91)</f>
        <v>0</v>
      </c>
      <c r="C48" s="337">
        <v>1</v>
      </c>
      <c r="D48" s="337">
        <v>1</v>
      </c>
      <c r="E48" s="337">
        <v>2</v>
      </c>
      <c r="F48" s="369">
        <f t="shared" si="13"/>
        <v>1</v>
      </c>
      <c r="G48" s="369">
        <f>+(C48+D48+E48+B48)/4</f>
        <v>1</v>
      </c>
      <c r="H48" s="366">
        <f>+G48/G57</f>
        <v>2.9542097488921715E-3</v>
      </c>
      <c r="I48" s="338" t="s">
        <v>30</v>
      </c>
      <c r="J48" s="368">
        <f t="shared" si="14"/>
        <v>1</v>
      </c>
      <c r="K48" s="695">
        <v>1186</v>
      </c>
      <c r="L48" s="366">
        <f>+J48/K48</f>
        <v>8.4317032040472171E-4</v>
      </c>
      <c r="M48" s="697">
        <v>29329495</v>
      </c>
      <c r="N48" s="367">
        <f>+L48*M48</f>
        <v>24729.759696458685</v>
      </c>
      <c r="O48" s="366">
        <f>+N48/N57</f>
        <v>6.2368670381639556E-3</v>
      </c>
    </row>
    <row r="49" spans="1:29" ht="15" x14ac:dyDescent="0.25">
      <c r="A49" s="338" t="s">
        <v>31</v>
      </c>
      <c r="B49" s="337">
        <f>+SUM(B92:D92)</f>
        <v>47</v>
      </c>
      <c r="C49" s="337">
        <v>50</v>
      </c>
      <c r="D49" s="337">
        <v>37</v>
      </c>
      <c r="E49" s="337">
        <v>39</v>
      </c>
      <c r="F49" s="369">
        <f t="shared" si="13"/>
        <v>43.25</v>
      </c>
      <c r="G49" s="369">
        <f>+(C49+D49+E49+B49)/4</f>
        <v>43.25</v>
      </c>
      <c r="H49" s="366">
        <f>+G49/G57</f>
        <v>0.12776957163958641</v>
      </c>
      <c r="I49" s="338" t="s">
        <v>31</v>
      </c>
      <c r="J49" s="368">
        <f t="shared" si="14"/>
        <v>43.25</v>
      </c>
      <c r="K49" s="695">
        <v>996</v>
      </c>
      <c r="L49" s="366">
        <f>+J49/K49</f>
        <v>4.3423694779116465E-2</v>
      </c>
      <c r="M49" s="697">
        <v>7534331</v>
      </c>
      <c r="N49" s="367">
        <f>+L49*M49</f>
        <v>327168.48970883532</v>
      </c>
      <c r="O49" s="366">
        <f>+N49/N57</f>
        <v>8.251217943226194E-2</v>
      </c>
    </row>
    <row r="50" spans="1:29" ht="15" x14ac:dyDescent="0.25">
      <c r="A50" s="338" t="s">
        <v>32</v>
      </c>
      <c r="B50" s="337">
        <f>+SUM(B93:D93)</f>
        <v>52</v>
      </c>
      <c r="C50" s="337">
        <v>53.5</v>
      </c>
      <c r="D50" s="337">
        <v>54</v>
      </c>
      <c r="E50" s="337">
        <v>49.5</v>
      </c>
      <c r="F50" s="369">
        <f t="shared" si="13"/>
        <v>52.25</v>
      </c>
      <c r="G50" s="369">
        <f>+(C50+D50+E50+B50)/4</f>
        <v>52.25</v>
      </c>
      <c r="H50" s="366">
        <f>+G50/G57</f>
        <v>0.15435745937961595</v>
      </c>
      <c r="I50" s="338" t="s">
        <v>32</v>
      </c>
      <c r="J50" s="368">
        <f t="shared" si="14"/>
        <v>52.25</v>
      </c>
      <c r="K50" s="695">
        <v>7388</v>
      </c>
      <c r="L50" s="366">
        <f>+J50/K50</f>
        <v>7.0722793719545209E-3</v>
      </c>
      <c r="M50" s="697">
        <v>93509671</v>
      </c>
      <c r="N50" s="367">
        <f>+L50*M50</f>
        <v>661326.5172915539</v>
      </c>
      <c r="O50" s="366">
        <f>+N50/N57</f>
        <v>0.16678712643334354</v>
      </c>
    </row>
    <row r="51" spans="1:29" ht="15" hidden="1" x14ac:dyDescent="0.25">
      <c r="A51" s="363" t="s">
        <v>33</v>
      </c>
      <c r="B51" s="365"/>
      <c r="C51" s="365"/>
      <c r="D51" s="365"/>
      <c r="E51" s="365"/>
      <c r="F51" s="364">
        <f t="shared" si="13"/>
        <v>0</v>
      </c>
      <c r="G51" s="364">
        <v>0</v>
      </c>
      <c r="H51" s="358">
        <f>+G51/G57</f>
        <v>0</v>
      </c>
      <c r="I51" s="363" t="s">
        <v>33</v>
      </c>
      <c r="J51" s="362">
        <f t="shared" si="14"/>
        <v>0</v>
      </c>
      <c r="K51" s="695">
        <v>0</v>
      </c>
      <c r="L51" s="358">
        <v>0</v>
      </c>
      <c r="M51" s="697">
        <v>0</v>
      </c>
      <c r="N51" s="359">
        <v>0</v>
      </c>
      <c r="O51" s="358">
        <v>0</v>
      </c>
      <c r="P51" s="383"/>
    </row>
    <row r="52" spans="1:29" ht="15" x14ac:dyDescent="0.25">
      <c r="A52" s="338" t="s">
        <v>34</v>
      </c>
      <c r="B52" s="337">
        <f>+SUM(B95:D95)</f>
        <v>21</v>
      </c>
      <c r="C52" s="337">
        <v>20</v>
      </c>
      <c r="D52" s="337">
        <v>21</v>
      </c>
      <c r="E52" s="337">
        <v>24</v>
      </c>
      <c r="F52" s="369">
        <f t="shared" si="13"/>
        <v>21.5</v>
      </c>
      <c r="G52" s="369">
        <f>+(C52+D52+E52+B52)/4</f>
        <v>21.5</v>
      </c>
      <c r="H52" s="366">
        <f>+G52/G57</f>
        <v>6.3515509601181686E-2</v>
      </c>
      <c r="I52" s="338" t="s">
        <v>34</v>
      </c>
      <c r="J52" s="368">
        <f t="shared" si="14"/>
        <v>21.5</v>
      </c>
      <c r="K52" s="695">
        <v>5581</v>
      </c>
      <c r="L52" s="366">
        <f>+J52/K52</f>
        <v>3.8523562085647734E-3</v>
      </c>
      <c r="M52" s="697">
        <v>83118732</v>
      </c>
      <c r="N52" s="367">
        <f>+L52*M52</f>
        <v>320202.96326823148</v>
      </c>
      <c r="O52" s="366">
        <f>+N52/N57</f>
        <v>8.0755467567929395E-2</v>
      </c>
    </row>
    <row r="53" spans="1:29" ht="15" x14ac:dyDescent="0.25">
      <c r="A53" s="338" t="s">
        <v>36</v>
      </c>
      <c r="B53" s="337">
        <f>+SUM(B96:D96)</f>
        <v>19</v>
      </c>
      <c r="C53" s="337">
        <v>15</v>
      </c>
      <c r="D53" s="337">
        <v>15</v>
      </c>
      <c r="E53" s="337">
        <v>13</v>
      </c>
      <c r="F53" s="369">
        <f t="shared" si="13"/>
        <v>15.5</v>
      </c>
      <c r="G53" s="369">
        <f>+(C53+D53+E53+B53)/4</f>
        <v>15.5</v>
      </c>
      <c r="H53" s="366">
        <f>+G53/G57</f>
        <v>4.5790251107828653E-2</v>
      </c>
      <c r="I53" s="338" t="s">
        <v>36</v>
      </c>
      <c r="J53" s="368">
        <f t="shared" si="14"/>
        <v>15.5</v>
      </c>
      <c r="K53" s="695">
        <v>1174</v>
      </c>
      <c r="L53" s="366">
        <f>+J53/K53</f>
        <v>1.3202725724020443E-2</v>
      </c>
      <c r="M53" s="697">
        <v>11173475</v>
      </c>
      <c r="N53" s="367">
        <f>+L53*M53</f>
        <v>147520.3258091993</v>
      </c>
      <c r="O53" s="366">
        <f>+N53/N57</f>
        <v>3.7204755274284219E-2</v>
      </c>
    </row>
    <row r="54" spans="1:29" ht="15" hidden="1" x14ac:dyDescent="0.25">
      <c r="A54" s="363" t="s">
        <v>37</v>
      </c>
      <c r="B54" s="365"/>
      <c r="C54" s="365"/>
      <c r="D54" s="365"/>
      <c r="E54" s="365"/>
      <c r="F54" s="364">
        <f t="shared" si="13"/>
        <v>0</v>
      </c>
      <c r="G54" s="364">
        <v>0</v>
      </c>
      <c r="H54" s="358">
        <f>+G54/G57</f>
        <v>0</v>
      </c>
      <c r="I54" s="363" t="s">
        <v>37</v>
      </c>
      <c r="J54" s="362">
        <f t="shared" si="14"/>
        <v>0</v>
      </c>
      <c r="K54" s="361"/>
      <c r="L54" s="358">
        <v>0</v>
      </c>
      <c r="M54" s="360">
        <v>0</v>
      </c>
      <c r="N54" s="359">
        <v>0</v>
      </c>
      <c r="O54" s="358">
        <v>0</v>
      </c>
    </row>
    <row r="55" spans="1:29" ht="15" hidden="1" x14ac:dyDescent="0.25">
      <c r="A55" s="363" t="s">
        <v>38</v>
      </c>
      <c r="B55" s="365"/>
      <c r="C55" s="365"/>
      <c r="D55" s="365"/>
      <c r="E55" s="365"/>
      <c r="F55" s="364">
        <f t="shared" si="13"/>
        <v>0</v>
      </c>
      <c r="G55" s="364">
        <v>0</v>
      </c>
      <c r="H55" s="358">
        <f>+G55/G57</f>
        <v>0</v>
      </c>
      <c r="I55" s="363" t="s">
        <v>38</v>
      </c>
      <c r="J55" s="362">
        <f t="shared" si="14"/>
        <v>0</v>
      </c>
      <c r="K55" s="361"/>
      <c r="L55" s="358">
        <v>0</v>
      </c>
      <c r="M55" s="360">
        <v>0</v>
      </c>
      <c r="N55" s="359">
        <v>0</v>
      </c>
      <c r="O55" s="358">
        <v>0</v>
      </c>
    </row>
    <row r="56" spans="1:29" ht="15" hidden="1" x14ac:dyDescent="0.25">
      <c r="A56" s="363" t="s">
        <v>39</v>
      </c>
      <c r="B56" s="365"/>
      <c r="C56" s="365"/>
      <c r="D56" s="365"/>
      <c r="E56" s="365"/>
      <c r="F56" s="364">
        <f t="shared" si="13"/>
        <v>0</v>
      </c>
      <c r="G56" s="364">
        <v>0</v>
      </c>
      <c r="H56" s="358">
        <f>+G56/G57</f>
        <v>0</v>
      </c>
      <c r="I56" s="363" t="s">
        <v>39</v>
      </c>
      <c r="J56" s="362">
        <f t="shared" si="14"/>
        <v>0</v>
      </c>
      <c r="K56" s="361"/>
      <c r="L56" s="358">
        <v>0</v>
      </c>
      <c r="M56" s="360">
        <v>0</v>
      </c>
      <c r="N56" s="359">
        <v>0</v>
      </c>
      <c r="O56" s="358">
        <v>0</v>
      </c>
    </row>
    <row r="57" spans="1:29" ht="15.75" x14ac:dyDescent="0.25">
      <c r="A57" s="333" t="s">
        <v>452</v>
      </c>
      <c r="B57" s="332">
        <f t="shared" ref="B57:H57" si="15">SUM(B41:B56)</f>
        <v>354</v>
      </c>
      <c r="C57" s="332">
        <f t="shared" si="15"/>
        <v>336.5</v>
      </c>
      <c r="D57" s="332">
        <f t="shared" si="15"/>
        <v>338</v>
      </c>
      <c r="E57" s="332">
        <f t="shared" si="15"/>
        <v>325.5</v>
      </c>
      <c r="F57" s="357">
        <f t="shared" si="15"/>
        <v>338.5</v>
      </c>
      <c r="G57" s="357">
        <f t="shared" si="15"/>
        <v>338.5</v>
      </c>
      <c r="H57" s="353">
        <f t="shared" si="15"/>
        <v>1.0000000000000002</v>
      </c>
      <c r="I57" s="333" t="s">
        <v>452</v>
      </c>
      <c r="J57" s="356">
        <f t="shared" ref="J57:O57" si="16">SUM(J41:J56)</f>
        <v>338.5</v>
      </c>
      <c r="K57" s="355">
        <f t="shared" si="16"/>
        <v>35663</v>
      </c>
      <c r="L57" s="353">
        <f t="shared" si="16"/>
        <v>0.11654979744552772</v>
      </c>
      <c r="M57" s="354">
        <f t="shared" si="16"/>
        <v>463214636</v>
      </c>
      <c r="N57" s="354">
        <f t="shared" si="16"/>
        <v>3965093.2984678107</v>
      </c>
      <c r="O57" s="353">
        <f t="shared" si="16"/>
        <v>1.0000000000000002</v>
      </c>
    </row>
    <row r="58" spans="1:29" ht="11.25" customHeight="1" x14ac:dyDescent="0.2"/>
    <row r="59" spans="1:29" ht="30" customHeight="1" thickBot="1" x14ac:dyDescent="0.25">
      <c r="A59" s="813" t="s">
        <v>475</v>
      </c>
      <c r="B59" s="813"/>
      <c r="C59" s="813"/>
      <c r="D59" s="813"/>
      <c r="E59" s="813"/>
      <c r="F59" s="813"/>
      <c r="G59" s="813"/>
      <c r="H59" s="813"/>
      <c r="I59" s="813"/>
      <c r="J59" s="813"/>
      <c r="K59" s="813"/>
      <c r="L59" s="813"/>
      <c r="M59" s="813"/>
      <c r="N59" s="813"/>
      <c r="O59" s="813"/>
    </row>
    <row r="60" spans="1:29" s="379" customFormat="1" ht="16.5" customHeight="1" thickTop="1" x14ac:dyDescent="0.25">
      <c r="A60" s="791" t="s">
        <v>474</v>
      </c>
      <c r="B60" s="792"/>
      <c r="C60" s="792"/>
      <c r="D60" s="792"/>
      <c r="E60" s="792"/>
      <c r="F60" s="792"/>
      <c r="G60" s="382" t="s">
        <v>473</v>
      </c>
      <c r="H60" s="381"/>
      <c r="I60" s="791" t="s">
        <v>472</v>
      </c>
      <c r="J60" s="792"/>
      <c r="K60" s="792"/>
      <c r="L60" s="792"/>
      <c r="M60" s="792"/>
      <c r="N60" s="792"/>
      <c r="O60" s="792"/>
      <c r="S60" s="613"/>
      <c r="T60" s="380"/>
      <c r="U60" s="671"/>
      <c r="AC60" s="179"/>
    </row>
    <row r="61" spans="1:29" ht="72" x14ac:dyDescent="0.25">
      <c r="A61" s="378" t="s">
        <v>471</v>
      </c>
      <c r="B61" s="345" t="s">
        <v>653</v>
      </c>
      <c r="C61" s="345" t="s">
        <v>612</v>
      </c>
      <c r="D61" s="345" t="s">
        <v>470</v>
      </c>
      <c r="E61" s="345" t="s">
        <v>469</v>
      </c>
      <c r="F61" s="345" t="s">
        <v>468</v>
      </c>
      <c r="G61" s="345" t="s">
        <v>467</v>
      </c>
      <c r="H61" s="345" t="s">
        <v>466</v>
      </c>
      <c r="I61" s="376"/>
      <c r="J61" s="345" t="s">
        <v>465</v>
      </c>
      <c r="K61" s="694" t="s">
        <v>624</v>
      </c>
      <c r="L61" s="549" t="s">
        <v>464</v>
      </c>
      <c r="M61" s="694" t="s">
        <v>625</v>
      </c>
      <c r="N61" s="377" t="s">
        <v>463</v>
      </c>
      <c r="O61" s="376" t="s">
        <v>462</v>
      </c>
    </row>
    <row r="62" spans="1:29" ht="15" x14ac:dyDescent="0.25">
      <c r="A62" s="338" t="s">
        <v>21</v>
      </c>
      <c r="B62" s="337">
        <f t="shared" ref="B62:E63" si="17">+B41</f>
        <v>32</v>
      </c>
      <c r="C62" s="337">
        <f t="shared" si="17"/>
        <v>33</v>
      </c>
      <c r="D62" s="337">
        <f t="shared" si="17"/>
        <v>34</v>
      </c>
      <c r="E62" s="337">
        <f t="shared" si="17"/>
        <v>31</v>
      </c>
      <c r="F62" s="369">
        <f t="shared" ref="F62:F77" si="18">+(B62+C62+D62+E62)/4</f>
        <v>32.5</v>
      </c>
      <c r="G62" s="369">
        <f>+(C62+D62+E62+B62)/4</f>
        <v>32.5</v>
      </c>
      <c r="H62" s="366">
        <f>+G62/G78</f>
        <v>0.104</v>
      </c>
      <c r="I62" s="338" t="s">
        <v>21</v>
      </c>
      <c r="J62" s="368">
        <f t="shared" ref="J62:J77" si="19">+G62</f>
        <v>32.5</v>
      </c>
      <c r="K62" s="695">
        <f>+K41</f>
        <v>4618</v>
      </c>
      <c r="L62" s="366">
        <f>+J62/K62</f>
        <v>7.0376786487656995E-3</v>
      </c>
      <c r="M62" s="697">
        <f>+M41</f>
        <v>40058208</v>
      </c>
      <c r="N62" s="367">
        <f>+L62*M62</f>
        <v>281916.79514941532</v>
      </c>
      <c r="O62" s="366">
        <f>+N62/N78</f>
        <v>7.7684467242271224E-2</v>
      </c>
    </row>
    <row r="63" spans="1:29" ht="15" x14ac:dyDescent="0.25">
      <c r="A63" s="338" t="s">
        <v>22</v>
      </c>
      <c r="B63" s="337">
        <f t="shared" si="17"/>
        <v>119</v>
      </c>
      <c r="C63" s="337">
        <f t="shared" si="17"/>
        <v>114</v>
      </c>
      <c r="D63" s="337">
        <f t="shared" si="17"/>
        <v>119</v>
      </c>
      <c r="E63" s="337">
        <f t="shared" si="17"/>
        <v>117</v>
      </c>
      <c r="F63" s="369">
        <f t="shared" si="18"/>
        <v>117.25</v>
      </c>
      <c r="G63" s="369">
        <f>+(C63+D63+E63+B63)/4</f>
        <v>117.25</v>
      </c>
      <c r="H63" s="366">
        <f>+G63/G78</f>
        <v>0.37519999999999998</v>
      </c>
      <c r="I63" s="338" t="s">
        <v>22</v>
      </c>
      <c r="J63" s="368">
        <f t="shared" si="19"/>
        <v>117.25</v>
      </c>
      <c r="K63" s="695">
        <f>+K42</f>
        <v>6100</v>
      </c>
      <c r="L63" s="366">
        <f>+J63/K63</f>
        <v>1.9221311475409834E-2</v>
      </c>
      <c r="M63" s="697">
        <f>+M42</f>
        <v>73879898</v>
      </c>
      <c r="N63" s="367">
        <f>+L63*M63</f>
        <v>1420068.5312295081</v>
      </c>
      <c r="O63" s="366">
        <f>+N63/N78</f>
        <v>0.39131144080157054</v>
      </c>
    </row>
    <row r="64" spans="1:29" ht="15" hidden="1" x14ac:dyDescent="0.25">
      <c r="A64" s="373" t="s">
        <v>23</v>
      </c>
      <c r="B64" s="375"/>
      <c r="C64" s="375"/>
      <c r="D64" s="375"/>
      <c r="E64" s="375"/>
      <c r="F64" s="374">
        <f t="shared" si="18"/>
        <v>0</v>
      </c>
      <c r="G64" s="374">
        <v>0</v>
      </c>
      <c r="H64" s="370">
        <f>+G64/G78</f>
        <v>0</v>
      </c>
      <c r="I64" s="373" t="s">
        <v>23</v>
      </c>
      <c r="J64" s="372">
        <f t="shared" si="19"/>
        <v>0</v>
      </c>
      <c r="K64" s="695">
        <v>0</v>
      </c>
      <c r="L64" s="366">
        <v>0</v>
      </c>
      <c r="M64" s="697">
        <v>0</v>
      </c>
      <c r="N64" s="371">
        <v>0</v>
      </c>
      <c r="O64" s="370">
        <v>0</v>
      </c>
    </row>
    <row r="65" spans="1:15" ht="15" x14ac:dyDescent="0.25">
      <c r="A65" s="338" t="s">
        <v>25</v>
      </c>
      <c r="B65" s="337">
        <f t="shared" ref="B65:E77" si="20">+B44</f>
        <v>11</v>
      </c>
      <c r="C65" s="337">
        <f t="shared" si="20"/>
        <v>11</v>
      </c>
      <c r="D65" s="337">
        <f t="shared" si="20"/>
        <v>10</v>
      </c>
      <c r="E65" s="337">
        <f t="shared" si="20"/>
        <v>9</v>
      </c>
      <c r="F65" s="369">
        <f t="shared" si="18"/>
        <v>10.25</v>
      </c>
      <c r="G65" s="369">
        <f>+(C65+D65+E65+B65)/4</f>
        <v>10.25</v>
      </c>
      <c r="H65" s="366">
        <f>+G65/G78</f>
        <v>3.2800000000000003E-2</v>
      </c>
      <c r="I65" s="338" t="s">
        <v>25</v>
      </c>
      <c r="J65" s="368">
        <f t="shared" si="19"/>
        <v>10.25</v>
      </c>
      <c r="K65" s="695">
        <f>+K44</f>
        <v>1032</v>
      </c>
      <c r="L65" s="366">
        <f>+J65/K65</f>
        <v>9.9321705426356592E-3</v>
      </c>
      <c r="M65" s="697">
        <f>+M44</f>
        <v>9449530</v>
      </c>
      <c r="N65" s="367">
        <f>+L65*M65</f>
        <v>93854.343507751939</v>
      </c>
      <c r="O65" s="366">
        <f>+N65/N78</f>
        <v>2.586232817349033E-2</v>
      </c>
    </row>
    <row r="66" spans="1:15" ht="15" hidden="1" x14ac:dyDescent="0.25">
      <c r="A66" s="363" t="s">
        <v>26</v>
      </c>
      <c r="B66" s="365">
        <f t="shared" si="20"/>
        <v>0</v>
      </c>
      <c r="C66" s="365">
        <f t="shared" si="20"/>
        <v>0</v>
      </c>
      <c r="D66" s="365">
        <f t="shared" si="20"/>
        <v>0</v>
      </c>
      <c r="E66" s="365">
        <f t="shared" si="20"/>
        <v>0</v>
      </c>
      <c r="F66" s="364">
        <f t="shared" si="18"/>
        <v>0</v>
      </c>
      <c r="G66" s="364">
        <v>0</v>
      </c>
      <c r="H66" s="358">
        <f>+G66/G78</f>
        <v>0</v>
      </c>
      <c r="I66" s="363" t="s">
        <v>26</v>
      </c>
      <c r="J66" s="362">
        <f t="shared" si="19"/>
        <v>0</v>
      </c>
      <c r="K66" s="695">
        <v>0</v>
      </c>
      <c r="L66" s="366">
        <v>0</v>
      </c>
      <c r="M66" s="697">
        <v>0</v>
      </c>
      <c r="N66" s="359">
        <v>0</v>
      </c>
      <c r="O66" s="358">
        <v>0</v>
      </c>
    </row>
    <row r="67" spans="1:15" ht="15" hidden="1" x14ac:dyDescent="0.25">
      <c r="A67" s="363" t="s">
        <v>27</v>
      </c>
      <c r="B67" s="365">
        <f t="shared" si="20"/>
        <v>0</v>
      </c>
      <c r="C67" s="365">
        <f t="shared" si="20"/>
        <v>0</v>
      </c>
      <c r="D67" s="365">
        <f t="shared" si="20"/>
        <v>0</v>
      </c>
      <c r="E67" s="365">
        <f t="shared" si="20"/>
        <v>0</v>
      </c>
      <c r="F67" s="364">
        <f t="shared" si="18"/>
        <v>0</v>
      </c>
      <c r="G67" s="364">
        <v>0</v>
      </c>
      <c r="H67" s="358">
        <f>+G67/G78</f>
        <v>0</v>
      </c>
      <c r="I67" s="363" t="s">
        <v>27</v>
      </c>
      <c r="J67" s="362">
        <f t="shared" si="19"/>
        <v>0</v>
      </c>
      <c r="K67" s="695">
        <v>0</v>
      </c>
      <c r="L67" s="366">
        <v>0</v>
      </c>
      <c r="M67" s="697">
        <v>0</v>
      </c>
      <c r="N67" s="359">
        <v>0</v>
      </c>
      <c r="O67" s="358">
        <v>0</v>
      </c>
    </row>
    <row r="68" spans="1:15" ht="15" x14ac:dyDescent="0.25">
      <c r="A68" s="338" t="s">
        <v>28</v>
      </c>
      <c r="B68" s="337">
        <f t="shared" si="20"/>
        <v>25</v>
      </c>
      <c r="C68" s="337">
        <f t="shared" si="20"/>
        <v>17</v>
      </c>
      <c r="D68" s="337">
        <f t="shared" si="20"/>
        <v>19</v>
      </c>
      <c r="E68" s="337">
        <f t="shared" si="20"/>
        <v>15</v>
      </c>
      <c r="F68" s="369">
        <f t="shared" si="18"/>
        <v>19</v>
      </c>
      <c r="G68" s="369">
        <f>+(C68+D68+E68+B68)/4</f>
        <v>19</v>
      </c>
      <c r="H68" s="366">
        <f>+G68/G78</f>
        <v>6.08E-2</v>
      </c>
      <c r="I68" s="338" t="s">
        <v>28</v>
      </c>
      <c r="J68" s="368">
        <f t="shared" si="19"/>
        <v>19</v>
      </c>
      <c r="K68" s="695">
        <f>+K47</f>
        <v>3043</v>
      </c>
      <c r="L68" s="366">
        <f>+J68/K68</f>
        <v>6.2438383174498848E-3</v>
      </c>
      <c r="M68" s="697">
        <f>+M47</f>
        <v>56409295</v>
      </c>
      <c r="N68" s="367">
        <f>+L68*M68</f>
        <v>352210.51758133422</v>
      </c>
      <c r="O68" s="366">
        <f>+N68/N78</f>
        <v>9.7054474533626575E-2</v>
      </c>
    </row>
    <row r="69" spans="1:15" ht="15" x14ac:dyDescent="0.25">
      <c r="A69" s="338" t="s">
        <v>30</v>
      </c>
      <c r="B69" s="337">
        <f t="shared" si="20"/>
        <v>0</v>
      </c>
      <c r="C69" s="337">
        <f t="shared" si="20"/>
        <v>1</v>
      </c>
      <c r="D69" s="337">
        <f t="shared" si="20"/>
        <v>1</v>
      </c>
      <c r="E69" s="337">
        <f t="shared" si="20"/>
        <v>2</v>
      </c>
      <c r="F69" s="369">
        <f t="shared" si="18"/>
        <v>1</v>
      </c>
      <c r="G69" s="369">
        <f>+(C69+D69+E69+B69)/4</f>
        <v>1</v>
      </c>
      <c r="H69" s="366">
        <f>+G69/G78</f>
        <v>3.2000000000000002E-3</v>
      </c>
      <c r="I69" s="338" t="s">
        <v>30</v>
      </c>
      <c r="J69" s="368">
        <f t="shared" si="19"/>
        <v>1</v>
      </c>
      <c r="K69" s="695">
        <f>+K48</f>
        <v>1186</v>
      </c>
      <c r="L69" s="366">
        <f>+J69/K69</f>
        <v>8.4317032040472171E-4</v>
      </c>
      <c r="M69" s="697">
        <f>+M48</f>
        <v>29329495</v>
      </c>
      <c r="N69" s="367">
        <f>+L69*M69</f>
        <v>24729.759696458685</v>
      </c>
      <c r="O69" s="366">
        <f>+N69/N78</f>
        <v>6.8144865439130542E-3</v>
      </c>
    </row>
    <row r="70" spans="1:15" ht="15" x14ac:dyDescent="0.25">
      <c r="A70" s="338" t="s">
        <v>31</v>
      </c>
      <c r="B70" s="337">
        <f t="shared" si="20"/>
        <v>47</v>
      </c>
      <c r="C70" s="337">
        <f t="shared" si="20"/>
        <v>50</v>
      </c>
      <c r="D70" s="337">
        <f t="shared" si="20"/>
        <v>37</v>
      </c>
      <c r="E70" s="337">
        <f t="shared" si="20"/>
        <v>39</v>
      </c>
      <c r="F70" s="369">
        <f t="shared" si="18"/>
        <v>43.25</v>
      </c>
      <c r="G70" s="369">
        <f>+(C70+D70+E70+B70)/4</f>
        <v>43.25</v>
      </c>
      <c r="H70" s="366">
        <f>+G70/G78</f>
        <v>0.1384</v>
      </c>
      <c r="I70" s="338" t="s">
        <v>31</v>
      </c>
      <c r="J70" s="368">
        <f t="shared" si="19"/>
        <v>43.25</v>
      </c>
      <c r="K70" s="695">
        <f>+K49</f>
        <v>996</v>
      </c>
      <c r="L70" s="366">
        <f>+J70/K70</f>
        <v>4.3423694779116465E-2</v>
      </c>
      <c r="M70" s="697">
        <f>+M49</f>
        <v>7534331</v>
      </c>
      <c r="N70" s="367">
        <f>+L70*M70</f>
        <v>327168.48970883532</v>
      </c>
      <c r="O70" s="366">
        <f>+N70/N78</f>
        <v>9.0153939952456491E-2</v>
      </c>
    </row>
    <row r="71" spans="1:15" ht="15" x14ac:dyDescent="0.25">
      <c r="A71" s="338" t="s">
        <v>32</v>
      </c>
      <c r="B71" s="337">
        <f t="shared" si="20"/>
        <v>52</v>
      </c>
      <c r="C71" s="337">
        <f t="shared" si="20"/>
        <v>53.5</v>
      </c>
      <c r="D71" s="337">
        <f t="shared" si="20"/>
        <v>54</v>
      </c>
      <c r="E71" s="337">
        <f t="shared" si="20"/>
        <v>49.5</v>
      </c>
      <c r="F71" s="369">
        <f t="shared" si="18"/>
        <v>52.25</v>
      </c>
      <c r="G71" s="369">
        <f>+(C71+D71+E71+B71)/4</f>
        <v>52.25</v>
      </c>
      <c r="H71" s="366">
        <f>+G71/G78</f>
        <v>0.16719999999999999</v>
      </c>
      <c r="I71" s="338" t="s">
        <v>32</v>
      </c>
      <c r="J71" s="368">
        <f t="shared" si="19"/>
        <v>52.25</v>
      </c>
      <c r="K71" s="695">
        <f>+K50</f>
        <v>7388</v>
      </c>
      <c r="L71" s="366">
        <f>+J71/K71</f>
        <v>7.0722793719545209E-3</v>
      </c>
      <c r="M71" s="697">
        <f>+M50</f>
        <v>93509671</v>
      </c>
      <c r="N71" s="367">
        <f>+L71*M71</f>
        <v>661326.5172915539</v>
      </c>
      <c r="O71" s="366">
        <f>+N71/N78</f>
        <v>0.18223390394939928</v>
      </c>
    </row>
    <row r="72" spans="1:15" ht="15" hidden="1" x14ac:dyDescent="0.25">
      <c r="A72" s="363" t="s">
        <v>33</v>
      </c>
      <c r="B72" s="365">
        <f t="shared" si="20"/>
        <v>0</v>
      </c>
      <c r="C72" s="365">
        <f t="shared" si="20"/>
        <v>0</v>
      </c>
      <c r="D72" s="365">
        <f t="shared" si="20"/>
        <v>0</v>
      </c>
      <c r="E72" s="365">
        <f t="shared" si="20"/>
        <v>0</v>
      </c>
      <c r="F72" s="364">
        <f t="shared" si="18"/>
        <v>0</v>
      </c>
      <c r="G72" s="364">
        <v>0</v>
      </c>
      <c r="H72" s="358">
        <f>+G72/G78</f>
        <v>0</v>
      </c>
      <c r="I72" s="363" t="s">
        <v>33</v>
      </c>
      <c r="J72" s="362">
        <f t="shared" si="19"/>
        <v>0</v>
      </c>
      <c r="K72" s="695">
        <v>0</v>
      </c>
      <c r="L72" s="366">
        <v>0</v>
      </c>
      <c r="M72" s="697">
        <v>0</v>
      </c>
      <c r="N72" s="359">
        <v>0</v>
      </c>
      <c r="O72" s="358">
        <v>0</v>
      </c>
    </row>
    <row r="73" spans="1:15" ht="15" x14ac:dyDescent="0.25">
      <c r="A73" s="338" t="s">
        <v>34</v>
      </c>
      <c r="B73" s="337">
        <f t="shared" si="20"/>
        <v>21</v>
      </c>
      <c r="C73" s="337">
        <f t="shared" si="20"/>
        <v>20</v>
      </c>
      <c r="D73" s="337">
        <f t="shared" si="20"/>
        <v>21</v>
      </c>
      <c r="E73" s="337">
        <f t="shared" si="20"/>
        <v>24</v>
      </c>
      <c r="F73" s="369">
        <f t="shared" si="18"/>
        <v>21.5</v>
      </c>
      <c r="G73" s="369">
        <f>+(C73+D73+E73+B73)/4</f>
        <v>21.5</v>
      </c>
      <c r="H73" s="366">
        <f>+G73/G78</f>
        <v>6.88E-2</v>
      </c>
      <c r="I73" s="338" t="s">
        <v>34</v>
      </c>
      <c r="J73" s="368">
        <f t="shared" si="19"/>
        <v>21.5</v>
      </c>
      <c r="K73" s="695">
        <f>+K52</f>
        <v>5581</v>
      </c>
      <c r="L73" s="366">
        <f>+J73/K73</f>
        <v>3.8523562085647734E-3</v>
      </c>
      <c r="M73" s="697">
        <f>+M52</f>
        <v>83118732</v>
      </c>
      <c r="N73" s="367">
        <f>+L73*M73</f>
        <v>320202.96326823148</v>
      </c>
      <c r="O73" s="366">
        <f>+N73/N78</f>
        <v>8.8234532453823872E-2</v>
      </c>
    </row>
    <row r="74" spans="1:15" ht="15" x14ac:dyDescent="0.25">
      <c r="A74" s="338" t="s">
        <v>36</v>
      </c>
      <c r="B74" s="337">
        <f t="shared" si="20"/>
        <v>19</v>
      </c>
      <c r="C74" s="337">
        <f t="shared" si="20"/>
        <v>15</v>
      </c>
      <c r="D74" s="337">
        <f t="shared" si="20"/>
        <v>15</v>
      </c>
      <c r="E74" s="337">
        <f t="shared" si="20"/>
        <v>13</v>
      </c>
      <c r="F74" s="369">
        <f t="shared" si="18"/>
        <v>15.5</v>
      </c>
      <c r="G74" s="369">
        <f>+(C74+D74+E74+B74)/4</f>
        <v>15.5</v>
      </c>
      <c r="H74" s="366">
        <f>+G74/G78</f>
        <v>4.9599999999999998E-2</v>
      </c>
      <c r="I74" s="338" t="s">
        <v>36</v>
      </c>
      <c r="J74" s="368">
        <f t="shared" si="19"/>
        <v>15.5</v>
      </c>
      <c r="K74" s="695">
        <f>+K53</f>
        <v>1174</v>
      </c>
      <c r="L74" s="366">
        <f>+J74/K74</f>
        <v>1.3202725724020443E-2</v>
      </c>
      <c r="M74" s="697">
        <f>+M53</f>
        <v>11173475</v>
      </c>
      <c r="N74" s="367">
        <f>+L74*M74</f>
        <v>147520.3258091993</v>
      </c>
      <c r="O74" s="366">
        <f>+N74/N78</f>
        <v>4.0650426349448689E-2</v>
      </c>
    </row>
    <row r="75" spans="1:15" ht="15" hidden="1" x14ac:dyDescent="0.25">
      <c r="A75" s="363" t="s">
        <v>37</v>
      </c>
      <c r="B75" s="365">
        <f t="shared" si="20"/>
        <v>0</v>
      </c>
      <c r="C75" s="365">
        <f t="shared" si="20"/>
        <v>0</v>
      </c>
      <c r="D75" s="365">
        <f t="shared" si="20"/>
        <v>0</v>
      </c>
      <c r="E75" s="365">
        <f t="shared" si="20"/>
        <v>0</v>
      </c>
      <c r="F75" s="364">
        <f t="shared" si="18"/>
        <v>0</v>
      </c>
      <c r="G75" s="364">
        <v>0</v>
      </c>
      <c r="H75" s="358">
        <f>+G75/G78</f>
        <v>0</v>
      </c>
      <c r="I75" s="363" t="s">
        <v>37</v>
      </c>
      <c r="J75" s="362">
        <f t="shared" si="19"/>
        <v>0</v>
      </c>
      <c r="K75" s="361">
        <v>0</v>
      </c>
      <c r="L75" s="358">
        <v>0</v>
      </c>
      <c r="M75" s="360">
        <v>0</v>
      </c>
      <c r="N75" s="359">
        <v>0</v>
      </c>
      <c r="O75" s="358">
        <v>0</v>
      </c>
    </row>
    <row r="76" spans="1:15" ht="15" hidden="1" x14ac:dyDescent="0.25">
      <c r="A76" s="363" t="s">
        <v>38</v>
      </c>
      <c r="B76" s="365">
        <f t="shared" si="20"/>
        <v>0</v>
      </c>
      <c r="C76" s="365">
        <f t="shared" si="20"/>
        <v>0</v>
      </c>
      <c r="D76" s="365">
        <f t="shared" si="20"/>
        <v>0</v>
      </c>
      <c r="E76" s="365">
        <f t="shared" si="20"/>
        <v>0</v>
      </c>
      <c r="F76" s="364">
        <f t="shared" si="18"/>
        <v>0</v>
      </c>
      <c r="G76" s="364">
        <v>0</v>
      </c>
      <c r="H76" s="358">
        <f>+G76/G78</f>
        <v>0</v>
      </c>
      <c r="I76" s="363" t="s">
        <v>38</v>
      </c>
      <c r="J76" s="362">
        <f t="shared" si="19"/>
        <v>0</v>
      </c>
      <c r="K76" s="361">
        <v>0</v>
      </c>
      <c r="L76" s="358">
        <v>0</v>
      </c>
      <c r="M76" s="360">
        <v>0</v>
      </c>
      <c r="N76" s="359">
        <v>0</v>
      </c>
      <c r="O76" s="358">
        <v>0</v>
      </c>
    </row>
    <row r="77" spans="1:15" ht="15" hidden="1" x14ac:dyDescent="0.25">
      <c r="A77" s="363" t="s">
        <v>39</v>
      </c>
      <c r="B77" s="365">
        <f t="shared" si="20"/>
        <v>0</v>
      </c>
      <c r="C77" s="365">
        <f t="shared" si="20"/>
        <v>0</v>
      </c>
      <c r="D77" s="365">
        <f t="shared" si="20"/>
        <v>0</v>
      </c>
      <c r="E77" s="365">
        <f t="shared" si="20"/>
        <v>0</v>
      </c>
      <c r="F77" s="364">
        <f t="shared" si="18"/>
        <v>0</v>
      </c>
      <c r="G77" s="364">
        <v>0</v>
      </c>
      <c r="H77" s="358">
        <f>+G77/G78</f>
        <v>0</v>
      </c>
      <c r="I77" s="363" t="s">
        <v>39</v>
      </c>
      <c r="J77" s="362">
        <f t="shared" si="19"/>
        <v>0</v>
      </c>
      <c r="K77" s="361">
        <v>0</v>
      </c>
      <c r="L77" s="358">
        <v>0</v>
      </c>
      <c r="M77" s="360">
        <v>0</v>
      </c>
      <c r="N77" s="359">
        <v>0</v>
      </c>
      <c r="O77" s="358">
        <v>0</v>
      </c>
    </row>
    <row r="78" spans="1:15" ht="15.75" x14ac:dyDescent="0.25">
      <c r="A78" s="333" t="s">
        <v>452</v>
      </c>
      <c r="B78" s="332">
        <f t="shared" ref="B78:H78" si="21">SUM(B62:B77)</f>
        <v>326</v>
      </c>
      <c r="C78" s="332">
        <f t="shared" si="21"/>
        <v>314.5</v>
      </c>
      <c r="D78" s="332">
        <f t="shared" si="21"/>
        <v>310</v>
      </c>
      <c r="E78" s="332">
        <f t="shared" si="21"/>
        <v>299.5</v>
      </c>
      <c r="F78" s="357">
        <f t="shared" si="21"/>
        <v>312.5</v>
      </c>
      <c r="G78" s="357">
        <f t="shared" si="21"/>
        <v>312.5</v>
      </c>
      <c r="H78" s="353">
        <f t="shared" si="21"/>
        <v>0.99999999999999989</v>
      </c>
      <c r="I78" s="333" t="s">
        <v>452</v>
      </c>
      <c r="J78" s="356">
        <f t="shared" ref="J78:O78" si="22">SUM(J62:J77)</f>
        <v>312.5</v>
      </c>
      <c r="K78" s="355">
        <f t="shared" si="22"/>
        <v>31118</v>
      </c>
      <c r="L78" s="353">
        <f t="shared" si="22"/>
        <v>0.110829225388322</v>
      </c>
      <c r="M78" s="354">
        <f t="shared" si="22"/>
        <v>404462635</v>
      </c>
      <c r="N78" s="354">
        <f t="shared" si="22"/>
        <v>3628998.243242288</v>
      </c>
      <c r="O78" s="353">
        <f t="shared" si="22"/>
        <v>1</v>
      </c>
    </row>
    <row r="79" spans="1:15" ht="11.25" customHeight="1" thickBot="1" x14ac:dyDescent="0.3">
      <c r="A79" s="352"/>
      <c r="B79" s="352"/>
      <c r="G79" s="351"/>
    </row>
    <row r="80" spans="1:15" ht="9" customHeight="1" x14ac:dyDescent="0.2">
      <c r="A80" s="793" t="s">
        <v>461</v>
      </c>
      <c r="B80" s="794"/>
      <c r="C80" s="794"/>
      <c r="D80" s="794"/>
      <c r="E80" s="795"/>
      <c r="F80" s="802" t="s">
        <v>460</v>
      </c>
      <c r="G80" s="803"/>
    </row>
    <row r="81" spans="1:21" s="349" customFormat="1" ht="12.75" customHeight="1" thickBot="1" x14ac:dyDescent="0.25">
      <c r="A81" s="796"/>
      <c r="B81" s="797"/>
      <c r="C81" s="797"/>
      <c r="D81" s="797"/>
      <c r="E81" s="798"/>
      <c r="F81" s="804"/>
      <c r="G81" s="805"/>
      <c r="S81" s="616"/>
      <c r="T81" s="350"/>
      <c r="U81" s="670"/>
    </row>
    <row r="82" spans="1:21" ht="15" x14ac:dyDescent="0.25">
      <c r="A82" s="799"/>
      <c r="B82" s="800"/>
      <c r="C82" s="800"/>
      <c r="D82" s="800"/>
      <c r="E82" s="801"/>
      <c r="F82" s="348" t="s">
        <v>459</v>
      </c>
      <c r="G82" s="347" t="s">
        <v>458</v>
      </c>
    </row>
    <row r="83" spans="1:21" ht="45" x14ac:dyDescent="0.25">
      <c r="A83" s="346" t="s">
        <v>457</v>
      </c>
      <c r="B83" s="345" t="s">
        <v>652</v>
      </c>
      <c r="C83" s="344" t="s">
        <v>456</v>
      </c>
      <c r="D83" s="344" t="s">
        <v>455</v>
      </c>
      <c r="E83" s="343" t="s">
        <v>454</v>
      </c>
      <c r="F83" s="342" t="s">
        <v>613</v>
      </c>
      <c r="G83" s="341" t="s">
        <v>453</v>
      </c>
    </row>
    <row r="84" spans="1:21" ht="15" x14ac:dyDescent="0.25">
      <c r="A84" s="338" t="s">
        <v>21</v>
      </c>
      <c r="B84" s="337">
        <v>32</v>
      </c>
      <c r="C84" s="337"/>
      <c r="D84" s="337"/>
      <c r="E84" s="336"/>
      <c r="F84" s="335">
        <f t="shared" ref="F84:F99" si="23">SUM(B84:E84)</f>
        <v>32</v>
      </c>
      <c r="G84" s="334">
        <f>+F84/F100</f>
        <v>7.7481840193704604E-2</v>
      </c>
    </row>
    <row r="85" spans="1:21" ht="15" x14ac:dyDescent="0.25">
      <c r="A85" s="338" t="s">
        <v>22</v>
      </c>
      <c r="B85" s="337">
        <v>119</v>
      </c>
      <c r="C85" s="337"/>
      <c r="D85" s="337"/>
      <c r="E85" s="336"/>
      <c r="F85" s="335">
        <f t="shared" si="23"/>
        <v>119</v>
      </c>
      <c r="G85" s="334">
        <f>+F85/F100</f>
        <v>0.28813559322033899</v>
      </c>
    </row>
    <row r="86" spans="1:21" ht="15" x14ac:dyDescent="0.25">
      <c r="A86" s="338" t="s">
        <v>23</v>
      </c>
      <c r="B86" s="337">
        <v>28</v>
      </c>
      <c r="C86" s="337"/>
      <c r="D86" s="337"/>
      <c r="E86" s="336"/>
      <c r="F86" s="335">
        <f t="shared" si="23"/>
        <v>28</v>
      </c>
      <c r="G86" s="334">
        <f>+F86/F100</f>
        <v>6.7796610169491525E-2</v>
      </c>
    </row>
    <row r="87" spans="1:21" ht="15" x14ac:dyDescent="0.25">
      <c r="A87" s="338" t="s">
        <v>25</v>
      </c>
      <c r="B87" s="337">
        <v>11</v>
      </c>
      <c r="C87" s="337"/>
      <c r="D87" s="337"/>
      <c r="E87" s="336"/>
      <c r="F87" s="335">
        <f t="shared" si="23"/>
        <v>11</v>
      </c>
      <c r="G87" s="334">
        <f>+F87/F100</f>
        <v>2.6634382566585957E-2</v>
      </c>
    </row>
    <row r="88" spans="1:21" ht="15" x14ac:dyDescent="0.25">
      <c r="A88" s="617" t="s">
        <v>26</v>
      </c>
      <c r="B88" s="618">
        <v>5</v>
      </c>
      <c r="C88" s="337"/>
      <c r="D88" s="337"/>
      <c r="E88" s="336"/>
      <c r="F88" s="619">
        <f t="shared" si="23"/>
        <v>5</v>
      </c>
      <c r="G88" s="334">
        <f>+F88/F100</f>
        <v>1.2106537530266344E-2</v>
      </c>
    </row>
    <row r="89" spans="1:21" ht="15" x14ac:dyDescent="0.25">
      <c r="A89" s="617" t="s">
        <v>27</v>
      </c>
      <c r="B89" s="618">
        <v>5</v>
      </c>
      <c r="C89" s="337"/>
      <c r="D89" s="337"/>
      <c r="E89" s="336"/>
      <c r="F89" s="619">
        <f t="shared" si="23"/>
        <v>5</v>
      </c>
      <c r="G89" s="334">
        <f>+F89/F100</f>
        <v>1.2106537530266344E-2</v>
      </c>
    </row>
    <row r="90" spans="1:21" ht="15" x14ac:dyDescent="0.25">
      <c r="A90" s="338" t="s">
        <v>28</v>
      </c>
      <c r="B90" s="337">
        <v>25</v>
      </c>
      <c r="C90" s="337"/>
      <c r="D90" s="337"/>
      <c r="E90" s="336"/>
      <c r="F90" s="335">
        <f t="shared" si="23"/>
        <v>25</v>
      </c>
      <c r="G90" s="334">
        <f>+F90/F100</f>
        <v>6.0532687651331719E-2</v>
      </c>
    </row>
    <row r="91" spans="1:21" ht="15" x14ac:dyDescent="0.25">
      <c r="A91" s="338" t="s">
        <v>30</v>
      </c>
      <c r="B91" s="340">
        <v>0</v>
      </c>
      <c r="C91" s="337"/>
      <c r="D91" s="337"/>
      <c r="E91" s="336">
        <v>5</v>
      </c>
      <c r="F91" s="339">
        <f t="shared" si="23"/>
        <v>5</v>
      </c>
      <c r="G91" s="334">
        <f>+F91/F100</f>
        <v>1.2106537530266344E-2</v>
      </c>
    </row>
    <row r="92" spans="1:21" ht="15" x14ac:dyDescent="0.25">
      <c r="A92" s="338" t="s">
        <v>31</v>
      </c>
      <c r="B92" s="337">
        <v>47</v>
      </c>
      <c r="C92" s="337"/>
      <c r="D92" s="337"/>
      <c r="E92" s="336"/>
      <c r="F92" s="335">
        <f t="shared" si="23"/>
        <v>47</v>
      </c>
      <c r="G92" s="334">
        <f>+F92/F100</f>
        <v>0.11380145278450363</v>
      </c>
    </row>
    <row r="93" spans="1:21" ht="15" x14ac:dyDescent="0.25">
      <c r="A93" s="338" t="s">
        <v>32</v>
      </c>
      <c r="B93" s="337">
        <v>53</v>
      </c>
      <c r="C93" s="337">
        <v>-1</v>
      </c>
      <c r="D93" s="337"/>
      <c r="E93" s="336"/>
      <c r="F93" s="335">
        <f t="shared" si="23"/>
        <v>52</v>
      </c>
      <c r="G93" s="334">
        <f>+F93/F100</f>
        <v>0.12590799031476999</v>
      </c>
    </row>
    <row r="94" spans="1:21" ht="15" x14ac:dyDescent="0.25">
      <c r="A94" s="617" t="s">
        <v>33</v>
      </c>
      <c r="B94" s="618">
        <v>8</v>
      </c>
      <c r="C94" s="337"/>
      <c r="D94" s="337"/>
      <c r="E94" s="336"/>
      <c r="F94" s="619">
        <f t="shared" si="23"/>
        <v>8</v>
      </c>
      <c r="G94" s="334">
        <f>+F94/F100</f>
        <v>1.9370460048426151E-2</v>
      </c>
    </row>
    <row r="95" spans="1:21" ht="15" x14ac:dyDescent="0.25">
      <c r="A95" s="338" t="s">
        <v>34</v>
      </c>
      <c r="B95" s="337">
        <v>21</v>
      </c>
      <c r="C95" s="337"/>
      <c r="D95" s="337"/>
      <c r="E95" s="336"/>
      <c r="F95" s="335">
        <f t="shared" si="23"/>
        <v>21</v>
      </c>
      <c r="G95" s="334">
        <f>+F95/F100</f>
        <v>5.0847457627118647E-2</v>
      </c>
    </row>
    <row r="96" spans="1:21" ht="15" x14ac:dyDescent="0.25">
      <c r="A96" s="338" t="s">
        <v>36</v>
      </c>
      <c r="B96" s="337">
        <v>19</v>
      </c>
      <c r="C96" s="337"/>
      <c r="D96" s="337"/>
      <c r="E96" s="336"/>
      <c r="F96" s="335">
        <f t="shared" si="23"/>
        <v>19</v>
      </c>
      <c r="G96" s="334">
        <f>+F96/F100</f>
        <v>4.6004842615012108E-2</v>
      </c>
    </row>
    <row r="97" spans="1:7" ht="15" x14ac:dyDescent="0.25">
      <c r="A97" s="617" t="s">
        <v>37</v>
      </c>
      <c r="B97" s="618">
        <v>22</v>
      </c>
      <c r="C97" s="337"/>
      <c r="D97" s="337"/>
      <c r="E97" s="336"/>
      <c r="F97" s="619">
        <f t="shared" si="23"/>
        <v>22</v>
      </c>
      <c r="G97" s="334">
        <f>+F97/F100</f>
        <v>5.3268765133171914E-2</v>
      </c>
    </row>
    <row r="98" spans="1:7" ht="15" x14ac:dyDescent="0.25">
      <c r="A98" s="617" t="s">
        <v>38</v>
      </c>
      <c r="B98" s="618">
        <v>7</v>
      </c>
      <c r="C98" s="337"/>
      <c r="D98" s="337"/>
      <c r="E98" s="336"/>
      <c r="F98" s="619">
        <f t="shared" si="23"/>
        <v>7</v>
      </c>
      <c r="G98" s="334">
        <f>+F98/F100</f>
        <v>1.6949152542372881E-2</v>
      </c>
    </row>
    <row r="99" spans="1:7" ht="15" x14ac:dyDescent="0.25">
      <c r="A99" s="617" t="s">
        <v>39</v>
      </c>
      <c r="B99" s="618">
        <v>7</v>
      </c>
      <c r="C99" s="337"/>
      <c r="D99" s="337"/>
      <c r="E99" s="336"/>
      <c r="F99" s="619">
        <f t="shared" si="23"/>
        <v>7</v>
      </c>
      <c r="G99" s="334">
        <f>+F99/F100</f>
        <v>1.6949152542372881E-2</v>
      </c>
    </row>
    <row r="100" spans="1:7" ht="16.5" thickBot="1" x14ac:dyDescent="0.3">
      <c r="A100" s="333" t="s">
        <v>452</v>
      </c>
      <c r="B100" s="332">
        <f t="shared" ref="B100:G100" si="24">SUM(B84:B99)</f>
        <v>409</v>
      </c>
      <c r="C100" s="332">
        <f t="shared" si="24"/>
        <v>-1</v>
      </c>
      <c r="D100" s="332">
        <f t="shared" si="24"/>
        <v>0</v>
      </c>
      <c r="E100" s="331">
        <f t="shared" si="24"/>
        <v>5</v>
      </c>
      <c r="F100" s="330">
        <f t="shared" si="24"/>
        <v>413</v>
      </c>
      <c r="G100" s="329">
        <f t="shared" si="24"/>
        <v>0.99999999999999989</v>
      </c>
    </row>
  </sheetData>
  <mergeCells count="32">
    <mergeCell ref="I32:K32"/>
    <mergeCell ref="I33:K33"/>
    <mergeCell ref="A60:F60"/>
    <mergeCell ref="I60:O60"/>
    <mergeCell ref="A80:E82"/>
    <mergeCell ref="F80:G81"/>
    <mergeCell ref="I34:K34"/>
    <mergeCell ref="I35:K35"/>
    <mergeCell ref="A38:O38"/>
    <mergeCell ref="A39:F39"/>
    <mergeCell ref="I39:O39"/>
    <mergeCell ref="A59:O59"/>
    <mergeCell ref="I27:K27"/>
    <mergeCell ref="I28:K28"/>
    <mergeCell ref="I29:K29"/>
    <mergeCell ref="A31:F31"/>
    <mergeCell ref="I30:K30"/>
    <mergeCell ref="I31:K31"/>
    <mergeCell ref="Q1:Q2"/>
    <mergeCell ref="E2:G2"/>
    <mergeCell ref="H2:I2"/>
    <mergeCell ref="K2:M2"/>
    <mergeCell ref="N2:O2"/>
    <mergeCell ref="I26:K26"/>
    <mergeCell ref="A1:A2"/>
    <mergeCell ref="E1:J1"/>
    <mergeCell ref="K1:P1"/>
    <mergeCell ref="A23:F23"/>
    <mergeCell ref="I24:K25"/>
    <mergeCell ref="L24:L25"/>
    <mergeCell ref="B1:D1"/>
    <mergeCell ref="B2:D2"/>
  </mergeCells>
  <pageMargins left="0.2" right="0.2" top="1.25" bottom="0.5" header="0.8" footer="0.3"/>
  <pageSetup scale="50" orientation="landscape" r:id="rId1"/>
  <headerFooter>
    <oddHeader xml:space="preserve">&amp;C&amp;"-,Bold"&amp;20Minuteman Regional School District
FY20 Capital Assessment - Version 4.2 - February 12, 2019
</oddHeader>
    <oddFooter>&amp;L&amp;"-,Bold"&amp;20Minuteman High School&amp;11
&amp;R&amp;"-,Bold"&amp;20&amp;P</oddFooter>
  </headerFooter>
  <rowBreaks count="1" manualBreakCount="1">
    <brk id="37" max="16383" man="1"/>
  </rowBreaks>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38"/>
  <sheetViews>
    <sheetView zoomScaleNormal="100" workbookViewId="0">
      <selection activeCell="C4" sqref="C4"/>
    </sheetView>
  </sheetViews>
  <sheetFormatPr defaultRowHeight="15" x14ac:dyDescent="0.25"/>
  <cols>
    <col min="1" max="1" width="42.42578125" customWidth="1"/>
    <col min="2" max="5" width="15.140625" customWidth="1"/>
  </cols>
  <sheetData>
    <row r="1" spans="1:5" ht="18" x14ac:dyDescent="0.25">
      <c r="A1" s="814" t="s">
        <v>660</v>
      </c>
      <c r="B1" s="815"/>
      <c r="C1" s="815"/>
      <c r="D1" s="815"/>
      <c r="E1" s="815"/>
    </row>
    <row r="2" spans="1:5" x14ac:dyDescent="0.25">
      <c r="A2" s="767" t="s">
        <v>495</v>
      </c>
      <c r="B2" s="681" t="s">
        <v>617</v>
      </c>
      <c r="C2" s="441" t="s">
        <v>609</v>
      </c>
      <c r="D2" s="640" t="s">
        <v>614</v>
      </c>
      <c r="E2" s="438" t="s">
        <v>659</v>
      </c>
    </row>
    <row r="3" spans="1:5" x14ac:dyDescent="0.25">
      <c r="A3" s="769"/>
      <c r="B3" s="439" t="s">
        <v>616</v>
      </c>
      <c r="C3" s="439" t="s">
        <v>492</v>
      </c>
      <c r="D3" s="439" t="s">
        <v>491</v>
      </c>
      <c r="E3" s="438" t="s">
        <v>615</v>
      </c>
    </row>
    <row r="4" spans="1:5" x14ac:dyDescent="0.25">
      <c r="A4" s="680" t="s">
        <v>611</v>
      </c>
      <c r="B4" s="430"/>
      <c r="C4" s="430">
        <f>+'Capital - RRA'!M26</f>
        <v>5000</v>
      </c>
      <c r="D4" s="430"/>
      <c r="E4" s="641">
        <f t="shared" ref="E4:E12" si="0">SUM(B4:D4)</f>
        <v>5000</v>
      </c>
    </row>
    <row r="5" spans="1:5" x14ac:dyDescent="0.25">
      <c r="A5" s="680" t="s">
        <v>489</v>
      </c>
      <c r="B5" s="426"/>
      <c r="C5" s="430">
        <f>+'Capital - RRA'!M27</f>
        <v>65000</v>
      </c>
      <c r="D5" s="426"/>
      <c r="E5" s="641">
        <f t="shared" si="0"/>
        <v>65000</v>
      </c>
    </row>
    <row r="6" spans="1:5" x14ac:dyDescent="0.25">
      <c r="A6" s="679" t="s">
        <v>655</v>
      </c>
      <c r="B6" s="421"/>
      <c r="C6" s="430"/>
      <c r="D6" s="421">
        <f>+'Capital - RRA'!N28</f>
        <v>1216356.25</v>
      </c>
      <c r="E6" s="641">
        <f t="shared" si="0"/>
        <v>1216356.25</v>
      </c>
    </row>
    <row r="7" spans="1:5" x14ac:dyDescent="0.25">
      <c r="A7" s="679" t="s">
        <v>654</v>
      </c>
      <c r="B7" s="430"/>
      <c r="C7" s="430"/>
      <c r="D7" s="421">
        <f>+'Capital - RRA'!N29</f>
        <v>1892143.76</v>
      </c>
      <c r="E7" s="641">
        <f t="shared" si="0"/>
        <v>1892143.76</v>
      </c>
    </row>
    <row r="8" spans="1:5" x14ac:dyDescent="0.25">
      <c r="A8" s="680" t="s">
        <v>486</v>
      </c>
      <c r="B8" s="430">
        <f>+'Capital - RRA'!L30</f>
        <v>506333.37</v>
      </c>
      <c r="C8" s="430"/>
      <c r="D8" s="430"/>
      <c r="E8" s="641">
        <f t="shared" si="0"/>
        <v>506333.37</v>
      </c>
    </row>
    <row r="9" spans="1:5" x14ac:dyDescent="0.25">
      <c r="A9" s="680" t="s">
        <v>488</v>
      </c>
      <c r="B9" s="430"/>
      <c r="C9" s="430">
        <f>+'Capital - RRA'!M31</f>
        <v>50000</v>
      </c>
      <c r="D9" s="430"/>
      <c r="E9" s="641">
        <f t="shared" si="0"/>
        <v>50000</v>
      </c>
    </row>
    <row r="10" spans="1:5" x14ac:dyDescent="0.25">
      <c r="A10" s="679" t="s">
        <v>658</v>
      </c>
      <c r="B10" s="411"/>
      <c r="C10" s="430"/>
      <c r="D10" s="411"/>
      <c r="E10" s="641">
        <f t="shared" si="0"/>
        <v>0</v>
      </c>
    </row>
    <row r="11" spans="1:5" x14ac:dyDescent="0.25">
      <c r="A11" s="679" t="s">
        <v>133</v>
      </c>
      <c r="B11" s="430"/>
      <c r="C11" s="430">
        <f>+'Capital - RRA'!M33</f>
        <v>85000</v>
      </c>
      <c r="D11" s="430"/>
      <c r="E11" s="641">
        <f t="shared" si="0"/>
        <v>85000</v>
      </c>
    </row>
    <row r="12" spans="1:5" ht="18" x14ac:dyDescent="0.25">
      <c r="A12" s="656"/>
      <c r="B12" s="412"/>
      <c r="C12" s="411"/>
      <c r="D12" s="411"/>
      <c r="E12" s="641">
        <f t="shared" si="0"/>
        <v>0</v>
      </c>
    </row>
    <row r="13" spans="1:5" ht="15.75" thickBot="1" x14ac:dyDescent="0.3">
      <c r="A13" s="657" t="s">
        <v>479</v>
      </c>
      <c r="B13" s="405">
        <f>SUM(B4:B12)</f>
        <v>506333.37</v>
      </c>
      <c r="C13" s="405">
        <f>SUM(C4:C12)</f>
        <v>205000</v>
      </c>
      <c r="D13" s="405">
        <f>SUM(D4:D12)</f>
        <v>3108500.01</v>
      </c>
      <c r="E13" s="642">
        <f>SUM(E4:E12)</f>
        <v>3819833.38</v>
      </c>
    </row>
    <row r="14" spans="1:5" ht="16.5" thickTop="1" thickBot="1" x14ac:dyDescent="0.3">
      <c r="A14" s="399"/>
      <c r="B14" s="396"/>
      <c r="C14" s="396"/>
      <c r="D14" s="643"/>
      <c r="E14" s="395"/>
    </row>
    <row r="15" spans="1:5" ht="18.75" thickTop="1" x14ac:dyDescent="0.25">
      <c r="A15" s="816" t="s">
        <v>521</v>
      </c>
      <c r="B15" s="817"/>
      <c r="C15" s="817"/>
      <c r="D15" s="817"/>
      <c r="E15" s="818"/>
    </row>
    <row r="16" spans="1:5" ht="7.5" customHeight="1" x14ac:dyDescent="0.25">
      <c r="A16" s="504"/>
      <c r="B16" s="63"/>
      <c r="C16" s="63"/>
      <c r="D16" s="63"/>
      <c r="E16" s="505"/>
    </row>
    <row r="17" spans="1:5" x14ac:dyDescent="0.25">
      <c r="A17" s="510" t="s">
        <v>519</v>
      </c>
      <c r="B17" s="63"/>
      <c r="C17" s="63"/>
      <c r="D17" s="63"/>
      <c r="E17" s="505"/>
    </row>
    <row r="18" spans="1:5" x14ac:dyDescent="0.25">
      <c r="A18" s="506" t="s">
        <v>21</v>
      </c>
      <c r="B18" s="430">
        <f>+'Capital - RRA'!D4</f>
        <v>39231.641259079908</v>
      </c>
      <c r="C18" s="430">
        <f>+'Capital - RRA'!G4+'Capital - RRA'!I4+'Capital - RRA'!J4</f>
        <v>17721.383547840011</v>
      </c>
      <c r="D18" s="430">
        <f>+'Capital - RRA'!M4+'Capital - RRA'!O4+'Capital - RRA'!P4</f>
        <v>291734.68917177233</v>
      </c>
      <c r="E18" s="507">
        <f t="shared" ref="E18:E26" si="1">SUM(B18:D18)</f>
        <v>348687.71397869225</v>
      </c>
    </row>
    <row r="19" spans="1:5" x14ac:dyDescent="0.25">
      <c r="A19" s="506" t="s">
        <v>22</v>
      </c>
      <c r="B19" s="430">
        <f>+'Capital - RRA'!D5</f>
        <v>145892.66593220338</v>
      </c>
      <c r="C19" s="430">
        <f>+'Capital - RRA'!G5+'Capital - RRA'!I5+'Capital - RRA'!J5</f>
        <v>66921.749201230516</v>
      </c>
      <c r="D19" s="512">
        <f>+'Capital - RRA'!M5+'Capital - RRA'!O5+'Capital - RRA'!P5</f>
        <v>1112960.1652103665</v>
      </c>
      <c r="E19" s="511">
        <f t="shared" si="1"/>
        <v>1325774.5803438004</v>
      </c>
    </row>
    <row r="20" spans="1:5" x14ac:dyDescent="0.25">
      <c r="A20" s="506" t="s">
        <v>25</v>
      </c>
      <c r="B20" s="430">
        <f>+'Capital - RRA'!D7</f>
        <v>13485.876682808717</v>
      </c>
      <c r="C20" s="430">
        <f>+'Capital - RRA'!G7+'Capital - RRA'!I7+'Capital - RRA'!J7</f>
        <v>7094.7187182567122</v>
      </c>
      <c r="D20" s="512">
        <f>+'Capital - RRA'!M7+'Capital - RRA'!O7+'Capital - RRA'!P7</f>
        <v>115025.54969222637</v>
      </c>
      <c r="E20" s="511">
        <f t="shared" si="1"/>
        <v>135606.14509329179</v>
      </c>
    </row>
    <row r="21" spans="1:5" x14ac:dyDescent="0.25">
      <c r="A21" s="506" t="s">
        <v>28</v>
      </c>
      <c r="B21" s="430">
        <f>+'Capital - RRA'!D10</f>
        <v>30649.719733656173</v>
      </c>
      <c r="C21" s="430">
        <f>+'Capital - RRA'!G10+'Capital - RRA'!I10+'Capital - RRA'!J10</f>
        <v>15087.203149739777</v>
      </c>
      <c r="D21" s="512">
        <f>+'Capital - RRA'!M10+'Capital - RRA'!O10+'Capital - RRA'!P10</f>
        <v>249277.87277791242</v>
      </c>
      <c r="E21" s="511">
        <f t="shared" si="1"/>
        <v>295014.79566130834</v>
      </c>
    </row>
    <row r="22" spans="1:5" x14ac:dyDescent="0.25">
      <c r="A22" s="506" t="s">
        <v>30</v>
      </c>
      <c r="B22" s="430">
        <f>+'Capital - RRA'!D11</f>
        <v>6129.943946731235</v>
      </c>
      <c r="C22" s="430">
        <f>+'Capital - RRA'!G11+'Capital - RRA'!I11+'Capital - RRA'!J11</f>
        <v>2864.2295963908919</v>
      </c>
      <c r="D22" s="512">
        <f>+'Capital - RRA'!M11+'Capital - RRA'!O11+'Capital - RRA'!P11</f>
        <v>44743.561026858421</v>
      </c>
      <c r="E22" s="511">
        <f t="shared" si="1"/>
        <v>53737.734569980545</v>
      </c>
    </row>
    <row r="23" spans="1:5" x14ac:dyDescent="0.25">
      <c r="A23" s="506" t="s">
        <v>31</v>
      </c>
      <c r="B23" s="430">
        <f>+'Capital - RRA'!D12</f>
        <v>57621.473099273608</v>
      </c>
      <c r="C23" s="430">
        <f>+'Capital - RRA'!G12+'Capital - RRA'!I12+'Capital - RRA'!J12</f>
        <v>21912.379806503086</v>
      </c>
      <c r="D23" s="512">
        <f>+'Capital - RRA'!M12+'Capital - RRA'!O12+'Capital - RRA'!P12</f>
        <v>361093.04532193765</v>
      </c>
      <c r="E23" s="511">
        <f t="shared" si="1"/>
        <v>440626.89822771435</v>
      </c>
    </row>
    <row r="24" spans="1:5" x14ac:dyDescent="0.25">
      <c r="A24" s="506" t="s">
        <v>32</v>
      </c>
      <c r="B24" s="430">
        <f>+'Capital - RRA'!D13</f>
        <v>63751.417046004848</v>
      </c>
      <c r="C24" s="430">
        <f>+'Capital - RRA'!G13+'Capital - RRA'!I13+'Capital - RRA'!J13</f>
        <v>31548.183953944805</v>
      </c>
      <c r="D24" s="430">
        <f>+'Capital - RRA'!M13+'Capital - RRA'!O13+'Capital - RRA'!P13</f>
        <v>523209.97875810909</v>
      </c>
      <c r="E24" s="511">
        <f t="shared" si="1"/>
        <v>618509.57975805877</v>
      </c>
    </row>
    <row r="25" spans="1:5" x14ac:dyDescent="0.25">
      <c r="A25" s="506" t="s">
        <v>34</v>
      </c>
      <c r="B25" s="430">
        <f>+'Capital - RRA'!D15</f>
        <v>25745.764576271187</v>
      </c>
      <c r="C25" s="430">
        <f>+'Capital - RRA'!G15+'Capital - RRA'!I15+'Capital - RRA'!J15</f>
        <v>15182.288074691332</v>
      </c>
      <c r="D25" s="430">
        <f>+'Capital - RRA'!M15+'Capital - RRA'!O15+'Capital - RRA'!P15</f>
        <v>250470.98890017328</v>
      </c>
      <c r="E25" s="511">
        <f t="shared" si="1"/>
        <v>291399.04155113583</v>
      </c>
    </row>
    <row r="26" spans="1:5" x14ac:dyDescent="0.25">
      <c r="A26" s="506" t="s">
        <v>36</v>
      </c>
      <c r="B26" s="430">
        <f>+'Capital - RRA'!D16</f>
        <v>23293.786997578693</v>
      </c>
      <c r="C26" s="430">
        <f>+'Capital - RRA'!G16+'Capital - RRA'!I16+'Capital - RRA'!J16</f>
        <v>9794.2906710437419</v>
      </c>
      <c r="D26" s="512">
        <f>+'Capital - RRA'!M16+'Capital - RRA'!O16+'Capital - RRA'!P16</f>
        <v>159984.15914064384</v>
      </c>
      <c r="E26" s="511">
        <f t="shared" si="1"/>
        <v>193072.23680926627</v>
      </c>
    </row>
    <row r="27" spans="1:5" x14ac:dyDescent="0.25">
      <c r="A27" s="510" t="s">
        <v>522</v>
      </c>
      <c r="B27" s="430"/>
      <c r="C27" s="430"/>
      <c r="D27" s="430"/>
      <c r="E27" s="507"/>
    </row>
    <row r="28" spans="1:5" x14ac:dyDescent="0.25">
      <c r="A28" s="506" t="s">
        <v>26</v>
      </c>
      <c r="B28" s="430">
        <f>+'Capital - RRA'!D8</f>
        <v>6129.943946731235</v>
      </c>
      <c r="C28" s="430">
        <v>0</v>
      </c>
      <c r="D28" s="430">
        <v>0</v>
      </c>
      <c r="E28" s="507">
        <f t="shared" ref="E28:E33" si="2">SUM(B28:D28)</f>
        <v>6129.943946731235</v>
      </c>
    </row>
    <row r="29" spans="1:5" x14ac:dyDescent="0.25">
      <c r="A29" s="506" t="s">
        <v>27</v>
      </c>
      <c r="B29" s="430">
        <f>+'Capital - RRA'!D9</f>
        <v>6129.943946731235</v>
      </c>
      <c r="C29" s="430">
        <v>0</v>
      </c>
      <c r="D29" s="430">
        <v>0</v>
      </c>
      <c r="E29" s="507">
        <f t="shared" si="2"/>
        <v>6129.943946731235</v>
      </c>
    </row>
    <row r="30" spans="1:5" x14ac:dyDescent="0.25">
      <c r="A30" s="506" t="s">
        <v>33</v>
      </c>
      <c r="B30" s="430">
        <f>+'Capital - RRA'!D14</f>
        <v>9807.910314769977</v>
      </c>
      <c r="C30" s="430">
        <v>0</v>
      </c>
      <c r="D30" s="430">
        <v>0</v>
      </c>
      <c r="E30" s="507">
        <f t="shared" si="2"/>
        <v>9807.910314769977</v>
      </c>
    </row>
    <row r="31" spans="1:5" x14ac:dyDescent="0.25">
      <c r="A31" s="506" t="s">
        <v>37</v>
      </c>
      <c r="B31" s="430">
        <f>+'Capital - RRA'!D17</f>
        <v>26971.753365617435</v>
      </c>
      <c r="C31" s="430">
        <v>0</v>
      </c>
      <c r="D31" s="430">
        <v>0</v>
      </c>
      <c r="E31" s="507">
        <f t="shared" si="2"/>
        <v>26971.753365617435</v>
      </c>
    </row>
    <row r="32" spans="1:5" x14ac:dyDescent="0.25">
      <c r="A32" s="506" t="s">
        <v>38</v>
      </c>
      <c r="B32" s="430">
        <f>+'Capital - RRA'!D18</f>
        <v>8581.9215254237279</v>
      </c>
      <c r="C32" s="430">
        <v>0</v>
      </c>
      <c r="D32" s="430">
        <v>0</v>
      </c>
      <c r="E32" s="507">
        <f t="shared" si="2"/>
        <v>8581.9215254237279</v>
      </c>
    </row>
    <row r="33" spans="1:5" x14ac:dyDescent="0.25">
      <c r="A33" s="506" t="s">
        <v>39</v>
      </c>
      <c r="B33" s="430">
        <f>+'Capital - RRA'!D19</f>
        <v>8581.9215254237279</v>
      </c>
      <c r="C33" s="430">
        <v>0</v>
      </c>
      <c r="D33" s="430">
        <v>0</v>
      </c>
      <c r="E33" s="507">
        <f t="shared" si="2"/>
        <v>8581.9215254237279</v>
      </c>
    </row>
    <row r="34" spans="1:5" x14ac:dyDescent="0.25">
      <c r="A34" s="510" t="s">
        <v>523</v>
      </c>
      <c r="B34" s="430"/>
      <c r="C34" s="430"/>
      <c r="D34" s="430"/>
      <c r="E34" s="507"/>
    </row>
    <row r="35" spans="1:5" x14ac:dyDescent="0.25">
      <c r="A35" s="506" t="s">
        <v>23</v>
      </c>
      <c r="B35" s="430">
        <f>+'Capital - RRA'!D6</f>
        <v>34327.686101694911</v>
      </c>
      <c r="C35" s="430">
        <f>+'Capital - RRA'!G6+'Capital - RRA'!I6+'Capital - RRA'!J6</f>
        <v>16873.573280359135</v>
      </c>
      <c r="D35" s="430">
        <v>0</v>
      </c>
      <c r="E35" s="507">
        <f>SUM(B35:D35)</f>
        <v>51201.25938205405</v>
      </c>
    </row>
    <row r="36" spans="1:5" s="1" customFormat="1" ht="15.75" thickBot="1" x14ac:dyDescent="0.3">
      <c r="A36" s="504" t="s">
        <v>520</v>
      </c>
      <c r="B36" s="508">
        <f>SUM(B18:B35)</f>
        <v>506333.36999999988</v>
      </c>
      <c r="C36" s="508">
        <f>SUM(C18:C35)</f>
        <v>205000</v>
      </c>
      <c r="D36" s="508">
        <f>SUM(D18:D35)</f>
        <v>3108500.0100000002</v>
      </c>
      <c r="E36" s="509">
        <f>SUM(E18:E35)</f>
        <v>3819833.3800000004</v>
      </c>
    </row>
    <row r="37" spans="1:5" s="1" customFormat="1" ht="16.5" thickTop="1" thickBot="1" x14ac:dyDescent="0.3">
      <c r="A37" s="620" t="s">
        <v>657</v>
      </c>
      <c r="B37" s="550"/>
      <c r="C37" s="550"/>
      <c r="D37" s="550"/>
      <c r="E37" s="551"/>
    </row>
    <row r="38" spans="1:5" ht="31.5" customHeight="1" thickTop="1" x14ac:dyDescent="0.25"/>
  </sheetData>
  <mergeCells count="3">
    <mergeCell ref="A1:E1"/>
    <mergeCell ref="A15:E15"/>
    <mergeCell ref="A2:A3"/>
  </mergeCells>
  <printOptions horizontalCentered="1"/>
  <pageMargins left="0.25" right="0.391666666666667" top="0.75" bottom="0.75" header="0.3" footer="0.3"/>
  <pageSetup scale="80" orientation="landscape" r:id="rId1"/>
  <headerFooter>
    <oddHeader xml:space="preserve">&amp;C&amp;"-,Bold"Minuteman Regional High School District
FY20 Budget
FY20 Debt/Capital Allocation </oddHeader>
    <oddFooter>&amp;L&amp;"-,Bold"Minuteman High School&amp;R&amp;"-,Bold"&amp;P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11"/>
  <sheetViews>
    <sheetView topLeftCell="A64" zoomScaleNormal="100" workbookViewId="0">
      <selection activeCell="B28" sqref="B28"/>
    </sheetView>
  </sheetViews>
  <sheetFormatPr defaultRowHeight="15" x14ac:dyDescent="0.25"/>
  <cols>
    <col min="1" max="1" width="116.7109375" customWidth="1"/>
  </cols>
  <sheetData>
    <row r="1" spans="1:1" s="538" customFormat="1" x14ac:dyDescent="0.25">
      <c r="A1" s="638"/>
    </row>
    <row r="2" spans="1:1" s="535" customFormat="1" x14ac:dyDescent="0.25">
      <c r="A2" s="539"/>
    </row>
    <row r="3" spans="1:1" x14ac:dyDescent="0.25">
      <c r="A3" s="539"/>
    </row>
    <row r="4" spans="1:1" x14ac:dyDescent="0.25">
      <c r="A4" s="539"/>
    </row>
    <row r="5" spans="1:1" x14ac:dyDescent="0.25">
      <c r="A5" s="638"/>
    </row>
    <row r="6" spans="1:1" x14ac:dyDescent="0.25">
      <c r="A6" s="539"/>
    </row>
    <row r="7" spans="1:1" x14ac:dyDescent="0.25">
      <c r="A7" s="539"/>
    </row>
    <row r="8" spans="1:1" x14ac:dyDescent="0.25">
      <c r="A8" s="539"/>
    </row>
    <row r="9" spans="1:1" x14ac:dyDescent="0.25">
      <c r="A9" s="539"/>
    </row>
    <row r="10" spans="1:1" x14ac:dyDescent="0.25">
      <c r="A10" s="539"/>
    </row>
    <row r="11" spans="1:1" x14ac:dyDescent="0.25">
      <c r="A11" s="535"/>
    </row>
  </sheetData>
  <pageMargins left="0.7" right="0.7" top="0.94791666666666696" bottom="0.75" header="0.3" footer="0.3"/>
  <pageSetup orientation="landscape" r:id="rId1"/>
  <headerFooter>
    <oddHeader xml:space="preserve">&amp;C&amp;"Cambria,Bold"&amp;18&amp;K003366
EXECUTIVE SUMMARY
</oddHeader>
    <oddFooter>&amp;L&amp;"-,Bold"Minuteman High School&amp;R&amp;"-,Bold"&amp;P</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32"/>
  <sheetViews>
    <sheetView topLeftCell="A22" zoomScaleNormal="100" workbookViewId="0">
      <selection activeCell="C24" sqref="C24"/>
    </sheetView>
  </sheetViews>
  <sheetFormatPr defaultRowHeight="15" x14ac:dyDescent="0.25"/>
  <cols>
    <col min="1" max="1" width="29.28515625" customWidth="1"/>
    <col min="2" max="2" width="1.28515625" customWidth="1"/>
    <col min="3" max="3" width="91.7109375" customWidth="1"/>
  </cols>
  <sheetData>
    <row r="1" spans="1:3" ht="15.75" customHeight="1" x14ac:dyDescent="0.25">
      <c r="A1" s="102" t="s">
        <v>250</v>
      </c>
      <c r="B1" s="103"/>
      <c r="C1" s="102" t="s">
        <v>251</v>
      </c>
    </row>
    <row r="2" spans="1:3" ht="51" x14ac:dyDescent="0.25">
      <c r="A2" s="104" t="s">
        <v>252</v>
      </c>
      <c r="B2" s="105"/>
      <c r="C2" s="106" t="s">
        <v>433</v>
      </c>
    </row>
    <row r="3" spans="1:3" ht="63.75" x14ac:dyDescent="0.25">
      <c r="A3" s="107" t="s">
        <v>253</v>
      </c>
      <c r="B3" s="108" t="s">
        <v>418</v>
      </c>
      <c r="C3" s="106" t="s">
        <v>254</v>
      </c>
    </row>
    <row r="4" spans="1:3" x14ac:dyDescent="0.25">
      <c r="A4" s="107" t="s">
        <v>255</v>
      </c>
      <c r="B4" s="108"/>
      <c r="C4" s="109" t="s">
        <v>256</v>
      </c>
    </row>
    <row r="5" spans="1:3" ht="25.5" x14ac:dyDescent="0.25">
      <c r="A5" s="107" t="s">
        <v>257</v>
      </c>
      <c r="B5" s="108"/>
      <c r="C5" s="110" t="s">
        <v>258</v>
      </c>
    </row>
    <row r="6" spans="1:3" x14ac:dyDescent="0.25">
      <c r="A6" s="107" t="s">
        <v>259</v>
      </c>
      <c r="B6" s="108"/>
      <c r="C6" s="109" t="s">
        <v>260</v>
      </c>
    </row>
    <row r="7" spans="1:3" x14ac:dyDescent="0.25">
      <c r="A7" s="107" t="s">
        <v>261</v>
      </c>
      <c r="B7" s="108"/>
      <c r="C7" s="110" t="s">
        <v>262</v>
      </c>
    </row>
    <row r="8" spans="1:3" x14ac:dyDescent="0.25">
      <c r="A8" s="107" t="s">
        <v>263</v>
      </c>
      <c r="B8" s="108"/>
      <c r="C8" s="110" t="s">
        <v>264</v>
      </c>
    </row>
    <row r="9" spans="1:3" x14ac:dyDescent="0.25">
      <c r="A9" s="107" t="s">
        <v>265</v>
      </c>
      <c r="B9" s="108"/>
      <c r="C9" s="109" t="s">
        <v>266</v>
      </c>
    </row>
    <row r="10" spans="1:3" ht="25.5" x14ac:dyDescent="0.25">
      <c r="A10" s="107" t="s">
        <v>267</v>
      </c>
      <c r="B10" s="108"/>
      <c r="C10" s="110" t="s">
        <v>268</v>
      </c>
    </row>
    <row r="11" spans="1:3" ht="38.25" x14ac:dyDescent="0.25">
      <c r="A11" s="107" t="s">
        <v>269</v>
      </c>
      <c r="B11" s="108"/>
      <c r="C11" s="111" t="s">
        <v>628</v>
      </c>
    </row>
    <row r="12" spans="1:3" x14ac:dyDescent="0.25">
      <c r="A12" s="107" t="s">
        <v>270</v>
      </c>
      <c r="B12" s="108"/>
      <c r="C12" s="109" t="s">
        <v>271</v>
      </c>
    </row>
    <row r="13" spans="1:3" ht="38.25" x14ac:dyDescent="0.25">
      <c r="A13" s="107" t="s">
        <v>272</v>
      </c>
      <c r="B13" s="108"/>
      <c r="C13" s="110" t="s">
        <v>434</v>
      </c>
    </row>
    <row r="14" spans="1:3" ht="25.5" x14ac:dyDescent="0.25">
      <c r="A14" s="107" t="s">
        <v>273</v>
      </c>
      <c r="B14" s="108"/>
      <c r="C14" s="110" t="s">
        <v>274</v>
      </c>
    </row>
    <row r="15" spans="1:3" ht="38.25" x14ac:dyDescent="0.25">
      <c r="A15" s="107" t="s">
        <v>275</v>
      </c>
      <c r="B15" s="108"/>
      <c r="C15" s="112" t="s">
        <v>276</v>
      </c>
    </row>
    <row r="16" spans="1:3" ht="51" x14ac:dyDescent="0.25">
      <c r="A16" s="107" t="s">
        <v>277</v>
      </c>
      <c r="B16" s="108"/>
      <c r="C16" s="112" t="s">
        <v>278</v>
      </c>
    </row>
    <row r="17" spans="1:3" ht="38.25" x14ac:dyDescent="0.25">
      <c r="A17" s="107" t="s">
        <v>279</v>
      </c>
      <c r="B17" s="108"/>
      <c r="C17" s="111" t="s">
        <v>432</v>
      </c>
    </row>
    <row r="18" spans="1:3" x14ac:dyDescent="0.25">
      <c r="A18" s="107" t="s">
        <v>280</v>
      </c>
      <c r="B18" s="108"/>
      <c r="C18" s="109" t="s">
        <v>281</v>
      </c>
    </row>
    <row r="19" spans="1:3" ht="15.75" x14ac:dyDescent="0.25">
      <c r="A19" s="102" t="s">
        <v>250</v>
      </c>
      <c r="B19" s="103"/>
      <c r="C19" s="102" t="s">
        <v>251</v>
      </c>
    </row>
    <row r="20" spans="1:3" x14ac:dyDescent="0.25">
      <c r="A20" s="107" t="s">
        <v>282</v>
      </c>
      <c r="B20" s="108"/>
      <c r="C20" s="110" t="s">
        <v>283</v>
      </c>
    </row>
    <row r="21" spans="1:3" x14ac:dyDescent="0.25">
      <c r="A21" s="107" t="s">
        <v>284</v>
      </c>
      <c r="B21" s="108"/>
      <c r="C21" s="110" t="s">
        <v>285</v>
      </c>
    </row>
    <row r="22" spans="1:3" ht="38.25" x14ac:dyDescent="0.25">
      <c r="A22" s="107" t="s">
        <v>286</v>
      </c>
      <c r="B22" s="108"/>
      <c r="C22" s="110" t="s">
        <v>435</v>
      </c>
    </row>
    <row r="23" spans="1:3" ht="51" x14ac:dyDescent="0.25">
      <c r="A23" s="107" t="s">
        <v>287</v>
      </c>
      <c r="B23" s="108"/>
      <c r="C23" s="111" t="s">
        <v>779</v>
      </c>
    </row>
    <row r="24" spans="1:3" ht="25.5" x14ac:dyDescent="0.25">
      <c r="A24" s="107" t="s">
        <v>288</v>
      </c>
      <c r="B24" s="108"/>
      <c r="C24" s="110" t="s">
        <v>289</v>
      </c>
    </row>
    <row r="25" spans="1:3" ht="25.5" x14ac:dyDescent="0.25">
      <c r="A25" s="107" t="s">
        <v>290</v>
      </c>
      <c r="B25" s="108"/>
      <c r="C25" s="110" t="s">
        <v>291</v>
      </c>
    </row>
    <row r="26" spans="1:3" ht="39" x14ac:dyDescent="0.25">
      <c r="A26" s="113" t="s">
        <v>292</v>
      </c>
      <c r="B26" s="108"/>
      <c r="C26" s="114" t="s">
        <v>293</v>
      </c>
    </row>
    <row r="27" spans="1:3" x14ac:dyDescent="0.25">
      <c r="A27" s="107" t="s">
        <v>294</v>
      </c>
      <c r="B27" s="108"/>
      <c r="C27" s="109" t="s">
        <v>295</v>
      </c>
    </row>
    <row r="28" spans="1:3" ht="38.25" x14ac:dyDescent="0.25">
      <c r="A28" s="113" t="s">
        <v>296</v>
      </c>
      <c r="B28" s="108"/>
      <c r="C28" s="110" t="s">
        <v>297</v>
      </c>
    </row>
    <row r="29" spans="1:3" ht="25.5" x14ac:dyDescent="0.25">
      <c r="A29" s="107" t="s">
        <v>298</v>
      </c>
      <c r="B29" s="108"/>
      <c r="C29" s="110" t="s">
        <v>299</v>
      </c>
    </row>
    <row r="30" spans="1:3" ht="38.25" x14ac:dyDescent="0.25">
      <c r="A30" s="107" t="s">
        <v>300</v>
      </c>
      <c r="B30" s="108"/>
      <c r="C30" s="110" t="s">
        <v>301</v>
      </c>
    </row>
    <row r="31" spans="1:3" x14ac:dyDescent="0.25">
      <c r="A31" s="107" t="s">
        <v>302</v>
      </c>
      <c r="B31" s="108"/>
      <c r="C31" s="109" t="s">
        <v>303</v>
      </c>
    </row>
    <row r="32" spans="1:3" ht="38.25" x14ac:dyDescent="0.25">
      <c r="A32" s="107" t="s">
        <v>304</v>
      </c>
      <c r="B32" s="108"/>
      <c r="C32" s="110" t="s">
        <v>305</v>
      </c>
    </row>
  </sheetData>
  <pageMargins left="0.46875" right="0.42708333333333298" top="0.75" bottom="0.75" header="0.3" footer="0.3"/>
  <pageSetup orientation="landscape" r:id="rId1"/>
  <headerFooter>
    <oddHeader xml:space="preserve">&amp;C&amp;"Cambria,Bold"&amp;18&amp;K003366GLOSSARY
</oddHeader>
    <oddFooter>&amp;L&amp;"-,Bold"Minuteman High School&amp;R&amp;"-,Bold"&amp;P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0"/>
  <sheetViews>
    <sheetView zoomScaleNormal="100" workbookViewId="0">
      <selection activeCell="A19" sqref="A19"/>
    </sheetView>
  </sheetViews>
  <sheetFormatPr defaultColWidth="9.140625" defaultRowHeight="15" x14ac:dyDescent="0.25"/>
  <cols>
    <col min="1" max="1" width="23.140625" customWidth="1"/>
    <col min="2" max="2" width="38.5703125" customWidth="1"/>
    <col min="3" max="3" width="2.28515625" customWidth="1"/>
    <col min="4" max="4" width="28.28515625" customWidth="1"/>
    <col min="5" max="5" width="28" customWidth="1"/>
  </cols>
  <sheetData>
    <row r="1" spans="1:5" ht="21" x14ac:dyDescent="0.35">
      <c r="A1" s="704" t="s">
        <v>20</v>
      </c>
      <c r="B1" s="704"/>
      <c r="C1" s="704"/>
      <c r="D1" s="704"/>
      <c r="E1" s="704"/>
    </row>
    <row r="2" spans="1:5" ht="25.5" customHeight="1" x14ac:dyDescent="0.25">
      <c r="A2" s="128" t="s">
        <v>591</v>
      </c>
      <c r="B2" s="128" t="s">
        <v>21</v>
      </c>
      <c r="C2" s="127"/>
      <c r="D2" s="127" t="s">
        <v>29</v>
      </c>
      <c r="E2" s="127" t="s">
        <v>30</v>
      </c>
    </row>
    <row r="3" spans="1:5" ht="25.5" customHeight="1" x14ac:dyDescent="0.25">
      <c r="A3" s="150" t="s">
        <v>590</v>
      </c>
      <c r="B3" s="150" t="s">
        <v>22</v>
      </c>
      <c r="C3" s="127"/>
      <c r="D3" s="127" t="s">
        <v>386</v>
      </c>
      <c r="E3" s="127" t="s">
        <v>31</v>
      </c>
    </row>
    <row r="4" spans="1:5" ht="25.5" customHeight="1" x14ac:dyDescent="0.25">
      <c r="A4" s="128" t="s">
        <v>672</v>
      </c>
      <c r="B4" s="128" t="s">
        <v>23</v>
      </c>
      <c r="C4" s="127"/>
      <c r="D4" s="128" t="s">
        <v>585</v>
      </c>
      <c r="E4" s="128" t="s">
        <v>32</v>
      </c>
    </row>
    <row r="5" spans="1:5" ht="25.5" customHeight="1" x14ac:dyDescent="0.25">
      <c r="A5" s="127" t="s">
        <v>24</v>
      </c>
      <c r="B5" s="127" t="s">
        <v>25</v>
      </c>
      <c r="C5" s="127"/>
      <c r="D5" s="150" t="s">
        <v>586</v>
      </c>
      <c r="E5" s="150" t="s">
        <v>34</v>
      </c>
    </row>
    <row r="6" spans="1:5" ht="25.5" customHeight="1" x14ac:dyDescent="0.25">
      <c r="A6" s="150" t="s">
        <v>592</v>
      </c>
      <c r="B6" s="150" t="s">
        <v>28</v>
      </c>
      <c r="C6" s="127"/>
      <c r="D6" s="127" t="s">
        <v>35</v>
      </c>
      <c r="E6" s="127" t="s">
        <v>36</v>
      </c>
    </row>
    <row r="7" spans="1:5" ht="21.75" customHeight="1" x14ac:dyDescent="0.25"/>
    <row r="8" spans="1:5" ht="21" x14ac:dyDescent="0.35">
      <c r="A8" s="705" t="s">
        <v>40</v>
      </c>
      <c r="B8" s="705"/>
      <c r="C8" s="2"/>
      <c r="D8" s="705" t="s">
        <v>420</v>
      </c>
      <c r="E8" s="705"/>
    </row>
    <row r="9" spans="1:5" ht="25.5" customHeight="1" x14ac:dyDescent="0.25">
      <c r="A9" s="127" t="s">
        <v>576</v>
      </c>
      <c r="B9" s="126" t="s">
        <v>47</v>
      </c>
      <c r="C9" s="127"/>
      <c r="D9" s="127" t="s">
        <v>56</v>
      </c>
      <c r="E9" s="193" t="s">
        <v>428</v>
      </c>
    </row>
    <row r="10" spans="1:5" ht="25.5" customHeight="1" x14ac:dyDescent="0.25">
      <c r="A10" s="127" t="s">
        <v>41</v>
      </c>
      <c r="B10" s="126" t="s">
        <v>42</v>
      </c>
      <c r="C10" s="127"/>
      <c r="D10" s="127" t="s">
        <v>57</v>
      </c>
      <c r="E10" s="193" t="s">
        <v>428</v>
      </c>
    </row>
    <row r="11" spans="1:5" ht="25.5" customHeight="1" x14ac:dyDescent="0.25">
      <c r="A11" s="127" t="s">
        <v>423</v>
      </c>
      <c r="B11" s="126" t="s">
        <v>43</v>
      </c>
      <c r="C11" s="127"/>
      <c r="D11" s="127" t="s">
        <v>50</v>
      </c>
      <c r="E11" s="127" t="s">
        <v>51</v>
      </c>
    </row>
    <row r="12" spans="1:5" ht="27.75" customHeight="1" x14ac:dyDescent="0.25">
      <c r="A12" s="127" t="s">
        <v>44</v>
      </c>
      <c r="B12" s="126" t="s">
        <v>45</v>
      </c>
      <c r="C12" s="127"/>
      <c r="D12" s="127" t="s">
        <v>52</v>
      </c>
      <c r="E12" s="127" t="s">
        <v>53</v>
      </c>
    </row>
    <row r="13" spans="1:5" ht="25.5" customHeight="1" x14ac:dyDescent="0.25">
      <c r="A13" s="127" t="s">
        <v>536</v>
      </c>
      <c r="B13" s="126" t="s">
        <v>424</v>
      </c>
      <c r="C13" s="127"/>
      <c r="D13" s="127" t="s">
        <v>58</v>
      </c>
      <c r="E13" s="193" t="s">
        <v>425</v>
      </c>
    </row>
    <row r="14" spans="1:5" ht="25.5" customHeight="1" x14ac:dyDescent="0.25">
      <c r="A14" s="127" t="s">
        <v>46</v>
      </c>
      <c r="B14" s="126" t="s">
        <v>431</v>
      </c>
      <c r="C14" s="127"/>
      <c r="D14" s="127" t="s">
        <v>54</v>
      </c>
      <c r="E14" s="127" t="s">
        <v>55</v>
      </c>
    </row>
    <row r="15" spans="1:5" ht="25.5" customHeight="1" x14ac:dyDescent="0.25">
      <c r="A15" s="127" t="s">
        <v>681</v>
      </c>
      <c r="B15" s="126" t="s">
        <v>682</v>
      </c>
      <c r="C15" s="127"/>
      <c r="D15" s="127" t="s">
        <v>48</v>
      </c>
      <c r="E15" s="127" t="s">
        <v>49</v>
      </c>
    </row>
    <row r="16" spans="1:5" ht="25.5" customHeight="1" x14ac:dyDescent="0.25">
      <c r="A16" s="127" t="s">
        <v>673</v>
      </c>
      <c r="B16" s="126" t="s">
        <v>674</v>
      </c>
      <c r="C16" s="127"/>
      <c r="D16" s="127" t="s">
        <v>426</v>
      </c>
      <c r="E16" s="193" t="s">
        <v>425</v>
      </c>
    </row>
    <row r="17" spans="1:5" ht="25.5" customHeight="1" x14ac:dyDescent="0.25">
      <c r="A17" s="127" t="s">
        <v>589</v>
      </c>
      <c r="B17" s="126" t="s">
        <v>587</v>
      </c>
      <c r="C17" s="127"/>
      <c r="D17" s="127" t="s">
        <v>430</v>
      </c>
      <c r="E17" s="127" t="s">
        <v>59</v>
      </c>
    </row>
    <row r="18" spans="1:5" ht="25.5" customHeight="1" x14ac:dyDescent="0.25">
      <c r="A18" s="127" t="s">
        <v>772</v>
      </c>
      <c r="B18" s="126" t="s">
        <v>588</v>
      </c>
      <c r="D18" s="127" t="s">
        <v>427</v>
      </c>
      <c r="E18" s="127" t="s">
        <v>198</v>
      </c>
    </row>
    <row r="19" spans="1:5" ht="25.5" customHeight="1" x14ac:dyDescent="0.25">
      <c r="A19" s="127" t="s">
        <v>675</v>
      </c>
      <c r="B19" s="126" t="s">
        <v>676</v>
      </c>
      <c r="D19" s="127" t="s">
        <v>429</v>
      </c>
      <c r="E19" s="127" t="s">
        <v>59</v>
      </c>
    </row>
    <row r="20" spans="1:5" ht="25.5" customHeight="1" x14ac:dyDescent="0.25"/>
  </sheetData>
  <mergeCells count="3">
    <mergeCell ref="A1:E1"/>
    <mergeCell ref="A8:B8"/>
    <mergeCell ref="D8:E8"/>
  </mergeCells>
  <pageMargins left="0.7" right="0.7" top="1" bottom="0.75" header="0.3" footer="0.3"/>
  <pageSetup orientation="landscape" r:id="rId1"/>
  <headerFooter>
    <oddHeader xml:space="preserve">&amp;C&amp;"Cambria,Bold"&amp;18&amp;K003366
DISTRICT LEADERSHIP
</oddHeader>
    <oddFooter>&amp;L&amp;"-,Bold"Minuteman High School&amp;R&amp;"-,Bold"&amp;P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5"/>
  <sheetViews>
    <sheetView topLeftCell="A4" workbookViewId="0">
      <selection activeCell="C81" sqref="C81"/>
    </sheetView>
  </sheetViews>
  <sheetFormatPr defaultRowHeight="15" x14ac:dyDescent="0.25"/>
  <cols>
    <col min="1" max="1" width="138.7109375" style="561" customWidth="1"/>
    <col min="15" max="15" width="101" customWidth="1"/>
  </cols>
  <sheetData>
    <row r="1" spans="1:13" ht="18" customHeight="1" x14ac:dyDescent="0.25">
      <c r="A1" s="560"/>
      <c r="B1" s="528"/>
      <c r="C1" s="528"/>
      <c r="D1" s="528"/>
      <c r="E1" s="528"/>
      <c r="F1" s="528"/>
      <c r="G1" s="528"/>
      <c r="H1" s="528"/>
      <c r="I1" s="528"/>
      <c r="J1" s="528"/>
      <c r="K1" s="528"/>
      <c r="L1" s="528"/>
      <c r="M1" s="528"/>
    </row>
    <row r="2" spans="1:13" x14ac:dyDescent="0.25">
      <c r="A2" s="552"/>
      <c r="B2" s="528"/>
      <c r="C2" s="528"/>
      <c r="D2" s="528"/>
      <c r="E2" s="528"/>
      <c r="F2" s="528"/>
      <c r="G2" s="528"/>
      <c r="H2" s="528"/>
      <c r="I2" s="528"/>
      <c r="J2" s="528"/>
      <c r="K2" s="528"/>
      <c r="L2" s="528"/>
      <c r="M2" s="528"/>
    </row>
    <row r="3" spans="1:13" x14ac:dyDescent="0.25">
      <c r="A3" s="552"/>
      <c r="B3" s="528"/>
      <c r="C3" s="528"/>
      <c r="D3" s="528"/>
      <c r="E3" s="528"/>
      <c r="F3" s="528"/>
      <c r="G3" s="528"/>
      <c r="H3" s="528"/>
      <c r="I3" s="528"/>
      <c r="J3" s="528"/>
      <c r="K3" s="528"/>
      <c r="L3" s="528"/>
      <c r="M3" s="528"/>
    </row>
    <row r="4" spans="1:13" x14ac:dyDescent="0.25">
      <c r="A4" s="552"/>
      <c r="B4" s="528"/>
      <c r="C4" s="528"/>
      <c r="D4" s="528"/>
      <c r="E4" s="528"/>
      <c r="F4" s="528"/>
      <c r="G4" s="528"/>
      <c r="H4" s="528"/>
      <c r="I4" s="528"/>
      <c r="J4" s="528"/>
      <c r="K4" s="528"/>
      <c r="L4" s="528"/>
      <c r="M4" s="528"/>
    </row>
    <row r="5" spans="1:13" x14ac:dyDescent="0.25">
      <c r="A5" s="552"/>
      <c r="B5" s="528"/>
      <c r="C5" s="528"/>
      <c r="D5" s="528"/>
      <c r="E5" s="528"/>
      <c r="F5" s="528"/>
      <c r="G5" s="528"/>
      <c r="H5" s="528"/>
      <c r="I5" s="528"/>
      <c r="J5" s="528"/>
      <c r="K5" s="528"/>
      <c r="L5" s="528"/>
      <c r="M5" s="528"/>
    </row>
  </sheetData>
  <printOptions horizontalCentered="1"/>
  <pageMargins left="0.45" right="0.2" top="0.95833333300000001" bottom="0.25" header="0.3" footer="0.3"/>
  <pageSetup orientation="landscape" r:id="rId1"/>
  <headerFooter>
    <oddHeader xml:space="preserve">&amp;C&amp;"Cambria,Bold"&amp;18&amp;K003366
BUDGET PRINCIPLES AND PRIORITIES
</oddHeader>
    <oddFooter xml:space="preserve">&amp;L&amp;"-,Bold"Minuteman High School&amp;R&amp;"-,Bold"       &amp;P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topLeftCell="A2" zoomScaleNormal="100" workbookViewId="0">
      <selection activeCell="G3" sqref="G3"/>
    </sheetView>
  </sheetViews>
  <sheetFormatPr defaultRowHeight="15" x14ac:dyDescent="0.25"/>
  <sheetData/>
  <pageMargins left="0.7" right="0.7" top="0.75" bottom="0.75" header="1.05" footer="0.3"/>
  <pageSetup orientation="landscape" r:id="rId1"/>
  <headerFooter>
    <oddHeader>&amp;C&amp;"Cambria,Bold"&amp;18 &amp;K0033664 YEAR BUDGET TREND - FY17 TO FY20 PROPOSED BUDGET</oddHeader>
    <oddFooter>&amp;L&amp;"-,Bold"Minuteman High School&amp;R&amp;"-,Bold"&amp;P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4"/>
  <sheetViews>
    <sheetView workbookViewId="0">
      <selection activeCell="M3" sqref="M3"/>
    </sheetView>
  </sheetViews>
  <sheetFormatPr defaultRowHeight="15" x14ac:dyDescent="0.25"/>
  <cols>
    <col min="1" max="1" width="5.5703125" customWidth="1"/>
    <col min="2" max="2" width="58" customWidth="1"/>
    <col min="3" max="3" width="1.7109375" customWidth="1"/>
    <col min="4" max="4" width="24" customWidth="1"/>
    <col min="5" max="9" width="4.85546875" bestFit="1" customWidth="1"/>
    <col min="10" max="10" width="5.5703125" bestFit="1" customWidth="1"/>
  </cols>
  <sheetData>
    <row r="1" spans="1:10" ht="20.25" x14ac:dyDescent="0.25">
      <c r="A1" s="709" t="s">
        <v>684</v>
      </c>
      <c r="B1" s="710"/>
      <c r="C1" s="54"/>
      <c r="D1" s="709" t="s">
        <v>61</v>
      </c>
      <c r="E1" s="711"/>
      <c r="F1" s="711"/>
      <c r="G1" s="711"/>
      <c r="H1" s="711"/>
      <c r="I1" s="711"/>
      <c r="J1" s="710"/>
    </row>
    <row r="2" spans="1:10" ht="26.25" customHeight="1" x14ac:dyDescent="0.25">
      <c r="A2" s="715" t="s">
        <v>685</v>
      </c>
      <c r="B2" s="716"/>
      <c r="C2" s="54"/>
      <c r="D2" s="154"/>
      <c r="E2" s="135">
        <v>2013</v>
      </c>
      <c r="F2" s="135">
        <v>2014</v>
      </c>
      <c r="G2" s="156">
        <v>2015</v>
      </c>
      <c r="H2" s="156">
        <v>2016</v>
      </c>
      <c r="I2" s="156">
        <v>2017</v>
      </c>
      <c r="J2" s="156">
        <v>2018</v>
      </c>
    </row>
    <row r="3" spans="1:10" ht="38.25" customHeight="1" x14ac:dyDescent="0.25">
      <c r="A3" s="715" t="s">
        <v>535</v>
      </c>
      <c r="B3" s="716"/>
      <c r="C3" s="54"/>
      <c r="D3" s="157" t="s">
        <v>62</v>
      </c>
      <c r="E3" s="136">
        <v>93</v>
      </c>
      <c r="F3" s="136">
        <v>148</v>
      </c>
      <c r="G3" s="158">
        <v>170</v>
      </c>
      <c r="H3" s="158">
        <v>149</v>
      </c>
      <c r="I3" s="158">
        <v>166</v>
      </c>
      <c r="J3" s="158">
        <v>127</v>
      </c>
    </row>
    <row r="4" spans="1:10" ht="25.5" customHeight="1" x14ac:dyDescent="0.25">
      <c r="A4" s="717" t="s">
        <v>686</v>
      </c>
      <c r="B4" s="718"/>
      <c r="C4" s="54"/>
      <c r="D4" s="157" t="s">
        <v>63</v>
      </c>
      <c r="E4" s="137">
        <v>0.39</v>
      </c>
      <c r="F4" s="137">
        <v>0.44</v>
      </c>
      <c r="G4" s="159">
        <f>34/G3</f>
        <v>0.2</v>
      </c>
      <c r="H4" s="159">
        <v>0.46</v>
      </c>
      <c r="I4" s="159">
        <v>0.41</v>
      </c>
      <c r="J4" s="159">
        <v>0.41</v>
      </c>
    </row>
    <row r="5" spans="1:10" ht="26.1" customHeight="1" x14ac:dyDescent="0.25">
      <c r="A5" s="715" t="s">
        <v>687</v>
      </c>
      <c r="B5" s="716"/>
      <c r="C5" s="54"/>
      <c r="D5" s="157" t="s">
        <v>68</v>
      </c>
      <c r="E5" s="137">
        <v>0.22</v>
      </c>
      <c r="F5" s="137">
        <v>0.23</v>
      </c>
      <c r="G5" s="159">
        <f>22/G3</f>
        <v>0.12941176470588237</v>
      </c>
      <c r="H5" s="159">
        <v>0.23</v>
      </c>
      <c r="I5" s="159">
        <v>0.24</v>
      </c>
      <c r="J5" s="159">
        <v>0.21</v>
      </c>
    </row>
    <row r="6" spans="1:10" ht="26.1" customHeight="1" x14ac:dyDescent="0.25">
      <c r="A6" s="715" t="s">
        <v>688</v>
      </c>
      <c r="B6" s="716"/>
      <c r="C6" s="54"/>
      <c r="D6" s="157" t="s">
        <v>64</v>
      </c>
      <c r="E6" s="137">
        <v>0.23</v>
      </c>
      <c r="F6" s="137">
        <v>0.19</v>
      </c>
      <c r="G6" s="159">
        <f>40/G3</f>
        <v>0.23529411764705882</v>
      </c>
      <c r="H6" s="159">
        <v>0.25</v>
      </c>
      <c r="I6" s="159">
        <v>0.28999999999999998</v>
      </c>
      <c r="J6" s="159">
        <v>0.28999999999999998</v>
      </c>
    </row>
    <row r="7" spans="1:10" ht="41.25" customHeight="1" x14ac:dyDescent="0.25">
      <c r="A7" s="715" t="s">
        <v>689</v>
      </c>
      <c r="B7" s="716"/>
      <c r="C7" s="54"/>
      <c r="D7" s="157" t="s">
        <v>65</v>
      </c>
      <c r="E7" s="137">
        <v>0.08</v>
      </c>
      <c r="F7" s="137">
        <v>7.0000000000000007E-2</v>
      </c>
      <c r="G7" s="159">
        <f>7/G3</f>
        <v>4.1176470588235294E-2</v>
      </c>
      <c r="H7" s="159">
        <v>0.02</v>
      </c>
      <c r="I7" s="159">
        <v>0.03</v>
      </c>
      <c r="J7" s="159">
        <v>0.05</v>
      </c>
    </row>
    <row r="8" spans="1:10" ht="31.5" customHeight="1" x14ac:dyDescent="0.25">
      <c r="A8" s="719" t="s">
        <v>690</v>
      </c>
      <c r="B8" s="720"/>
      <c r="C8" s="54"/>
      <c r="D8" s="545" t="s">
        <v>66</v>
      </c>
      <c r="E8" s="137">
        <v>0.02</v>
      </c>
      <c r="F8" s="137">
        <v>0.01</v>
      </c>
      <c r="G8" s="159">
        <f>22/G3</f>
        <v>0.12941176470588237</v>
      </c>
      <c r="H8" s="159">
        <v>0.03</v>
      </c>
      <c r="I8" s="159">
        <v>0.02</v>
      </c>
      <c r="J8" s="159">
        <v>0.03</v>
      </c>
    </row>
    <row r="9" spans="1:10" ht="26.1" customHeight="1" x14ac:dyDescent="0.25">
      <c r="A9" s="719" t="s">
        <v>691</v>
      </c>
      <c r="B9" s="720"/>
      <c r="C9" s="54"/>
      <c r="D9" s="157" t="s">
        <v>534</v>
      </c>
      <c r="E9" s="137">
        <v>0.05</v>
      </c>
      <c r="F9" s="137">
        <v>0.06</v>
      </c>
      <c r="G9" s="137">
        <v>0.11</v>
      </c>
      <c r="H9" s="137">
        <v>0.01</v>
      </c>
      <c r="I9" s="159">
        <v>0.01</v>
      </c>
      <c r="J9" s="159">
        <v>0.01</v>
      </c>
    </row>
    <row r="10" spans="1:10" ht="6.75" customHeight="1" x14ac:dyDescent="0.25">
      <c r="A10" s="721" t="s">
        <v>692</v>
      </c>
      <c r="B10" s="722"/>
      <c r="C10" s="624" t="s">
        <v>620</v>
      </c>
      <c r="D10" s="160"/>
      <c r="E10" s="51"/>
      <c r="F10" s="51"/>
      <c r="G10" s="155"/>
      <c r="H10" s="155"/>
      <c r="I10" s="155"/>
      <c r="J10" s="155"/>
    </row>
    <row r="11" spans="1:10" ht="33" customHeight="1" thickBot="1" x14ac:dyDescent="0.3">
      <c r="A11" s="723"/>
      <c r="B11" s="724"/>
      <c r="C11" s="54"/>
      <c r="D11" s="161" t="s">
        <v>67</v>
      </c>
      <c r="E11" s="162">
        <v>0.92</v>
      </c>
      <c r="F11" s="162">
        <v>0.94</v>
      </c>
      <c r="G11" s="163">
        <v>0.74</v>
      </c>
      <c r="H11" s="163">
        <v>0.99</v>
      </c>
      <c r="I11" s="163">
        <v>0.99</v>
      </c>
      <c r="J11" s="163">
        <v>0.99</v>
      </c>
    </row>
    <row r="12" spans="1:10" ht="3.75" customHeight="1" thickBot="1" x14ac:dyDescent="0.3">
      <c r="A12" s="54"/>
      <c r="B12" s="54"/>
      <c r="C12" s="54"/>
      <c r="D12" s="54"/>
      <c r="E12" s="54"/>
      <c r="F12" s="54"/>
      <c r="G12" s="54"/>
      <c r="H12" s="54"/>
      <c r="I12" s="54"/>
      <c r="J12" s="54"/>
    </row>
    <row r="13" spans="1:10" ht="20.25" x14ac:dyDescent="0.25">
      <c r="A13" s="712" t="s">
        <v>559</v>
      </c>
      <c r="B13" s="713"/>
      <c r="C13" s="713"/>
      <c r="D13" s="713"/>
      <c r="E13" s="713"/>
      <c r="F13" s="713"/>
      <c r="G13" s="713"/>
      <c r="H13" s="713"/>
      <c r="I13" s="713"/>
      <c r="J13" s="714"/>
    </row>
    <row r="14" spans="1:10" ht="189.75" customHeight="1" thickBot="1" x14ac:dyDescent="0.3">
      <c r="A14" s="706" t="s">
        <v>693</v>
      </c>
      <c r="B14" s="707"/>
      <c r="C14" s="707"/>
      <c r="D14" s="707"/>
      <c r="E14" s="707"/>
      <c r="F14" s="707"/>
      <c r="G14" s="707"/>
      <c r="H14" s="707"/>
      <c r="I14" s="707"/>
      <c r="J14" s="708"/>
    </row>
  </sheetData>
  <mergeCells count="13">
    <mergeCell ref="A14:J14"/>
    <mergeCell ref="A1:B1"/>
    <mergeCell ref="D1:J1"/>
    <mergeCell ref="A13:J13"/>
    <mergeCell ref="A2:B2"/>
    <mergeCell ref="A3:B3"/>
    <mergeCell ref="A4:B4"/>
    <mergeCell ref="A7:B7"/>
    <mergeCell ref="A8:B8"/>
    <mergeCell ref="A9:B9"/>
    <mergeCell ref="A5:B5"/>
    <mergeCell ref="A6:B6"/>
    <mergeCell ref="A10:B11"/>
  </mergeCells>
  <printOptions horizontalCentered="1"/>
  <pageMargins left="0.625" right="0.7" top="0.97916666666666696" bottom="0.75" header="0.3" footer="0.3"/>
  <pageSetup scale="95" orientation="landscape" r:id="rId1"/>
  <headerFooter>
    <oddHeader xml:space="preserve">&amp;C&amp;"Cambria,Bold"&amp;18&amp;K003366
HIGHLIGHTS
</oddHeader>
    <oddFooter>&amp;L&amp;"-,Bold"Minuteman High School&amp;R&amp;"-,Bold"&amp;P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6"/>
  <sheetViews>
    <sheetView workbookViewId="0">
      <selection activeCell="A20" sqref="A20"/>
    </sheetView>
  </sheetViews>
  <sheetFormatPr defaultRowHeight="15" x14ac:dyDescent="0.25"/>
  <cols>
    <col min="1" max="1" width="32.7109375" bestFit="1" customWidth="1"/>
    <col min="2" max="5" width="16.7109375" customWidth="1"/>
    <col min="6" max="6" width="17.7109375" customWidth="1"/>
    <col min="13" max="13" width="11" customWidth="1"/>
  </cols>
  <sheetData>
    <row r="1" spans="1:6" ht="21.75" customHeight="1" x14ac:dyDescent="0.25"/>
    <row r="3" spans="1:6" ht="20.25" customHeight="1" x14ac:dyDescent="0.25">
      <c r="A3" s="4" t="s">
        <v>69</v>
      </c>
      <c r="B3" s="3" t="s">
        <v>70</v>
      </c>
      <c r="C3" s="3" t="s">
        <v>71</v>
      </c>
      <c r="D3" s="3" t="s">
        <v>517</v>
      </c>
      <c r="E3" s="3" t="s">
        <v>593</v>
      </c>
      <c r="F3" s="3" t="s">
        <v>683</v>
      </c>
    </row>
    <row r="4" spans="1:6" ht="36.75" customHeight="1" x14ac:dyDescent="0.25">
      <c r="A4" s="547" t="s">
        <v>72</v>
      </c>
      <c r="B4" s="129">
        <v>683</v>
      </c>
      <c r="C4" s="129">
        <f>673-38</f>
        <v>635</v>
      </c>
      <c r="D4" s="129">
        <v>597</v>
      </c>
      <c r="E4" s="129">
        <v>543</v>
      </c>
      <c r="F4" s="136">
        <v>516</v>
      </c>
    </row>
    <row r="5" spans="1:6" ht="36.75" customHeight="1" x14ac:dyDescent="0.25">
      <c r="A5" s="547" t="s">
        <v>73</v>
      </c>
      <c r="B5" s="129">
        <v>2462</v>
      </c>
      <c r="C5" s="129">
        <v>2404</v>
      </c>
      <c r="D5" s="129">
        <v>2181</v>
      </c>
      <c r="E5" s="129">
        <v>2054</v>
      </c>
      <c r="F5" s="136">
        <v>1963</v>
      </c>
    </row>
    <row r="6" spans="1:6" ht="36.75" customHeight="1" x14ac:dyDescent="0.25">
      <c r="A6" s="547" t="s">
        <v>74</v>
      </c>
      <c r="B6" s="129">
        <v>1600</v>
      </c>
      <c r="C6" s="129">
        <v>1600</v>
      </c>
      <c r="D6" s="129">
        <v>1500</v>
      </c>
      <c r="E6" s="129">
        <v>1400</v>
      </c>
      <c r="F6" s="136">
        <v>1300</v>
      </c>
    </row>
    <row r="7" spans="1:6" ht="36.75" customHeight="1" x14ac:dyDescent="0.25">
      <c r="A7" s="547" t="s">
        <v>78</v>
      </c>
      <c r="B7" s="129">
        <v>62</v>
      </c>
      <c r="C7" s="129">
        <v>38</v>
      </c>
      <c r="D7" s="129">
        <v>31</v>
      </c>
      <c r="E7" s="129">
        <v>32</v>
      </c>
      <c r="F7" s="136">
        <v>6</v>
      </c>
    </row>
    <row r="8" spans="1:6" ht="36.75" customHeight="1" x14ac:dyDescent="0.25">
      <c r="A8" s="80" t="s">
        <v>775</v>
      </c>
      <c r="B8" s="690">
        <v>0</v>
      </c>
      <c r="C8" s="690">
        <v>0</v>
      </c>
      <c r="D8" s="690">
        <v>0</v>
      </c>
      <c r="E8" s="690">
        <v>0</v>
      </c>
      <c r="F8" s="136">
        <v>25</v>
      </c>
    </row>
    <row r="9" spans="1:6" ht="36.75" customHeight="1" x14ac:dyDescent="0.25">
      <c r="A9" s="547" t="s">
        <v>774</v>
      </c>
      <c r="B9" s="129">
        <v>200</v>
      </c>
      <c r="C9" s="129">
        <v>220</v>
      </c>
      <c r="D9" s="129">
        <v>220</v>
      </c>
      <c r="E9" s="129">
        <v>220</v>
      </c>
      <c r="F9" s="136">
        <v>240</v>
      </c>
    </row>
    <row r="10" spans="1:6" ht="36.75" customHeight="1" x14ac:dyDescent="0.25">
      <c r="A10" s="547" t="s">
        <v>75</v>
      </c>
      <c r="B10" s="129">
        <v>1200</v>
      </c>
      <c r="C10" s="129">
        <v>1062</v>
      </c>
      <c r="D10" s="129">
        <v>772</v>
      </c>
      <c r="E10" s="129">
        <v>475</v>
      </c>
      <c r="F10" s="136">
        <v>510</v>
      </c>
    </row>
    <row r="11" spans="1:6" s="1" customFormat="1" ht="36.75" customHeight="1" x14ac:dyDescent="0.25">
      <c r="A11" s="548" t="s">
        <v>452</v>
      </c>
      <c r="B11" s="546">
        <f>SUM(B4:B10)</f>
        <v>6207</v>
      </c>
      <c r="C11" s="546">
        <f>SUM(C4:C10)</f>
        <v>5959</v>
      </c>
      <c r="D11" s="546">
        <f>SUM(D4:D10)</f>
        <v>5301</v>
      </c>
      <c r="E11" s="546">
        <f>SUM(E4:E10)</f>
        <v>4724</v>
      </c>
      <c r="F11" s="700">
        <f>SUM(F4:F10)</f>
        <v>4560</v>
      </c>
    </row>
    <row r="13" spans="1:6" x14ac:dyDescent="0.25">
      <c r="A13" t="s">
        <v>76</v>
      </c>
    </row>
    <row r="14" spans="1:6" x14ac:dyDescent="0.25">
      <c r="A14" t="s">
        <v>77</v>
      </c>
    </row>
    <row r="15" spans="1:6" ht="15" customHeight="1" x14ac:dyDescent="0.25">
      <c r="A15" t="s">
        <v>776</v>
      </c>
    </row>
    <row r="16" spans="1:6" x14ac:dyDescent="0.25">
      <c r="A16" s="725" t="s">
        <v>773</v>
      </c>
      <c r="B16" s="725"/>
      <c r="C16" s="725"/>
      <c r="D16" s="725"/>
      <c r="E16" s="725"/>
    </row>
  </sheetData>
  <mergeCells count="1">
    <mergeCell ref="A16:E16"/>
  </mergeCells>
  <pageMargins left="0.83333333333333304" right="0.83333333333333304" top="0.96875" bottom="0.75" header="0.3" footer="0.3"/>
  <pageSetup orientation="landscape" r:id="rId1"/>
  <headerFooter>
    <oddHeader xml:space="preserve">&amp;C&amp;"Cambria,Bold"&amp;18&amp;K003366
SERVING THE COMMUNITY PROGRAM ENROLLMENT 
IMPACT OVER THE LAST FIVE FISCAL YEARS
</oddHeader>
    <oddFooter>&amp;L&amp;"-,Bold"Minuteman High School&amp;R&amp;"-,Bold"&amp;P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R36"/>
  <sheetViews>
    <sheetView zoomScaleNormal="100" workbookViewId="0">
      <selection activeCell="AR11" sqref="AR11"/>
    </sheetView>
  </sheetViews>
  <sheetFormatPr defaultRowHeight="15" x14ac:dyDescent="0.25"/>
  <cols>
    <col min="1" max="1" width="20.5703125" customWidth="1"/>
    <col min="2" max="27" width="0" hidden="1" customWidth="1"/>
    <col min="28" max="28" width="0.140625" customWidth="1"/>
    <col min="29" max="29" width="6.7109375" style="580" hidden="1" customWidth="1"/>
    <col min="30" max="44" width="6.7109375" style="580" customWidth="1"/>
  </cols>
  <sheetData>
    <row r="1" spans="1:44" x14ac:dyDescent="0.25">
      <c r="A1" s="514" t="s">
        <v>537</v>
      </c>
      <c r="B1" s="515">
        <v>1974</v>
      </c>
      <c r="C1" s="515">
        <v>1975</v>
      </c>
      <c r="D1" s="515">
        <v>1976</v>
      </c>
      <c r="E1" s="515">
        <v>1977</v>
      </c>
      <c r="F1" s="515">
        <v>1978</v>
      </c>
      <c r="G1" s="515">
        <v>1979</v>
      </c>
      <c r="H1" s="515">
        <v>1980</v>
      </c>
      <c r="I1" s="515">
        <v>1981</v>
      </c>
      <c r="J1" s="515">
        <v>1982</v>
      </c>
      <c r="K1" s="515">
        <v>1983</v>
      </c>
      <c r="L1" s="515">
        <v>1984</v>
      </c>
      <c r="M1" s="515">
        <v>1985</v>
      </c>
      <c r="N1" s="515">
        <v>1986</v>
      </c>
      <c r="O1" s="515">
        <v>1987</v>
      </c>
      <c r="P1" s="515">
        <v>1988</v>
      </c>
      <c r="Q1" s="515">
        <v>1989</v>
      </c>
      <c r="R1" s="515">
        <v>1990</v>
      </c>
      <c r="S1" s="515">
        <v>1991</v>
      </c>
      <c r="T1" s="515">
        <v>1992</v>
      </c>
      <c r="U1" s="515">
        <v>1993</v>
      </c>
      <c r="V1" s="515">
        <v>1994</v>
      </c>
      <c r="W1" s="515">
        <v>1995</v>
      </c>
      <c r="X1" s="515">
        <v>1996</v>
      </c>
      <c r="Y1" s="515">
        <v>1997</v>
      </c>
      <c r="Z1" s="515">
        <v>1998</v>
      </c>
      <c r="AA1" s="515">
        <v>2000</v>
      </c>
      <c r="AB1" s="515">
        <v>2001</v>
      </c>
      <c r="AC1" s="568">
        <v>2002</v>
      </c>
      <c r="AD1" s="568">
        <v>2004</v>
      </c>
      <c r="AE1" s="568">
        <v>2005</v>
      </c>
      <c r="AF1" s="568">
        <v>2006</v>
      </c>
      <c r="AG1" s="568">
        <v>2007</v>
      </c>
      <c r="AH1" s="568">
        <v>2008</v>
      </c>
      <c r="AI1" s="568">
        <v>2009</v>
      </c>
      <c r="AJ1" s="568">
        <v>2010</v>
      </c>
      <c r="AK1" s="568">
        <v>2011</v>
      </c>
      <c r="AL1" s="568">
        <v>2012</v>
      </c>
      <c r="AM1" s="568">
        <v>2013</v>
      </c>
      <c r="AN1" s="568">
        <v>2014</v>
      </c>
      <c r="AO1" s="569">
        <v>2015</v>
      </c>
      <c r="AP1" s="569">
        <v>2016</v>
      </c>
      <c r="AQ1" s="569">
        <v>2017</v>
      </c>
      <c r="AR1" s="569">
        <v>2018</v>
      </c>
    </row>
    <row r="2" spans="1:44" x14ac:dyDescent="0.25">
      <c r="A2" s="516" t="s">
        <v>21</v>
      </c>
      <c r="B2" s="517">
        <v>42</v>
      </c>
      <c r="C2" s="517">
        <v>83</v>
      </c>
      <c r="D2" s="517">
        <v>111</v>
      </c>
      <c r="E2" s="517">
        <v>143</v>
      </c>
      <c r="F2" s="517">
        <v>128</v>
      </c>
      <c r="G2" s="517">
        <v>120</v>
      </c>
      <c r="H2" s="517">
        <v>96</v>
      </c>
      <c r="I2" s="517">
        <v>84</v>
      </c>
      <c r="J2" s="517">
        <v>75</v>
      </c>
      <c r="K2" s="517">
        <v>63</v>
      </c>
      <c r="L2" s="517">
        <v>61</v>
      </c>
      <c r="M2" s="517">
        <v>69</v>
      </c>
      <c r="N2" s="517">
        <v>71</v>
      </c>
      <c r="O2" s="517">
        <v>53</v>
      </c>
      <c r="P2" s="517">
        <v>50</v>
      </c>
      <c r="Q2" s="517">
        <v>61</v>
      </c>
      <c r="R2" s="517">
        <v>54</v>
      </c>
      <c r="S2" s="517">
        <v>55</v>
      </c>
      <c r="T2" s="517">
        <v>51</v>
      </c>
      <c r="U2" s="517">
        <v>41</v>
      </c>
      <c r="V2" s="517">
        <v>37</v>
      </c>
      <c r="W2" s="517">
        <v>38</v>
      </c>
      <c r="X2" s="517">
        <v>19</v>
      </c>
      <c r="Y2" s="517">
        <v>32</v>
      </c>
      <c r="Z2" s="517">
        <v>32</v>
      </c>
      <c r="AA2" s="517">
        <v>47</v>
      </c>
      <c r="AB2" s="517">
        <v>42</v>
      </c>
      <c r="AC2" s="570">
        <v>38</v>
      </c>
      <c r="AD2" s="570">
        <v>34</v>
      </c>
      <c r="AE2" s="570">
        <v>37</v>
      </c>
      <c r="AF2" s="570">
        <v>36</v>
      </c>
      <c r="AG2" s="570">
        <v>33</v>
      </c>
      <c r="AH2" s="570">
        <v>28</v>
      </c>
      <c r="AI2" s="570">
        <v>23</v>
      </c>
      <c r="AJ2" s="570">
        <v>31</v>
      </c>
      <c r="AK2" s="570">
        <v>30</v>
      </c>
      <c r="AL2" s="571">
        <v>21</v>
      </c>
      <c r="AM2" s="571">
        <v>26</v>
      </c>
      <c r="AN2" s="572">
        <v>30</v>
      </c>
      <c r="AO2" s="572">
        <v>33</v>
      </c>
      <c r="AP2" s="572">
        <v>35</v>
      </c>
      <c r="AQ2" s="572">
        <v>35</v>
      </c>
      <c r="AR2" s="572">
        <v>32</v>
      </c>
    </row>
    <row r="3" spans="1:44" x14ac:dyDescent="0.25">
      <c r="A3" s="516" t="s">
        <v>22</v>
      </c>
      <c r="B3" s="517">
        <v>95</v>
      </c>
      <c r="C3" s="517">
        <v>177</v>
      </c>
      <c r="D3" s="517">
        <v>280</v>
      </c>
      <c r="E3" s="517">
        <v>346</v>
      </c>
      <c r="F3" s="517">
        <v>309</v>
      </c>
      <c r="G3" s="517">
        <v>312</v>
      </c>
      <c r="H3" s="517">
        <v>297</v>
      </c>
      <c r="I3" s="517">
        <v>312</v>
      </c>
      <c r="J3" s="517">
        <v>334</v>
      </c>
      <c r="K3" s="517">
        <v>336</v>
      </c>
      <c r="L3" s="517">
        <v>305</v>
      </c>
      <c r="M3" s="517">
        <v>264</v>
      </c>
      <c r="N3" s="517">
        <v>244</v>
      </c>
      <c r="O3" s="517">
        <v>223</v>
      </c>
      <c r="P3" s="517">
        <v>195</v>
      </c>
      <c r="Q3" s="517">
        <v>182</v>
      </c>
      <c r="R3" s="517">
        <v>192</v>
      </c>
      <c r="S3" s="517">
        <v>200</v>
      </c>
      <c r="T3" s="517">
        <v>187</v>
      </c>
      <c r="U3" s="517">
        <v>172</v>
      </c>
      <c r="V3" s="517">
        <v>152</v>
      </c>
      <c r="W3" s="517">
        <v>148</v>
      </c>
      <c r="X3" s="517">
        <v>135</v>
      </c>
      <c r="Y3" s="517">
        <v>164</v>
      </c>
      <c r="Z3" s="517">
        <v>154</v>
      </c>
      <c r="AA3" s="517">
        <v>125</v>
      </c>
      <c r="AB3" s="517">
        <v>132</v>
      </c>
      <c r="AC3" s="570">
        <v>133</v>
      </c>
      <c r="AD3" s="570">
        <v>162</v>
      </c>
      <c r="AE3" s="570">
        <v>173</v>
      </c>
      <c r="AF3" s="570">
        <v>169</v>
      </c>
      <c r="AG3" s="570">
        <v>150</v>
      </c>
      <c r="AH3" s="570">
        <v>135</v>
      </c>
      <c r="AI3" s="570">
        <v>131</v>
      </c>
      <c r="AJ3" s="570">
        <v>115</v>
      </c>
      <c r="AK3" s="570">
        <v>139</v>
      </c>
      <c r="AL3" s="571">
        <v>139</v>
      </c>
      <c r="AM3" s="571">
        <v>165</v>
      </c>
      <c r="AN3" s="572">
        <v>152</v>
      </c>
      <c r="AO3" s="572">
        <v>120</v>
      </c>
      <c r="AP3" s="572">
        <v>121</v>
      </c>
      <c r="AQ3" s="572">
        <v>115</v>
      </c>
      <c r="AR3" s="572">
        <v>119</v>
      </c>
    </row>
    <row r="4" spans="1:44" x14ac:dyDescent="0.25">
      <c r="A4" s="516" t="s">
        <v>23</v>
      </c>
      <c r="B4" s="517">
        <v>40</v>
      </c>
      <c r="C4" s="517">
        <v>78</v>
      </c>
      <c r="D4" s="517">
        <v>86</v>
      </c>
      <c r="E4" s="517">
        <v>120</v>
      </c>
      <c r="F4" s="517">
        <v>106</v>
      </c>
      <c r="G4" s="517">
        <v>89</v>
      </c>
      <c r="H4" s="517">
        <v>74</v>
      </c>
      <c r="I4" s="517">
        <v>74</v>
      </c>
      <c r="J4" s="517">
        <v>75</v>
      </c>
      <c r="K4" s="517">
        <v>85</v>
      </c>
      <c r="L4" s="517">
        <v>88</v>
      </c>
      <c r="M4" s="517">
        <v>79</v>
      </c>
      <c r="N4" s="517">
        <v>69</v>
      </c>
      <c r="O4" s="517">
        <v>56</v>
      </c>
      <c r="P4" s="517">
        <v>53</v>
      </c>
      <c r="Q4" s="517">
        <v>52</v>
      </c>
      <c r="R4" s="517">
        <v>44</v>
      </c>
      <c r="S4" s="517">
        <v>37</v>
      </c>
      <c r="T4" s="517">
        <v>36</v>
      </c>
      <c r="U4" s="517">
        <v>35</v>
      </c>
      <c r="V4" s="517">
        <v>38</v>
      </c>
      <c r="W4" s="517">
        <v>34</v>
      </c>
      <c r="X4" s="517">
        <v>41</v>
      </c>
      <c r="Y4" s="517">
        <v>51</v>
      </c>
      <c r="Z4" s="517">
        <v>50</v>
      </c>
      <c r="AA4" s="517">
        <v>38</v>
      </c>
      <c r="AB4" s="517">
        <v>28</v>
      </c>
      <c r="AC4" s="570">
        <v>26</v>
      </c>
      <c r="AD4" s="570">
        <v>31</v>
      </c>
      <c r="AE4" s="570">
        <v>34</v>
      </c>
      <c r="AF4" s="570">
        <v>24</v>
      </c>
      <c r="AG4" s="570">
        <v>31</v>
      </c>
      <c r="AH4" s="570">
        <v>33</v>
      </c>
      <c r="AI4" s="570">
        <v>38</v>
      </c>
      <c r="AJ4" s="570">
        <v>41</v>
      </c>
      <c r="AK4" s="570">
        <v>41</v>
      </c>
      <c r="AL4" s="571">
        <v>34</v>
      </c>
      <c r="AM4" s="571">
        <v>31</v>
      </c>
      <c r="AN4" s="572">
        <v>31</v>
      </c>
      <c r="AO4" s="572">
        <v>26</v>
      </c>
      <c r="AP4" s="572">
        <v>28</v>
      </c>
      <c r="AQ4" s="572">
        <v>22</v>
      </c>
      <c r="AR4" s="572">
        <v>28</v>
      </c>
    </row>
    <row r="5" spans="1:44" x14ac:dyDescent="0.25">
      <c r="A5" s="516" t="s">
        <v>25</v>
      </c>
      <c r="B5" s="517"/>
      <c r="C5" s="518"/>
      <c r="D5" s="517"/>
      <c r="E5" s="517"/>
      <c r="F5" s="517"/>
      <c r="G5" s="517"/>
      <c r="H5" s="517">
        <v>18</v>
      </c>
      <c r="I5" s="517">
        <v>23</v>
      </c>
      <c r="J5" s="517">
        <v>22</v>
      </c>
      <c r="K5" s="517">
        <v>28</v>
      </c>
      <c r="L5" s="517">
        <v>22</v>
      </c>
      <c r="M5" s="517">
        <v>18</v>
      </c>
      <c r="N5" s="517">
        <v>21</v>
      </c>
      <c r="O5" s="517"/>
      <c r="P5" s="517">
        <v>13</v>
      </c>
      <c r="Q5" s="517">
        <v>7</v>
      </c>
      <c r="R5" s="517">
        <v>10</v>
      </c>
      <c r="S5" s="517">
        <v>8</v>
      </c>
      <c r="T5" s="517">
        <v>9</v>
      </c>
      <c r="U5" s="517">
        <v>8</v>
      </c>
      <c r="V5" s="517">
        <v>5</v>
      </c>
      <c r="W5" s="517">
        <v>5</v>
      </c>
      <c r="X5" s="517">
        <v>13</v>
      </c>
      <c r="Y5" s="517">
        <v>16</v>
      </c>
      <c r="Z5" s="517">
        <v>17</v>
      </c>
      <c r="AA5" s="517">
        <v>13</v>
      </c>
      <c r="AB5" s="517">
        <v>11</v>
      </c>
      <c r="AC5" s="570">
        <v>14</v>
      </c>
      <c r="AD5" s="570">
        <v>11</v>
      </c>
      <c r="AE5" s="570">
        <v>11</v>
      </c>
      <c r="AF5" s="570">
        <v>7</v>
      </c>
      <c r="AG5" s="570">
        <v>11</v>
      </c>
      <c r="AH5" s="570">
        <v>11</v>
      </c>
      <c r="AI5" s="570">
        <v>7</v>
      </c>
      <c r="AJ5" s="570">
        <v>10</v>
      </c>
      <c r="AK5" s="570">
        <v>10</v>
      </c>
      <c r="AL5" s="571">
        <v>10</v>
      </c>
      <c r="AM5" s="571">
        <v>11</v>
      </c>
      <c r="AN5" s="572">
        <v>10</v>
      </c>
      <c r="AO5" s="572">
        <v>9</v>
      </c>
      <c r="AP5" s="572">
        <v>11</v>
      </c>
      <c r="AQ5" s="572">
        <v>11</v>
      </c>
      <c r="AR5" s="572">
        <v>11</v>
      </c>
    </row>
    <row r="6" spans="1:44" x14ac:dyDescent="0.25">
      <c r="A6" s="516" t="s">
        <v>28</v>
      </c>
      <c r="B6" s="517">
        <v>42</v>
      </c>
      <c r="C6" s="517">
        <v>50</v>
      </c>
      <c r="D6" s="517">
        <v>53</v>
      </c>
      <c r="E6" s="517">
        <v>68</v>
      </c>
      <c r="F6" s="517">
        <v>71</v>
      </c>
      <c r="G6" s="517">
        <v>64</v>
      </c>
      <c r="H6" s="517">
        <v>54</v>
      </c>
      <c r="I6" s="517">
        <v>59</v>
      </c>
      <c r="J6" s="517">
        <v>56</v>
      </c>
      <c r="K6" s="517">
        <v>46</v>
      </c>
      <c r="L6" s="517">
        <v>40</v>
      </c>
      <c r="M6" s="517">
        <v>35</v>
      </c>
      <c r="N6" s="517">
        <v>40</v>
      </c>
      <c r="O6" s="517">
        <v>37</v>
      </c>
      <c r="P6" s="517">
        <v>34</v>
      </c>
      <c r="Q6" s="517">
        <v>27</v>
      </c>
      <c r="R6" s="517">
        <v>22</v>
      </c>
      <c r="S6" s="517">
        <v>26</v>
      </c>
      <c r="T6" s="517">
        <v>21</v>
      </c>
      <c r="U6" s="517">
        <v>26</v>
      </c>
      <c r="V6" s="517">
        <v>30</v>
      </c>
      <c r="W6" s="517">
        <v>30</v>
      </c>
      <c r="X6" s="517">
        <v>32</v>
      </c>
      <c r="Y6" s="517">
        <v>25</v>
      </c>
      <c r="Z6" s="517">
        <v>19</v>
      </c>
      <c r="AA6" s="517">
        <v>22</v>
      </c>
      <c r="AB6" s="517">
        <v>15</v>
      </c>
      <c r="AC6" s="570">
        <v>11</v>
      </c>
      <c r="AD6" s="570">
        <v>22</v>
      </c>
      <c r="AE6" s="570">
        <v>25</v>
      </c>
      <c r="AF6" s="570">
        <v>27</v>
      </c>
      <c r="AG6" s="570">
        <v>20</v>
      </c>
      <c r="AH6" s="570">
        <v>24</v>
      </c>
      <c r="AI6" s="570">
        <v>26</v>
      </c>
      <c r="AJ6" s="570">
        <v>22</v>
      </c>
      <c r="AK6" s="570">
        <v>18</v>
      </c>
      <c r="AL6" s="571">
        <v>10</v>
      </c>
      <c r="AM6" s="571">
        <v>7</v>
      </c>
      <c r="AN6" s="572">
        <v>16</v>
      </c>
      <c r="AO6" s="572">
        <v>17</v>
      </c>
      <c r="AP6" s="572">
        <v>21</v>
      </c>
      <c r="AQ6" s="572">
        <v>18</v>
      </c>
      <c r="AR6" s="572">
        <v>25</v>
      </c>
    </row>
    <row r="7" spans="1:44" x14ac:dyDescent="0.25">
      <c r="A7" s="516" t="s">
        <v>30</v>
      </c>
      <c r="B7" s="517"/>
      <c r="C7" s="517"/>
      <c r="D7" s="517"/>
      <c r="E7" s="517"/>
      <c r="F7" s="517"/>
      <c r="G7" s="517"/>
      <c r="H7" s="517"/>
      <c r="I7" s="517">
        <v>3</v>
      </c>
      <c r="J7" s="517">
        <v>6</v>
      </c>
      <c r="K7" s="517">
        <v>3</v>
      </c>
      <c r="L7" s="517">
        <v>3</v>
      </c>
      <c r="M7" s="517">
        <v>5</v>
      </c>
      <c r="N7" s="517">
        <v>6</v>
      </c>
      <c r="O7" s="517">
        <v>5</v>
      </c>
      <c r="P7" s="517">
        <v>6</v>
      </c>
      <c r="Q7" s="517">
        <v>2</v>
      </c>
      <c r="R7" s="517">
        <v>3</v>
      </c>
      <c r="S7" s="517">
        <v>4</v>
      </c>
      <c r="T7" s="517">
        <v>3</v>
      </c>
      <c r="U7" s="517">
        <v>2</v>
      </c>
      <c r="V7" s="517">
        <v>2</v>
      </c>
      <c r="W7" s="517">
        <v>3</v>
      </c>
      <c r="X7" s="517">
        <v>2</v>
      </c>
      <c r="Y7" s="517">
        <v>2</v>
      </c>
      <c r="Z7" s="517">
        <v>4</v>
      </c>
      <c r="AA7" s="517">
        <v>3</v>
      </c>
      <c r="AB7" s="517">
        <v>3</v>
      </c>
      <c r="AC7" s="570">
        <v>2</v>
      </c>
      <c r="AD7" s="570">
        <v>4</v>
      </c>
      <c r="AE7" s="570">
        <v>4</v>
      </c>
      <c r="AF7" s="570">
        <v>3</v>
      </c>
      <c r="AG7" s="570">
        <v>1</v>
      </c>
      <c r="AH7" s="570">
        <v>0</v>
      </c>
      <c r="AI7" s="570">
        <v>1</v>
      </c>
      <c r="AJ7" s="570">
        <v>1</v>
      </c>
      <c r="AK7" s="570">
        <v>2</v>
      </c>
      <c r="AL7" s="571">
        <v>2</v>
      </c>
      <c r="AM7" s="571">
        <v>1</v>
      </c>
      <c r="AN7" s="572">
        <v>3</v>
      </c>
      <c r="AO7" s="572">
        <v>2</v>
      </c>
      <c r="AP7" s="572">
        <v>1</v>
      </c>
      <c r="AQ7" s="572">
        <v>1</v>
      </c>
      <c r="AR7" s="572">
        <v>0</v>
      </c>
    </row>
    <row r="8" spans="1:44" x14ac:dyDescent="0.25">
      <c r="A8" s="516" t="s">
        <v>31</v>
      </c>
      <c r="B8" s="517"/>
      <c r="C8" s="517"/>
      <c r="D8" s="517"/>
      <c r="E8" s="517"/>
      <c r="F8" s="517"/>
      <c r="G8" s="517"/>
      <c r="H8" s="517">
        <v>38</v>
      </c>
      <c r="I8" s="517">
        <v>53</v>
      </c>
      <c r="J8" s="517">
        <v>53</v>
      </c>
      <c r="K8" s="517">
        <v>69</v>
      </c>
      <c r="L8" s="517">
        <v>63</v>
      </c>
      <c r="M8" s="517">
        <v>57</v>
      </c>
      <c r="N8" s="517">
        <v>58</v>
      </c>
      <c r="O8" s="517">
        <v>44</v>
      </c>
      <c r="P8" s="517">
        <v>44</v>
      </c>
      <c r="Q8" s="517">
        <v>30</v>
      </c>
      <c r="R8" s="517">
        <v>28</v>
      </c>
      <c r="S8" s="517">
        <v>30</v>
      </c>
      <c r="T8" s="517">
        <v>14</v>
      </c>
      <c r="U8" s="517">
        <v>20</v>
      </c>
      <c r="V8" s="517">
        <v>18</v>
      </c>
      <c r="W8" s="517">
        <v>25</v>
      </c>
      <c r="X8" s="517">
        <v>27</v>
      </c>
      <c r="Y8" s="517">
        <v>34</v>
      </c>
      <c r="Z8" s="517">
        <v>40</v>
      </c>
      <c r="AA8" s="517">
        <v>27</v>
      </c>
      <c r="AB8" s="517">
        <v>25</v>
      </c>
      <c r="AC8" s="570">
        <v>30</v>
      </c>
      <c r="AD8" s="570">
        <v>41</v>
      </c>
      <c r="AE8" s="570">
        <v>32</v>
      </c>
      <c r="AF8" s="570">
        <v>28</v>
      </c>
      <c r="AG8" s="570">
        <v>29</v>
      </c>
      <c r="AH8" s="570">
        <v>26</v>
      </c>
      <c r="AI8" s="570">
        <v>27</v>
      </c>
      <c r="AJ8" s="570">
        <v>23</v>
      </c>
      <c r="AK8" s="570">
        <v>19</v>
      </c>
      <c r="AL8" s="571">
        <v>22</v>
      </c>
      <c r="AM8" s="571">
        <v>27</v>
      </c>
      <c r="AN8" s="572">
        <v>32</v>
      </c>
      <c r="AO8" s="572">
        <v>39</v>
      </c>
      <c r="AP8" s="572">
        <v>38</v>
      </c>
      <c r="AQ8" s="572">
        <v>47</v>
      </c>
      <c r="AR8" s="572">
        <v>47</v>
      </c>
    </row>
    <row r="9" spans="1:44" x14ac:dyDescent="0.25">
      <c r="A9" s="516" t="s">
        <v>32</v>
      </c>
      <c r="B9" s="517">
        <v>78</v>
      </c>
      <c r="C9" s="517">
        <v>125</v>
      </c>
      <c r="D9" s="517">
        <v>146</v>
      </c>
      <c r="E9" s="517">
        <v>192</v>
      </c>
      <c r="F9" s="517">
        <v>149</v>
      </c>
      <c r="G9" s="517">
        <v>133</v>
      </c>
      <c r="H9" s="517">
        <v>123</v>
      </c>
      <c r="I9" s="517">
        <v>106</v>
      </c>
      <c r="J9" s="517">
        <v>115</v>
      </c>
      <c r="K9" s="517">
        <v>101</v>
      </c>
      <c r="L9" s="517">
        <v>72</v>
      </c>
      <c r="M9" s="517">
        <v>56</v>
      </c>
      <c r="N9" s="517">
        <v>61</v>
      </c>
      <c r="O9" s="517">
        <v>55</v>
      </c>
      <c r="P9" s="517">
        <v>45</v>
      </c>
      <c r="Q9" s="517">
        <v>65</v>
      </c>
      <c r="R9" s="517">
        <v>51</v>
      </c>
      <c r="S9" s="517">
        <v>45</v>
      </c>
      <c r="T9" s="517">
        <v>47</v>
      </c>
      <c r="U9" s="517">
        <v>45</v>
      </c>
      <c r="V9" s="517">
        <v>44</v>
      </c>
      <c r="W9" s="517">
        <v>33</v>
      </c>
      <c r="X9" s="517">
        <v>44</v>
      </c>
      <c r="Y9" s="517">
        <v>69</v>
      </c>
      <c r="Z9" s="517">
        <v>54</v>
      </c>
      <c r="AA9" s="517">
        <v>46</v>
      </c>
      <c r="AB9" s="517">
        <v>46</v>
      </c>
      <c r="AC9" s="570">
        <v>41</v>
      </c>
      <c r="AD9" s="570">
        <v>45</v>
      </c>
      <c r="AE9" s="570">
        <v>52</v>
      </c>
      <c r="AF9" s="570">
        <v>54</v>
      </c>
      <c r="AG9" s="570">
        <v>67</v>
      </c>
      <c r="AH9" s="570">
        <v>81</v>
      </c>
      <c r="AI9" s="570">
        <v>79</v>
      </c>
      <c r="AJ9" s="570">
        <v>89</v>
      </c>
      <c r="AK9" s="570">
        <v>68</v>
      </c>
      <c r="AL9" s="571">
        <v>65</v>
      </c>
      <c r="AM9" s="571">
        <v>52</v>
      </c>
      <c r="AN9" s="572">
        <v>42</v>
      </c>
      <c r="AO9" s="572">
        <v>51.5</v>
      </c>
      <c r="AP9" s="572">
        <v>55</v>
      </c>
      <c r="AQ9" s="572">
        <v>52</v>
      </c>
      <c r="AR9" s="572">
        <v>52</v>
      </c>
    </row>
    <row r="10" spans="1:44" x14ac:dyDescent="0.25">
      <c r="A10" s="516" t="s">
        <v>34</v>
      </c>
      <c r="B10" s="517"/>
      <c r="C10" s="517"/>
      <c r="D10" s="517"/>
      <c r="E10" s="517"/>
      <c r="F10" s="517"/>
      <c r="G10" s="517"/>
      <c r="H10" s="517">
        <v>63</v>
      </c>
      <c r="I10" s="517">
        <v>64</v>
      </c>
      <c r="J10" s="517">
        <v>66</v>
      </c>
      <c r="K10" s="517">
        <v>67</v>
      </c>
      <c r="L10" s="517">
        <v>61</v>
      </c>
      <c r="M10" s="517">
        <v>58</v>
      </c>
      <c r="N10" s="517">
        <v>54</v>
      </c>
      <c r="O10" s="517">
        <v>49</v>
      </c>
      <c r="P10" s="517">
        <v>45</v>
      </c>
      <c r="Q10" s="517">
        <v>51</v>
      </c>
      <c r="R10" s="517">
        <v>46</v>
      </c>
      <c r="S10" s="517">
        <v>47</v>
      </c>
      <c r="T10" s="517">
        <v>39</v>
      </c>
      <c r="U10" s="517">
        <v>40</v>
      </c>
      <c r="V10" s="517">
        <v>35</v>
      </c>
      <c r="W10" s="517">
        <v>34</v>
      </c>
      <c r="X10" s="517">
        <v>34</v>
      </c>
      <c r="Y10" s="517">
        <v>31</v>
      </c>
      <c r="Z10" s="517">
        <v>22</v>
      </c>
      <c r="AA10" s="517">
        <v>23</v>
      </c>
      <c r="AB10" s="517">
        <v>25</v>
      </c>
      <c r="AC10" s="570">
        <v>21</v>
      </c>
      <c r="AD10" s="570">
        <v>44</v>
      </c>
      <c r="AE10" s="570">
        <v>38</v>
      </c>
      <c r="AF10" s="570">
        <v>29</v>
      </c>
      <c r="AG10" s="570">
        <v>18</v>
      </c>
      <c r="AH10" s="570">
        <v>19</v>
      </c>
      <c r="AI10" s="570">
        <v>17</v>
      </c>
      <c r="AJ10" s="570">
        <v>26</v>
      </c>
      <c r="AK10" s="570">
        <v>34</v>
      </c>
      <c r="AL10" s="571">
        <v>27</v>
      </c>
      <c r="AM10" s="571">
        <v>35</v>
      </c>
      <c r="AN10" s="572">
        <v>24</v>
      </c>
      <c r="AO10" s="572">
        <v>25</v>
      </c>
      <c r="AP10" s="572">
        <v>21</v>
      </c>
      <c r="AQ10" s="572">
        <v>20</v>
      </c>
      <c r="AR10" s="572">
        <v>21</v>
      </c>
    </row>
    <row r="11" spans="1:44" x14ac:dyDescent="0.25">
      <c r="A11" s="516" t="s">
        <v>36</v>
      </c>
      <c r="B11" s="517">
        <v>14</v>
      </c>
      <c r="C11" s="517">
        <v>32</v>
      </c>
      <c r="D11" s="517">
        <v>45</v>
      </c>
      <c r="E11" s="517">
        <v>58</v>
      </c>
      <c r="F11" s="517">
        <v>64</v>
      </c>
      <c r="G11" s="517">
        <v>63</v>
      </c>
      <c r="H11" s="517">
        <v>64</v>
      </c>
      <c r="I11" s="517">
        <v>66</v>
      </c>
      <c r="J11" s="517">
        <v>69</v>
      </c>
      <c r="K11" s="517">
        <v>69</v>
      </c>
      <c r="L11" s="517">
        <v>65</v>
      </c>
      <c r="M11" s="517">
        <v>56</v>
      </c>
      <c r="N11" s="517">
        <v>54</v>
      </c>
      <c r="O11" s="517">
        <v>46</v>
      </c>
      <c r="P11" s="517">
        <v>50</v>
      </c>
      <c r="Q11" s="517">
        <v>52</v>
      </c>
      <c r="R11" s="517">
        <v>37</v>
      </c>
      <c r="S11" s="517">
        <v>32</v>
      </c>
      <c r="T11" s="517">
        <v>27</v>
      </c>
      <c r="U11" s="517">
        <v>23</v>
      </c>
      <c r="V11" s="517">
        <v>27</v>
      </c>
      <c r="W11" s="517">
        <v>24</v>
      </c>
      <c r="X11" s="517">
        <v>29</v>
      </c>
      <c r="Y11" s="517">
        <v>30</v>
      </c>
      <c r="Z11" s="517">
        <v>37</v>
      </c>
      <c r="AA11" s="517">
        <v>39</v>
      </c>
      <c r="AB11" s="517">
        <v>45</v>
      </c>
      <c r="AC11" s="570">
        <v>48</v>
      </c>
      <c r="AD11" s="570">
        <v>58</v>
      </c>
      <c r="AE11" s="570">
        <v>49</v>
      </c>
      <c r="AF11" s="570">
        <v>44</v>
      </c>
      <c r="AG11" s="570">
        <v>40</v>
      </c>
      <c r="AH11" s="570">
        <v>25</v>
      </c>
      <c r="AI11" s="570">
        <v>25</v>
      </c>
      <c r="AJ11" s="570">
        <v>29</v>
      </c>
      <c r="AK11" s="570">
        <v>23</v>
      </c>
      <c r="AL11" s="571">
        <v>26</v>
      </c>
      <c r="AM11" s="571">
        <v>22</v>
      </c>
      <c r="AN11" s="572">
        <v>19</v>
      </c>
      <c r="AO11" s="572">
        <v>13</v>
      </c>
      <c r="AP11" s="572">
        <v>16</v>
      </c>
      <c r="AQ11" s="572">
        <v>16</v>
      </c>
      <c r="AR11" s="572">
        <v>19</v>
      </c>
    </row>
    <row r="12" spans="1:44" x14ac:dyDescent="0.25">
      <c r="A12" s="516"/>
      <c r="B12" s="519"/>
      <c r="C12" s="519"/>
      <c r="D12" s="519"/>
      <c r="E12" s="519"/>
      <c r="F12" s="519"/>
      <c r="G12" s="519"/>
      <c r="H12" s="519"/>
      <c r="I12" s="519"/>
      <c r="J12" s="519"/>
      <c r="K12" s="519"/>
      <c r="L12" s="519"/>
      <c r="M12" s="517"/>
      <c r="N12" s="517"/>
      <c r="O12" s="517"/>
      <c r="P12" s="517"/>
      <c r="Q12" s="517"/>
      <c r="R12" s="517"/>
      <c r="S12" s="517"/>
      <c r="T12" s="517"/>
      <c r="U12" s="517"/>
      <c r="V12" s="517"/>
      <c r="W12" s="517"/>
      <c r="X12" s="517"/>
      <c r="Y12" s="517"/>
      <c r="Z12" s="517"/>
      <c r="AA12" s="517"/>
      <c r="AB12" s="517"/>
      <c r="AC12" s="570"/>
      <c r="AD12" s="570"/>
      <c r="AE12" s="570"/>
      <c r="AF12" s="570"/>
      <c r="AG12" s="570"/>
      <c r="AH12" s="570"/>
      <c r="AI12" s="570"/>
      <c r="AJ12" s="570"/>
      <c r="AK12" s="570"/>
      <c r="AL12" s="573"/>
      <c r="AM12" s="573"/>
      <c r="AN12" s="574"/>
      <c r="AO12" s="574"/>
      <c r="AP12" s="574"/>
      <c r="AQ12" s="574"/>
      <c r="AR12" s="574"/>
    </row>
    <row r="13" spans="1:44" x14ac:dyDescent="0.25">
      <c r="A13" s="522" t="s">
        <v>538</v>
      </c>
      <c r="B13" s="523">
        <f t="shared" ref="B13:X13" ca="1" si="0">SUM(B2:B26)</f>
        <v>3377</v>
      </c>
      <c r="C13" s="523">
        <f t="shared" ca="1" si="0"/>
        <v>5779</v>
      </c>
      <c r="D13" s="523">
        <f t="shared" ca="1" si="0"/>
        <v>7775</v>
      </c>
      <c r="E13" s="523">
        <f t="shared" ca="1" si="0"/>
        <v>9904</v>
      </c>
      <c r="F13" s="523">
        <f t="shared" ca="1" si="0"/>
        <v>9186</v>
      </c>
      <c r="G13" s="523">
        <f t="shared" ca="1" si="0"/>
        <v>9262</v>
      </c>
      <c r="H13" s="523">
        <f t="shared" ca="1" si="0"/>
        <v>9471</v>
      </c>
      <c r="I13" s="523">
        <f t="shared" ca="1" si="0"/>
        <v>9441</v>
      </c>
      <c r="J13" s="523">
        <f t="shared" ca="1" si="0"/>
        <v>9771</v>
      </c>
      <c r="K13" s="523">
        <f t="shared" ca="1" si="0"/>
        <v>9778</v>
      </c>
      <c r="L13" s="523">
        <f t="shared" ca="1" si="0"/>
        <v>8827</v>
      </c>
      <c r="M13" s="523">
        <f t="shared" ca="1" si="0"/>
        <v>8067</v>
      </c>
      <c r="N13" s="523">
        <f t="shared" ca="1" si="0"/>
        <v>7971</v>
      </c>
      <c r="O13" s="523">
        <f t="shared" ca="1" si="0"/>
        <v>6858</v>
      </c>
      <c r="P13" s="523">
        <f t="shared" ca="1" si="0"/>
        <v>6398</v>
      </c>
      <c r="Q13" s="523">
        <f t="shared" ca="1" si="0"/>
        <v>6043</v>
      </c>
      <c r="R13" s="523">
        <f t="shared" ca="1" si="0"/>
        <v>5663</v>
      </c>
      <c r="S13" s="523">
        <f t="shared" ca="1" si="0"/>
        <v>5466</v>
      </c>
      <c r="T13" s="523">
        <f t="shared" ca="1" si="0"/>
        <v>5319</v>
      </c>
      <c r="U13" s="523">
        <f t="shared" ca="1" si="0"/>
        <v>5854</v>
      </c>
      <c r="V13" s="523">
        <f t="shared" ca="1" si="0"/>
        <v>6248</v>
      </c>
      <c r="W13" s="523">
        <f t="shared" ca="1" si="0"/>
        <v>6748</v>
      </c>
      <c r="X13" s="523">
        <f t="shared" ca="1" si="0"/>
        <v>6889</v>
      </c>
      <c r="Y13" s="523" t="e">
        <f>#REF!+#REF!</f>
        <v>#REF!</v>
      </c>
      <c r="Z13" s="523">
        <f ca="1">SUM(Z2:Z26)</f>
        <v>10697</v>
      </c>
      <c r="AA13" s="523">
        <f ca="1">SUM(AA2:AA26)</f>
        <v>8778</v>
      </c>
      <c r="AB13" s="523">
        <f ca="1">SUM(AB2:AB26)</f>
        <v>8630</v>
      </c>
      <c r="AC13" s="527">
        <f t="shared" ref="AC13" si="1">SUM(AC2:AC12)</f>
        <v>364</v>
      </c>
      <c r="AD13" s="527">
        <f t="shared" ref="AD13:AP13" si="2">SUM(AD2:AD12)</f>
        <v>452</v>
      </c>
      <c r="AE13" s="527">
        <f t="shared" si="2"/>
        <v>455</v>
      </c>
      <c r="AF13" s="527">
        <f t="shared" si="2"/>
        <v>421</v>
      </c>
      <c r="AG13" s="527">
        <f t="shared" si="2"/>
        <v>400</v>
      </c>
      <c r="AH13" s="527">
        <f t="shared" si="2"/>
        <v>382</v>
      </c>
      <c r="AI13" s="527">
        <f t="shared" si="2"/>
        <v>374</v>
      </c>
      <c r="AJ13" s="527">
        <f t="shared" si="2"/>
        <v>387</v>
      </c>
      <c r="AK13" s="527">
        <f t="shared" si="2"/>
        <v>384</v>
      </c>
      <c r="AL13" s="527">
        <f t="shared" si="2"/>
        <v>356</v>
      </c>
      <c r="AM13" s="527">
        <f t="shared" si="2"/>
        <v>377</v>
      </c>
      <c r="AN13" s="527">
        <f t="shared" si="2"/>
        <v>359</v>
      </c>
      <c r="AO13" s="527">
        <f t="shared" si="2"/>
        <v>335.5</v>
      </c>
      <c r="AP13" s="527">
        <f t="shared" si="2"/>
        <v>347</v>
      </c>
      <c r="AQ13" s="527">
        <f t="shared" ref="AQ13:AR13" si="3">SUM(AQ2:AQ12)</f>
        <v>337</v>
      </c>
      <c r="AR13" s="527">
        <f t="shared" si="3"/>
        <v>354</v>
      </c>
    </row>
    <row r="14" spans="1:44" hidden="1" x14ac:dyDescent="0.25">
      <c r="A14" s="524" t="s">
        <v>539</v>
      </c>
      <c r="B14" s="517"/>
      <c r="C14" s="517">
        <v>2</v>
      </c>
      <c r="D14" s="517">
        <v>22</v>
      </c>
      <c r="E14" s="517">
        <v>38</v>
      </c>
      <c r="F14" s="517">
        <v>89</v>
      </c>
      <c r="G14" s="517">
        <v>189</v>
      </c>
      <c r="H14" s="517">
        <v>174</v>
      </c>
      <c r="I14" s="517">
        <v>183</v>
      </c>
      <c r="J14" s="517">
        <v>205</v>
      </c>
      <c r="K14" s="517">
        <v>218</v>
      </c>
      <c r="L14" s="517">
        <v>217</v>
      </c>
      <c r="M14" s="517">
        <v>212</v>
      </c>
      <c r="N14" s="517">
        <v>209</v>
      </c>
      <c r="O14" s="517">
        <v>193</v>
      </c>
      <c r="P14" s="517">
        <v>185</v>
      </c>
      <c r="Q14" s="517">
        <v>154</v>
      </c>
      <c r="R14" s="517">
        <v>148</v>
      </c>
      <c r="S14" s="517">
        <v>134</v>
      </c>
      <c r="T14" s="517">
        <v>183</v>
      </c>
      <c r="U14" s="517">
        <v>283</v>
      </c>
      <c r="V14" s="517">
        <v>385</v>
      </c>
      <c r="W14" s="517">
        <v>470</v>
      </c>
      <c r="X14" s="517">
        <v>211</v>
      </c>
      <c r="Y14" s="517">
        <v>224</v>
      </c>
      <c r="Z14" s="517">
        <v>209</v>
      </c>
      <c r="AA14" s="517">
        <v>242</v>
      </c>
      <c r="AB14" s="517">
        <v>297</v>
      </c>
      <c r="AC14" s="570">
        <v>305</v>
      </c>
      <c r="AD14" s="570">
        <v>270</v>
      </c>
      <c r="AE14" s="570">
        <v>254</v>
      </c>
      <c r="AF14" s="570">
        <v>245</v>
      </c>
      <c r="AG14" s="570">
        <v>245</v>
      </c>
      <c r="AH14" s="570">
        <v>259</v>
      </c>
      <c r="AI14" s="570">
        <v>250</v>
      </c>
      <c r="AJ14" s="570">
        <v>309</v>
      </c>
      <c r="AK14" s="570">
        <v>355</v>
      </c>
      <c r="AL14" s="573"/>
      <c r="AM14" s="573"/>
      <c r="AN14" s="575"/>
      <c r="AO14" s="575"/>
      <c r="AP14" s="575"/>
      <c r="AQ14" s="575"/>
      <c r="AR14" s="575"/>
    </row>
    <row r="15" spans="1:44" hidden="1" x14ac:dyDescent="0.25">
      <c r="A15" s="524" t="s">
        <v>540</v>
      </c>
      <c r="B15" s="517"/>
      <c r="C15" s="517"/>
      <c r="D15" s="517"/>
      <c r="E15" s="517"/>
      <c r="F15" s="517"/>
      <c r="G15" s="517"/>
      <c r="H15" s="517"/>
      <c r="I15" s="517"/>
      <c r="J15" s="517"/>
      <c r="K15" s="517"/>
      <c r="L15" s="517"/>
      <c r="M15" s="517"/>
      <c r="N15" s="517"/>
      <c r="O15" s="517"/>
      <c r="P15" s="517"/>
      <c r="Q15" s="517"/>
      <c r="R15" s="517"/>
      <c r="S15" s="517"/>
      <c r="T15" s="517"/>
      <c r="U15" s="517"/>
      <c r="V15" s="517"/>
      <c r="W15" s="517"/>
      <c r="X15" s="517">
        <v>290</v>
      </c>
      <c r="Y15" s="517">
        <v>268</v>
      </c>
      <c r="Z15" s="517">
        <v>280</v>
      </c>
      <c r="AA15" s="517">
        <v>145</v>
      </c>
      <c r="AB15" s="517">
        <v>82</v>
      </c>
      <c r="AC15" s="570">
        <v>38</v>
      </c>
      <c r="AD15" s="570"/>
      <c r="AE15" s="570"/>
      <c r="AF15" s="570"/>
      <c r="AG15" s="570"/>
      <c r="AH15" s="570"/>
      <c r="AI15" s="570"/>
      <c r="AJ15" s="570"/>
      <c r="AK15" s="570"/>
      <c r="AL15" s="573"/>
      <c r="AM15" s="573"/>
      <c r="AN15" s="575"/>
      <c r="AO15" s="575"/>
      <c r="AP15" s="575"/>
      <c r="AQ15" s="575"/>
      <c r="AR15" s="575"/>
    </row>
    <row r="16" spans="1:44" hidden="1" x14ac:dyDescent="0.25">
      <c r="A16" s="516"/>
      <c r="B16" s="519"/>
      <c r="C16" s="519"/>
      <c r="D16" s="519"/>
      <c r="E16" s="519"/>
      <c r="F16" s="519"/>
      <c r="G16" s="519"/>
      <c r="H16" s="519"/>
      <c r="I16" s="519"/>
      <c r="J16" s="519"/>
      <c r="K16" s="519"/>
      <c r="L16" s="519"/>
      <c r="M16" s="517"/>
      <c r="N16" s="517"/>
      <c r="O16" s="517"/>
      <c r="P16" s="517"/>
      <c r="Q16" s="517"/>
      <c r="R16" s="517"/>
      <c r="S16" s="517"/>
      <c r="T16" s="517"/>
      <c r="U16" s="517"/>
      <c r="V16" s="517"/>
      <c r="W16" s="517"/>
      <c r="X16" s="517"/>
      <c r="Y16" s="517"/>
      <c r="Z16" s="517"/>
      <c r="AA16" s="517"/>
      <c r="AB16" s="517"/>
      <c r="AC16" s="570"/>
      <c r="AD16" s="570"/>
      <c r="AE16" s="570"/>
      <c r="AF16" s="570"/>
      <c r="AG16" s="570"/>
      <c r="AH16" s="570"/>
      <c r="AI16" s="570"/>
      <c r="AJ16" s="570"/>
      <c r="AK16" s="576"/>
      <c r="AL16" s="573"/>
      <c r="AM16" s="573"/>
      <c r="AN16" s="575"/>
      <c r="AO16" s="575"/>
      <c r="AP16" s="575"/>
      <c r="AQ16" s="575"/>
      <c r="AR16" s="575"/>
    </row>
    <row r="17" spans="1:44" hidden="1" x14ac:dyDescent="0.25">
      <c r="A17" s="520" t="s">
        <v>541</v>
      </c>
      <c r="B17" s="521"/>
      <c r="C17" s="521"/>
      <c r="D17" s="521"/>
      <c r="E17" s="521"/>
      <c r="F17" s="521"/>
      <c r="G17" s="521"/>
      <c r="H17" s="521"/>
      <c r="I17" s="521"/>
      <c r="J17" s="521"/>
      <c r="K17" s="521"/>
      <c r="L17" s="521"/>
      <c r="M17" s="521"/>
      <c r="N17" s="521"/>
      <c r="O17" s="521"/>
      <c r="P17" s="521"/>
      <c r="Q17" s="521"/>
      <c r="R17" s="521"/>
      <c r="S17" s="521"/>
      <c r="T17" s="521"/>
      <c r="U17" s="521"/>
      <c r="V17" s="521"/>
      <c r="W17" s="521"/>
      <c r="X17" s="521"/>
      <c r="Y17" s="521">
        <v>0</v>
      </c>
      <c r="Z17" s="521">
        <v>0</v>
      </c>
      <c r="AA17" s="521">
        <v>0</v>
      </c>
      <c r="AB17" s="521">
        <v>0</v>
      </c>
      <c r="AC17" s="577">
        <v>0</v>
      </c>
      <c r="AD17" s="577">
        <v>0</v>
      </c>
      <c r="AE17" s="577">
        <v>0</v>
      </c>
      <c r="AF17" s="577">
        <v>0</v>
      </c>
      <c r="AG17" s="577">
        <v>0</v>
      </c>
      <c r="AH17" s="577">
        <v>1</v>
      </c>
      <c r="AI17" s="577">
        <v>3</v>
      </c>
      <c r="AJ17" s="577">
        <v>0</v>
      </c>
      <c r="AK17" s="577">
        <v>0</v>
      </c>
      <c r="AL17" s="578"/>
      <c r="AM17" s="578"/>
      <c r="AN17" s="575"/>
      <c r="AO17" s="575"/>
      <c r="AP17" s="575"/>
      <c r="AQ17" s="575"/>
      <c r="AR17" s="575"/>
    </row>
    <row r="18" spans="1:44" hidden="1" x14ac:dyDescent="0.25">
      <c r="A18" s="520" t="s">
        <v>542</v>
      </c>
      <c r="B18" s="521"/>
      <c r="C18" s="521"/>
      <c r="D18" s="521"/>
      <c r="E18" s="521"/>
      <c r="F18" s="521"/>
      <c r="G18" s="521"/>
      <c r="H18" s="521"/>
      <c r="I18" s="521"/>
      <c r="J18" s="521"/>
      <c r="K18" s="521"/>
      <c r="L18" s="521"/>
      <c r="M18" s="521"/>
      <c r="N18" s="521"/>
      <c r="O18" s="521"/>
      <c r="P18" s="521"/>
      <c r="Q18" s="521"/>
      <c r="R18" s="521"/>
      <c r="S18" s="521"/>
      <c r="T18" s="521"/>
      <c r="U18" s="521"/>
      <c r="V18" s="521"/>
      <c r="W18" s="521"/>
      <c r="X18" s="521"/>
      <c r="Y18" s="521">
        <v>34</v>
      </c>
      <c r="Z18" s="521">
        <v>24</v>
      </c>
      <c r="AA18" s="521">
        <v>19</v>
      </c>
      <c r="AB18" s="521">
        <v>22</v>
      </c>
      <c r="AC18" s="577">
        <v>25</v>
      </c>
      <c r="AD18" s="577">
        <v>24</v>
      </c>
      <c r="AE18" s="577">
        <v>25</v>
      </c>
      <c r="AF18" s="577">
        <v>31</v>
      </c>
      <c r="AG18" s="577">
        <v>19</v>
      </c>
      <c r="AH18" s="577">
        <v>27</v>
      </c>
      <c r="AI18" s="577">
        <v>28</v>
      </c>
      <c r="AJ18" s="577">
        <v>59</v>
      </c>
      <c r="AK18" s="577">
        <v>77</v>
      </c>
      <c r="AL18" s="578"/>
      <c r="AM18" s="578"/>
      <c r="AN18" s="575"/>
      <c r="AO18" s="575"/>
      <c r="AP18" s="575"/>
      <c r="AQ18" s="575"/>
      <c r="AR18" s="575"/>
    </row>
    <row r="19" spans="1:44" hidden="1" x14ac:dyDescent="0.25">
      <c r="A19" s="520" t="s">
        <v>543</v>
      </c>
      <c r="B19" s="521"/>
      <c r="C19" s="521"/>
      <c r="D19" s="521"/>
      <c r="E19" s="521"/>
      <c r="F19" s="521"/>
      <c r="G19" s="521"/>
      <c r="H19" s="521"/>
      <c r="I19" s="521"/>
      <c r="J19" s="521"/>
      <c r="K19" s="521"/>
      <c r="L19" s="521"/>
      <c r="M19" s="521"/>
      <c r="N19" s="521"/>
      <c r="O19" s="521"/>
      <c r="P19" s="521"/>
      <c r="Q19" s="521"/>
      <c r="R19" s="521"/>
      <c r="S19" s="521"/>
      <c r="T19" s="521"/>
      <c r="U19" s="521"/>
      <c r="V19" s="521"/>
      <c r="W19" s="521"/>
      <c r="X19" s="521"/>
      <c r="Y19" s="521">
        <f>Y30-Y18</f>
        <v>458</v>
      </c>
      <c r="Z19" s="521">
        <f>Z30-Z18</f>
        <v>465</v>
      </c>
      <c r="AA19" s="521">
        <v>368</v>
      </c>
      <c r="AB19" s="521">
        <v>357</v>
      </c>
      <c r="AC19" s="577">
        <v>318</v>
      </c>
      <c r="AD19" s="577">
        <v>246</v>
      </c>
      <c r="AE19" s="577">
        <v>229</v>
      </c>
      <c r="AF19" s="577">
        <v>214</v>
      </c>
      <c r="AG19" s="577">
        <v>226</v>
      </c>
      <c r="AH19" s="577">
        <v>233</v>
      </c>
      <c r="AI19" s="577">
        <v>222</v>
      </c>
      <c r="AJ19" s="577">
        <v>250</v>
      </c>
      <c r="AK19" s="577">
        <f>355-77</f>
        <v>278</v>
      </c>
      <c r="AL19" s="573"/>
      <c r="AM19" s="573"/>
      <c r="AN19" s="575"/>
      <c r="AO19" s="575"/>
      <c r="AP19" s="575"/>
      <c r="AQ19" s="575"/>
      <c r="AR19" s="575"/>
    </row>
    <row r="20" spans="1:44" x14ac:dyDescent="0.25">
      <c r="A20" s="516"/>
      <c r="B20" s="519"/>
      <c r="C20" s="519"/>
      <c r="D20" s="519"/>
      <c r="E20" s="519"/>
      <c r="F20" s="519"/>
      <c r="G20" s="519"/>
      <c r="H20" s="519"/>
      <c r="I20" s="519"/>
      <c r="J20" s="519"/>
      <c r="K20" s="519"/>
      <c r="L20" s="519"/>
      <c r="M20" s="517"/>
      <c r="N20" s="517"/>
      <c r="O20" s="517"/>
      <c r="P20" s="517"/>
      <c r="Q20" s="517"/>
      <c r="R20" s="517"/>
      <c r="S20" s="517"/>
      <c r="T20" s="517"/>
      <c r="U20" s="517"/>
      <c r="V20" s="517"/>
      <c r="W20" s="517"/>
      <c r="X20" s="517"/>
      <c r="Y20" s="517"/>
      <c r="Z20" s="517"/>
      <c r="AA20" s="517"/>
      <c r="AB20" s="517"/>
      <c r="AC20" s="570"/>
      <c r="AD20" s="570"/>
      <c r="AE20" s="570"/>
      <c r="AF20" s="570"/>
      <c r="AG20" s="570"/>
      <c r="AH20" s="570"/>
      <c r="AI20" s="570"/>
      <c r="AJ20" s="570"/>
      <c r="AK20" s="570"/>
      <c r="AL20" s="573"/>
      <c r="AM20" s="573"/>
      <c r="AN20" s="574"/>
      <c r="AO20" s="574"/>
      <c r="AP20" s="574"/>
      <c r="AQ20" s="574"/>
      <c r="AR20" s="574"/>
    </row>
    <row r="21" spans="1:44" x14ac:dyDescent="0.25">
      <c r="A21" s="516" t="s">
        <v>26</v>
      </c>
      <c r="B21" s="517">
        <v>11</v>
      </c>
      <c r="C21" s="517">
        <v>21</v>
      </c>
      <c r="D21" s="517">
        <v>26</v>
      </c>
      <c r="E21" s="517">
        <v>29</v>
      </c>
      <c r="F21" s="517">
        <v>25</v>
      </c>
      <c r="G21" s="517">
        <v>28</v>
      </c>
      <c r="H21" s="517">
        <v>29</v>
      </c>
      <c r="I21" s="517">
        <v>26</v>
      </c>
      <c r="J21" s="517">
        <v>18</v>
      </c>
      <c r="K21" s="517">
        <v>17</v>
      </c>
      <c r="L21" s="517">
        <v>15</v>
      </c>
      <c r="M21" s="517">
        <v>16</v>
      </c>
      <c r="N21" s="517">
        <v>24</v>
      </c>
      <c r="O21" s="517">
        <v>19</v>
      </c>
      <c r="P21" s="517">
        <v>14</v>
      </c>
      <c r="Q21" s="517">
        <v>10</v>
      </c>
      <c r="R21" s="517">
        <v>11</v>
      </c>
      <c r="S21" s="517">
        <v>9</v>
      </c>
      <c r="T21" s="517">
        <v>15</v>
      </c>
      <c r="U21" s="517">
        <v>14</v>
      </c>
      <c r="V21" s="517">
        <v>12</v>
      </c>
      <c r="W21" s="517">
        <v>8</v>
      </c>
      <c r="X21" s="517">
        <v>5</v>
      </c>
      <c r="Y21" s="517">
        <v>10</v>
      </c>
      <c r="Z21" s="517">
        <v>8</v>
      </c>
      <c r="AA21" s="517">
        <v>6</v>
      </c>
      <c r="AB21" s="517">
        <v>10</v>
      </c>
      <c r="AC21" s="570">
        <v>8</v>
      </c>
      <c r="AD21" s="570">
        <v>14</v>
      </c>
      <c r="AE21" s="570">
        <v>14</v>
      </c>
      <c r="AF21" s="570">
        <v>12</v>
      </c>
      <c r="AG21" s="570">
        <v>12</v>
      </c>
      <c r="AH21" s="570">
        <v>13</v>
      </c>
      <c r="AI21" s="570">
        <v>14</v>
      </c>
      <c r="AJ21" s="570">
        <v>16</v>
      </c>
      <c r="AK21" s="570">
        <v>8</v>
      </c>
      <c r="AL21" s="571">
        <v>6</v>
      </c>
      <c r="AM21" s="571">
        <v>5</v>
      </c>
      <c r="AN21" s="572">
        <v>5</v>
      </c>
      <c r="AO21" s="572">
        <v>7</v>
      </c>
      <c r="AP21" s="572">
        <v>4</v>
      </c>
      <c r="AQ21" s="572">
        <v>6</v>
      </c>
      <c r="AR21" s="572">
        <v>6</v>
      </c>
    </row>
    <row r="22" spans="1:44" x14ac:dyDescent="0.25">
      <c r="A22" s="516" t="s">
        <v>27</v>
      </c>
      <c r="B22" s="517">
        <v>8</v>
      </c>
      <c r="C22" s="517">
        <v>10</v>
      </c>
      <c r="D22" s="517">
        <v>13</v>
      </c>
      <c r="E22" s="517">
        <v>13</v>
      </c>
      <c r="F22" s="517">
        <v>13</v>
      </c>
      <c r="G22" s="517">
        <v>13</v>
      </c>
      <c r="H22" s="517">
        <v>15</v>
      </c>
      <c r="I22" s="517">
        <v>10</v>
      </c>
      <c r="J22" s="517">
        <v>9</v>
      </c>
      <c r="K22" s="517">
        <v>11</v>
      </c>
      <c r="L22" s="517">
        <v>9</v>
      </c>
      <c r="M22" s="517">
        <v>6</v>
      </c>
      <c r="N22" s="517">
        <v>3</v>
      </c>
      <c r="O22" s="517">
        <v>4</v>
      </c>
      <c r="P22" s="517">
        <v>4</v>
      </c>
      <c r="Q22" s="517">
        <v>4</v>
      </c>
      <c r="R22" s="517">
        <v>3</v>
      </c>
      <c r="S22" s="517">
        <v>7</v>
      </c>
      <c r="T22" s="517">
        <v>6</v>
      </c>
      <c r="U22" s="517">
        <v>10</v>
      </c>
      <c r="V22" s="517">
        <v>7</v>
      </c>
      <c r="W22" s="517">
        <v>7</v>
      </c>
      <c r="X22" s="517">
        <v>7</v>
      </c>
      <c r="Y22" s="517">
        <v>9</v>
      </c>
      <c r="Z22" s="517">
        <v>8</v>
      </c>
      <c r="AA22" s="517">
        <v>4</v>
      </c>
      <c r="AB22" s="517">
        <v>5</v>
      </c>
      <c r="AC22" s="570">
        <v>7</v>
      </c>
      <c r="AD22" s="570">
        <v>11</v>
      </c>
      <c r="AE22" s="570">
        <v>9</v>
      </c>
      <c r="AF22" s="570">
        <v>8</v>
      </c>
      <c r="AG22" s="570">
        <v>7</v>
      </c>
      <c r="AH22" s="570">
        <v>8</v>
      </c>
      <c r="AI22" s="570">
        <v>8</v>
      </c>
      <c r="AJ22" s="570">
        <v>5</v>
      </c>
      <c r="AK22" s="570">
        <v>7</v>
      </c>
      <c r="AL22" s="571">
        <v>9</v>
      </c>
      <c r="AM22" s="571">
        <v>12</v>
      </c>
      <c r="AN22" s="572">
        <v>8</v>
      </c>
      <c r="AO22" s="572">
        <v>5</v>
      </c>
      <c r="AP22" s="572">
        <v>4</v>
      </c>
      <c r="AQ22" s="572">
        <v>2</v>
      </c>
      <c r="AR22" s="572">
        <v>2</v>
      </c>
    </row>
    <row r="23" spans="1:44" x14ac:dyDescent="0.25">
      <c r="A23" s="516" t="s">
        <v>33</v>
      </c>
      <c r="B23" s="517">
        <v>12</v>
      </c>
      <c r="C23" s="517">
        <v>20</v>
      </c>
      <c r="D23" s="517">
        <v>28</v>
      </c>
      <c r="E23" s="517">
        <v>32</v>
      </c>
      <c r="F23" s="517">
        <v>31</v>
      </c>
      <c r="G23" s="517">
        <v>20</v>
      </c>
      <c r="H23" s="517">
        <v>15</v>
      </c>
      <c r="I23" s="517">
        <v>12</v>
      </c>
      <c r="J23" s="517">
        <v>13</v>
      </c>
      <c r="K23" s="517">
        <v>16</v>
      </c>
      <c r="L23" s="517">
        <v>12</v>
      </c>
      <c r="M23" s="517">
        <v>11</v>
      </c>
      <c r="N23" s="517">
        <v>9</v>
      </c>
      <c r="O23" s="517">
        <v>6</v>
      </c>
      <c r="P23" s="517">
        <v>7</v>
      </c>
      <c r="Q23" s="517">
        <v>5</v>
      </c>
      <c r="R23" s="517">
        <v>7</v>
      </c>
      <c r="S23" s="517">
        <v>8</v>
      </c>
      <c r="T23" s="517">
        <v>5</v>
      </c>
      <c r="U23" s="517">
        <v>7</v>
      </c>
      <c r="V23" s="517">
        <v>4</v>
      </c>
      <c r="W23" s="517">
        <v>7</v>
      </c>
      <c r="X23" s="517">
        <v>6</v>
      </c>
      <c r="Y23" s="517">
        <v>7</v>
      </c>
      <c r="Z23" s="517">
        <v>5</v>
      </c>
      <c r="AA23" s="517">
        <v>6</v>
      </c>
      <c r="AB23" s="517">
        <v>5</v>
      </c>
      <c r="AC23" s="570">
        <v>7</v>
      </c>
      <c r="AD23" s="570">
        <v>11</v>
      </c>
      <c r="AE23" s="570">
        <v>8</v>
      </c>
      <c r="AF23" s="570">
        <v>5</v>
      </c>
      <c r="AG23" s="570">
        <v>4</v>
      </c>
      <c r="AH23" s="570">
        <v>2</v>
      </c>
      <c r="AI23" s="570">
        <v>3</v>
      </c>
      <c r="AJ23" s="570">
        <v>4</v>
      </c>
      <c r="AK23" s="570">
        <v>4</v>
      </c>
      <c r="AL23" s="571">
        <v>4</v>
      </c>
      <c r="AM23" s="571">
        <v>6</v>
      </c>
      <c r="AN23" s="572">
        <v>6</v>
      </c>
      <c r="AO23" s="572">
        <v>11</v>
      </c>
      <c r="AP23" s="572">
        <v>8</v>
      </c>
      <c r="AQ23" s="572">
        <v>11</v>
      </c>
      <c r="AR23" s="572">
        <v>10</v>
      </c>
    </row>
    <row r="24" spans="1:44" x14ac:dyDescent="0.25">
      <c r="A24" s="516" t="s">
        <v>37</v>
      </c>
      <c r="B24" s="517">
        <v>43</v>
      </c>
      <c r="C24" s="517">
        <v>67</v>
      </c>
      <c r="D24" s="517">
        <v>96</v>
      </c>
      <c r="E24" s="517">
        <v>116</v>
      </c>
      <c r="F24" s="517">
        <v>113</v>
      </c>
      <c r="G24" s="517">
        <v>93</v>
      </c>
      <c r="H24" s="517">
        <v>90</v>
      </c>
      <c r="I24" s="517">
        <v>92</v>
      </c>
      <c r="J24" s="517">
        <v>79</v>
      </c>
      <c r="K24" s="517">
        <v>88</v>
      </c>
      <c r="L24" s="517">
        <v>73</v>
      </c>
      <c r="M24" s="517">
        <v>68</v>
      </c>
      <c r="N24" s="517">
        <v>74</v>
      </c>
      <c r="O24" s="517">
        <v>61</v>
      </c>
      <c r="P24" s="517">
        <v>50</v>
      </c>
      <c r="Q24" s="517">
        <v>50</v>
      </c>
      <c r="R24" s="517">
        <v>38</v>
      </c>
      <c r="S24" s="517">
        <v>35</v>
      </c>
      <c r="T24" s="517">
        <v>26</v>
      </c>
      <c r="U24" s="517">
        <v>24</v>
      </c>
      <c r="V24" s="517">
        <v>25</v>
      </c>
      <c r="W24" s="517">
        <v>23</v>
      </c>
      <c r="X24" s="517">
        <v>20</v>
      </c>
      <c r="Y24" s="517">
        <v>27</v>
      </c>
      <c r="Z24" s="517">
        <v>18</v>
      </c>
      <c r="AA24" s="517">
        <v>14</v>
      </c>
      <c r="AB24" s="517">
        <v>17</v>
      </c>
      <c r="AC24" s="570">
        <v>19</v>
      </c>
      <c r="AD24" s="570">
        <v>18</v>
      </c>
      <c r="AE24" s="570">
        <v>18</v>
      </c>
      <c r="AF24" s="570">
        <v>12</v>
      </c>
      <c r="AG24" s="570">
        <v>11</v>
      </c>
      <c r="AH24" s="570">
        <v>13</v>
      </c>
      <c r="AI24" s="570">
        <v>10</v>
      </c>
      <c r="AJ24" s="570">
        <v>18</v>
      </c>
      <c r="AK24" s="570">
        <v>11</v>
      </c>
      <c r="AL24" s="571">
        <v>18</v>
      </c>
      <c r="AM24" s="571">
        <v>22</v>
      </c>
      <c r="AN24" s="572">
        <v>25</v>
      </c>
      <c r="AO24" s="572">
        <v>25</v>
      </c>
      <c r="AP24" s="572">
        <v>22</v>
      </c>
      <c r="AQ24" s="572">
        <v>19</v>
      </c>
      <c r="AR24" s="572">
        <v>11</v>
      </c>
    </row>
    <row r="25" spans="1:44" x14ac:dyDescent="0.25">
      <c r="A25" s="516" t="s">
        <v>38</v>
      </c>
      <c r="B25" s="517">
        <v>36</v>
      </c>
      <c r="C25" s="517">
        <v>59</v>
      </c>
      <c r="D25" s="517">
        <v>69</v>
      </c>
      <c r="E25" s="517">
        <v>85</v>
      </c>
      <c r="F25" s="517">
        <v>63</v>
      </c>
      <c r="G25" s="517">
        <v>56</v>
      </c>
      <c r="H25" s="517">
        <v>52</v>
      </c>
      <c r="I25" s="517">
        <v>37</v>
      </c>
      <c r="J25" s="517">
        <v>43</v>
      </c>
      <c r="K25" s="517">
        <v>25</v>
      </c>
      <c r="L25" s="517">
        <v>21</v>
      </c>
      <c r="M25" s="517">
        <v>19</v>
      </c>
      <c r="N25" s="517">
        <v>24</v>
      </c>
      <c r="O25" s="517">
        <v>29</v>
      </c>
      <c r="P25" s="517">
        <v>25</v>
      </c>
      <c r="Q25" s="517">
        <v>21</v>
      </c>
      <c r="R25" s="517">
        <v>28</v>
      </c>
      <c r="S25" s="517">
        <v>20</v>
      </c>
      <c r="T25" s="517">
        <v>18</v>
      </c>
      <c r="U25" s="517">
        <v>18</v>
      </c>
      <c r="V25" s="517">
        <v>8</v>
      </c>
      <c r="W25" s="517">
        <v>14</v>
      </c>
      <c r="X25" s="517">
        <v>5</v>
      </c>
      <c r="Y25" s="517">
        <v>20</v>
      </c>
      <c r="Z25" s="517">
        <v>8</v>
      </c>
      <c r="AA25" s="517">
        <v>7</v>
      </c>
      <c r="AB25" s="517">
        <v>5</v>
      </c>
      <c r="AC25" s="570">
        <v>9</v>
      </c>
      <c r="AD25" s="570">
        <v>10</v>
      </c>
      <c r="AE25" s="570">
        <v>8</v>
      </c>
      <c r="AF25" s="570">
        <v>18</v>
      </c>
      <c r="AG25" s="570">
        <v>18</v>
      </c>
      <c r="AH25" s="570">
        <v>18</v>
      </c>
      <c r="AI25" s="570">
        <v>19</v>
      </c>
      <c r="AJ25" s="570">
        <v>12</v>
      </c>
      <c r="AK25" s="570">
        <v>13</v>
      </c>
      <c r="AL25" s="571">
        <v>12</v>
      </c>
      <c r="AM25" s="571">
        <v>11</v>
      </c>
      <c r="AN25" s="572">
        <v>4</v>
      </c>
      <c r="AO25" s="572">
        <v>2</v>
      </c>
      <c r="AP25" s="572">
        <v>7</v>
      </c>
      <c r="AQ25" s="572">
        <v>8</v>
      </c>
      <c r="AR25" s="572">
        <v>7</v>
      </c>
    </row>
    <row r="26" spans="1:44" x14ac:dyDescent="0.25">
      <c r="A26" s="516" t="s">
        <v>39</v>
      </c>
      <c r="B26" s="519">
        <v>5</v>
      </c>
      <c r="C26" s="519">
        <v>5</v>
      </c>
      <c r="D26" s="519">
        <v>8</v>
      </c>
      <c r="E26" s="519">
        <v>12</v>
      </c>
      <c r="F26" s="519">
        <v>7</v>
      </c>
      <c r="G26" s="519">
        <v>9</v>
      </c>
      <c r="H26" s="519">
        <v>11</v>
      </c>
      <c r="I26" s="519">
        <v>5</v>
      </c>
      <c r="J26" s="519">
        <v>14</v>
      </c>
      <c r="K26" s="519">
        <v>13</v>
      </c>
      <c r="L26" s="519">
        <v>8</v>
      </c>
      <c r="M26" s="517">
        <v>10</v>
      </c>
      <c r="N26" s="517">
        <v>6</v>
      </c>
      <c r="O26" s="517">
        <v>5</v>
      </c>
      <c r="P26" s="517">
        <v>6</v>
      </c>
      <c r="Q26" s="517">
        <v>4</v>
      </c>
      <c r="R26" s="517">
        <v>7</v>
      </c>
      <c r="S26" s="517">
        <v>6</v>
      </c>
      <c r="T26" s="517">
        <v>4</v>
      </c>
      <c r="U26" s="517">
        <v>3</v>
      </c>
      <c r="V26" s="517">
        <v>3</v>
      </c>
      <c r="W26" s="517">
        <v>2</v>
      </c>
      <c r="X26" s="517">
        <v>6</v>
      </c>
      <c r="Y26" s="517">
        <v>6</v>
      </c>
      <c r="Z26" s="517">
        <v>8</v>
      </c>
      <c r="AA26" s="517">
        <v>2</v>
      </c>
      <c r="AB26" s="517">
        <v>4</v>
      </c>
      <c r="AC26" s="570">
        <v>2</v>
      </c>
      <c r="AD26" s="570">
        <v>6</v>
      </c>
      <c r="AE26" s="570">
        <v>8</v>
      </c>
      <c r="AF26" s="570">
        <v>3</v>
      </c>
      <c r="AG26" s="570">
        <v>3</v>
      </c>
      <c r="AH26" s="570">
        <v>2</v>
      </c>
      <c r="AI26" s="570">
        <v>2</v>
      </c>
      <c r="AJ26" s="570">
        <v>3</v>
      </c>
      <c r="AK26" s="570">
        <v>3</v>
      </c>
      <c r="AL26" s="571">
        <v>4</v>
      </c>
      <c r="AM26" s="571">
        <v>4</v>
      </c>
      <c r="AN26" s="572">
        <v>3</v>
      </c>
      <c r="AO26" s="572">
        <v>5</v>
      </c>
      <c r="AP26" s="572">
        <v>7</v>
      </c>
      <c r="AQ26" s="572">
        <v>3</v>
      </c>
      <c r="AR26" s="572">
        <v>1</v>
      </c>
    </row>
    <row r="27" spans="1:44" x14ac:dyDescent="0.25">
      <c r="A27" s="516"/>
      <c r="B27" s="519"/>
      <c r="C27" s="519"/>
      <c r="D27" s="519"/>
      <c r="E27" s="519"/>
      <c r="F27" s="519"/>
      <c r="G27" s="519"/>
      <c r="H27" s="519"/>
      <c r="I27" s="519"/>
      <c r="J27" s="519"/>
      <c r="K27" s="519"/>
      <c r="L27" s="519"/>
      <c r="M27" s="517"/>
      <c r="N27" s="517"/>
      <c r="O27" s="517"/>
      <c r="P27" s="517"/>
      <c r="Q27" s="517"/>
      <c r="R27" s="517"/>
      <c r="S27" s="517"/>
      <c r="T27" s="517"/>
      <c r="U27" s="517"/>
      <c r="V27" s="517"/>
      <c r="W27" s="517"/>
      <c r="X27" s="517"/>
      <c r="Y27" s="517"/>
      <c r="Z27" s="517"/>
      <c r="AA27" s="517"/>
      <c r="AB27" s="517"/>
      <c r="AC27" s="570"/>
      <c r="AD27" s="570"/>
      <c r="AE27" s="570"/>
      <c r="AF27" s="570"/>
      <c r="AG27" s="570"/>
      <c r="AH27" s="570"/>
      <c r="AI27" s="570"/>
      <c r="AJ27" s="570"/>
      <c r="AK27" s="570"/>
      <c r="AL27" s="573"/>
      <c r="AM27" s="573"/>
      <c r="AN27" s="574"/>
      <c r="AO27" s="574"/>
      <c r="AP27" s="574"/>
      <c r="AQ27" s="574"/>
      <c r="AR27" s="574"/>
    </row>
    <row r="28" spans="1:44" x14ac:dyDescent="0.25">
      <c r="A28" s="522" t="s">
        <v>547</v>
      </c>
      <c r="B28" s="523" t="e">
        <f>#REF!-B10</f>
        <v>#REF!</v>
      </c>
      <c r="C28" s="523" t="e">
        <f>#REF!-C10</f>
        <v>#REF!</v>
      </c>
      <c r="D28" s="523" t="e">
        <f>#REF!-D10</f>
        <v>#REF!</v>
      </c>
      <c r="E28" s="523" t="e">
        <f>#REF!-E10</f>
        <v>#REF!</v>
      </c>
      <c r="F28" s="523" t="e">
        <f>#REF!-F10</f>
        <v>#REF!</v>
      </c>
      <c r="G28" s="523" t="e">
        <f>#REF!-G10</f>
        <v>#REF!</v>
      </c>
      <c r="H28" s="523" t="e">
        <f>#REF!-H10</f>
        <v>#REF!</v>
      </c>
      <c r="I28" s="523" t="e">
        <f>#REF!-I10</f>
        <v>#REF!</v>
      </c>
      <c r="J28" s="523" t="e">
        <f>#REF!-J10</f>
        <v>#REF!</v>
      </c>
      <c r="K28" s="523" t="e">
        <f>#REF!-K10</f>
        <v>#REF!</v>
      </c>
      <c r="L28" s="523" t="e">
        <f>#REF!-L10</f>
        <v>#REF!</v>
      </c>
      <c r="M28" s="523" t="e">
        <f>#REF!-M10</f>
        <v>#REF!</v>
      </c>
      <c r="N28" s="523" t="e">
        <f>#REF!-N10</f>
        <v>#REF!</v>
      </c>
      <c r="O28" s="523" t="e">
        <f>#REF!-O10</f>
        <v>#REF!</v>
      </c>
      <c r="P28" s="523" t="e">
        <f>#REF!-P10</f>
        <v>#REF!</v>
      </c>
      <c r="Q28" s="523" t="e">
        <f>#REF!-Q10</f>
        <v>#REF!</v>
      </c>
      <c r="R28" s="523" t="e">
        <f>#REF!-R10</f>
        <v>#REF!</v>
      </c>
      <c r="S28" s="523" t="e">
        <f>#REF!-S10</f>
        <v>#REF!</v>
      </c>
      <c r="T28" s="523" t="e">
        <f>#REF!-T10</f>
        <v>#REF!</v>
      </c>
      <c r="U28" s="523" t="e">
        <f>#REF!-U10</f>
        <v>#REF!</v>
      </c>
      <c r="V28" s="523" t="e">
        <f>#REF!-V10</f>
        <v>#REF!</v>
      </c>
      <c r="W28" s="523" t="e">
        <f>#REF!-W10</f>
        <v>#REF!</v>
      </c>
      <c r="X28" s="523">
        <f>X11+X12</f>
        <v>29</v>
      </c>
      <c r="Y28" s="523">
        <f>Y11+Y12</f>
        <v>30</v>
      </c>
      <c r="Z28" s="523">
        <f>Z11+Z12</f>
        <v>37</v>
      </c>
      <c r="AA28" s="523">
        <f>AA11+AA12</f>
        <v>39</v>
      </c>
      <c r="AB28" s="523">
        <f>AB11+AB12</f>
        <v>45</v>
      </c>
      <c r="AC28" s="527">
        <f>SUM(AC21:AC26)</f>
        <v>52</v>
      </c>
      <c r="AD28" s="527">
        <f t="shared" ref="AD28:AP28" si="4">SUM(AD21:AD26)</f>
        <v>70</v>
      </c>
      <c r="AE28" s="527">
        <f t="shared" si="4"/>
        <v>65</v>
      </c>
      <c r="AF28" s="527">
        <f t="shared" si="4"/>
        <v>58</v>
      </c>
      <c r="AG28" s="527">
        <f t="shared" si="4"/>
        <v>55</v>
      </c>
      <c r="AH28" s="527">
        <f t="shared" si="4"/>
        <v>56</v>
      </c>
      <c r="AI28" s="527">
        <f t="shared" si="4"/>
        <v>56</v>
      </c>
      <c r="AJ28" s="527">
        <f t="shared" si="4"/>
        <v>58</v>
      </c>
      <c r="AK28" s="527">
        <f t="shared" si="4"/>
        <v>46</v>
      </c>
      <c r="AL28" s="527">
        <f t="shared" si="4"/>
        <v>53</v>
      </c>
      <c r="AM28" s="527">
        <f t="shared" si="4"/>
        <v>60</v>
      </c>
      <c r="AN28" s="527">
        <f t="shared" si="4"/>
        <v>51</v>
      </c>
      <c r="AO28" s="527">
        <f t="shared" si="4"/>
        <v>55</v>
      </c>
      <c r="AP28" s="527">
        <f t="shared" si="4"/>
        <v>52</v>
      </c>
      <c r="AQ28" s="527">
        <f t="shared" ref="AQ28:AR28" si="5">SUM(AQ21:AQ26)</f>
        <v>49</v>
      </c>
      <c r="AR28" s="527">
        <f t="shared" si="5"/>
        <v>37</v>
      </c>
    </row>
    <row r="29" spans="1:44" x14ac:dyDescent="0.25">
      <c r="A29" s="516"/>
      <c r="B29" s="519"/>
      <c r="C29" s="519"/>
      <c r="D29" s="519"/>
      <c r="E29" s="519"/>
      <c r="F29" s="519"/>
      <c r="G29" s="519"/>
      <c r="H29" s="519"/>
      <c r="I29" s="519"/>
      <c r="J29" s="519"/>
      <c r="K29" s="519"/>
      <c r="L29" s="519"/>
      <c r="M29" s="517"/>
      <c r="N29" s="517"/>
      <c r="O29" s="517"/>
      <c r="P29" s="517"/>
      <c r="Q29" s="517"/>
      <c r="R29" s="517"/>
      <c r="S29" s="517"/>
      <c r="T29" s="517"/>
      <c r="U29" s="517"/>
      <c r="V29" s="517"/>
      <c r="W29" s="517"/>
      <c r="X29" s="517"/>
      <c r="Y29" s="517"/>
      <c r="Z29" s="517"/>
      <c r="AA29" s="517"/>
      <c r="AB29" s="517"/>
      <c r="AC29" s="570"/>
      <c r="AD29" s="570"/>
      <c r="AE29" s="570"/>
      <c r="AF29" s="570"/>
      <c r="AG29" s="570"/>
      <c r="AH29" s="570"/>
      <c r="AI29" s="570"/>
      <c r="AJ29" s="570"/>
      <c r="AK29" s="570"/>
      <c r="AL29" s="573"/>
      <c r="AM29" s="573"/>
      <c r="AN29" s="574"/>
      <c r="AO29" s="574"/>
      <c r="AP29" s="574"/>
      <c r="AQ29" s="574"/>
      <c r="AR29" s="574"/>
    </row>
    <row r="30" spans="1:44" x14ac:dyDescent="0.25">
      <c r="A30" s="522" t="s">
        <v>544</v>
      </c>
      <c r="B30" s="523">
        <f t="shared" ref="B30:W30" ca="1" si="6">B32-B13</f>
        <v>311</v>
      </c>
      <c r="C30" s="523">
        <f t="shared" ca="1" si="6"/>
        <v>547</v>
      </c>
      <c r="D30" s="523">
        <f t="shared" ca="1" si="6"/>
        <v>743</v>
      </c>
      <c r="E30" s="523">
        <f t="shared" ca="1" si="6"/>
        <v>965</v>
      </c>
      <c r="F30" s="523">
        <f t="shared" ca="1" si="6"/>
        <v>916</v>
      </c>
      <c r="G30" s="523">
        <f t="shared" ca="1" si="6"/>
        <v>970</v>
      </c>
      <c r="H30" s="523">
        <f t="shared" ca="1" si="6"/>
        <v>-212</v>
      </c>
      <c r="I30" s="523">
        <f t="shared" ca="1" si="6"/>
        <v>1027</v>
      </c>
      <c r="J30" s="523">
        <f t="shared" ca="1" si="6"/>
        <v>1076</v>
      </c>
      <c r="K30" s="523">
        <f t="shared" ca="1" si="6"/>
        <v>1085</v>
      </c>
      <c r="L30" s="523">
        <f t="shared" ca="1" si="6"/>
        <v>997</v>
      </c>
      <c r="M30" s="523">
        <f t="shared" ca="1" si="6"/>
        <v>909</v>
      </c>
      <c r="N30" s="523">
        <f t="shared" ca="1" si="6"/>
        <v>887</v>
      </c>
      <c r="O30" s="523">
        <f t="shared" ca="1" si="6"/>
        <v>761</v>
      </c>
      <c r="P30" s="523">
        <f t="shared" ca="1" si="6"/>
        <v>-106</v>
      </c>
      <c r="Q30" s="523">
        <f t="shared" ca="1" si="6"/>
        <v>683</v>
      </c>
      <c r="R30" s="523">
        <f t="shared" ca="1" si="6"/>
        <v>635</v>
      </c>
      <c r="S30" s="523">
        <f t="shared" ca="1" si="6"/>
        <v>-85</v>
      </c>
      <c r="T30" s="523">
        <f t="shared" ca="1" si="6"/>
        <v>617</v>
      </c>
      <c r="U30" s="523">
        <f t="shared" ca="1" si="6"/>
        <v>-76</v>
      </c>
      <c r="V30" s="523">
        <f t="shared" ca="1" si="6"/>
        <v>-59</v>
      </c>
      <c r="W30" s="523">
        <f t="shared" ca="1" si="6"/>
        <v>844</v>
      </c>
      <c r="X30" s="523">
        <f t="shared" ref="X30:AC30" si="7">X14+X15</f>
        <v>501</v>
      </c>
      <c r="Y30" s="523">
        <f t="shared" si="7"/>
        <v>492</v>
      </c>
      <c r="Z30" s="523">
        <f t="shared" si="7"/>
        <v>489</v>
      </c>
      <c r="AA30" s="523">
        <f t="shared" si="7"/>
        <v>387</v>
      </c>
      <c r="AB30" s="523">
        <f t="shared" si="7"/>
        <v>379</v>
      </c>
      <c r="AC30" s="527">
        <f t="shared" si="7"/>
        <v>343</v>
      </c>
      <c r="AD30" s="527">
        <f t="shared" ref="AD30:AG30" si="8">AD14+AD15</f>
        <v>270</v>
      </c>
      <c r="AE30" s="527">
        <f t="shared" si="8"/>
        <v>254</v>
      </c>
      <c r="AF30" s="527">
        <f t="shared" si="8"/>
        <v>245</v>
      </c>
      <c r="AG30" s="527">
        <f t="shared" si="8"/>
        <v>245</v>
      </c>
      <c r="AH30" s="527">
        <v>260</v>
      </c>
      <c r="AI30" s="527">
        <f>AI14+AI15</f>
        <v>250</v>
      </c>
      <c r="AJ30" s="527">
        <f>AJ14+AJ15</f>
        <v>309</v>
      </c>
      <c r="AK30" s="527">
        <f>AK14+AK15</f>
        <v>355</v>
      </c>
      <c r="AL30" s="527">
        <v>340</v>
      </c>
      <c r="AM30" s="527">
        <v>356</v>
      </c>
      <c r="AN30" s="527">
        <v>332</v>
      </c>
      <c r="AO30" s="527">
        <v>277</v>
      </c>
      <c r="AP30" s="527">
        <v>219</v>
      </c>
      <c r="AQ30" s="527">
        <v>182</v>
      </c>
      <c r="AR30" s="527">
        <v>125</v>
      </c>
    </row>
    <row r="31" spans="1:44" x14ac:dyDescent="0.25">
      <c r="A31" s="516"/>
      <c r="B31" s="519"/>
      <c r="C31" s="519"/>
      <c r="D31" s="519"/>
      <c r="E31" s="519"/>
      <c r="F31" s="519"/>
      <c r="G31" s="519"/>
      <c r="H31" s="519"/>
      <c r="I31" s="519"/>
      <c r="J31" s="519"/>
      <c r="K31" s="519"/>
      <c r="L31" s="519"/>
      <c r="M31" s="517"/>
      <c r="N31" s="517"/>
      <c r="O31" s="517"/>
      <c r="P31" s="517"/>
      <c r="Q31" s="517"/>
      <c r="R31" s="517"/>
      <c r="S31" s="517"/>
      <c r="T31" s="517"/>
      <c r="U31" s="517"/>
      <c r="V31" s="517"/>
      <c r="W31" s="517"/>
      <c r="X31" s="517"/>
      <c r="Y31" s="517"/>
      <c r="Z31" s="517"/>
      <c r="AA31" s="517"/>
      <c r="AB31" s="517"/>
      <c r="AC31" s="570"/>
      <c r="AD31" s="570"/>
      <c r="AE31" s="570"/>
      <c r="AF31" s="570"/>
      <c r="AG31" s="570"/>
      <c r="AH31" s="570"/>
      <c r="AI31" s="570"/>
      <c r="AJ31" s="570"/>
      <c r="AK31" s="576"/>
      <c r="AL31" s="573"/>
      <c r="AM31" s="573"/>
      <c r="AN31" s="574"/>
      <c r="AO31" s="574"/>
      <c r="AP31" s="574"/>
      <c r="AQ31" s="574"/>
      <c r="AR31" s="574"/>
    </row>
    <row r="32" spans="1:44" x14ac:dyDescent="0.25">
      <c r="A32" s="525" t="s">
        <v>545</v>
      </c>
      <c r="B32" s="526">
        <f t="shared" ref="B32:W32" ca="1" si="9">SUM(B2:B15)</f>
        <v>3688</v>
      </c>
      <c r="C32" s="526">
        <f t="shared" ca="1" si="9"/>
        <v>6326</v>
      </c>
      <c r="D32" s="526">
        <f t="shared" ca="1" si="9"/>
        <v>8518</v>
      </c>
      <c r="E32" s="526">
        <f t="shared" ca="1" si="9"/>
        <v>10869</v>
      </c>
      <c r="F32" s="526">
        <f t="shared" ca="1" si="9"/>
        <v>10102</v>
      </c>
      <c r="G32" s="526">
        <f t="shared" ca="1" si="9"/>
        <v>10232</v>
      </c>
      <c r="H32" s="526">
        <f t="shared" ca="1" si="9"/>
        <v>9259</v>
      </c>
      <c r="I32" s="526">
        <f t="shared" ca="1" si="9"/>
        <v>10468</v>
      </c>
      <c r="J32" s="526">
        <f t="shared" ca="1" si="9"/>
        <v>10847</v>
      </c>
      <c r="K32" s="526">
        <f t="shared" ca="1" si="9"/>
        <v>10863</v>
      </c>
      <c r="L32" s="526">
        <f t="shared" ca="1" si="9"/>
        <v>9824</v>
      </c>
      <c r="M32" s="526">
        <f t="shared" ca="1" si="9"/>
        <v>8976</v>
      </c>
      <c r="N32" s="526">
        <f t="shared" ca="1" si="9"/>
        <v>8858</v>
      </c>
      <c r="O32" s="526">
        <f t="shared" ca="1" si="9"/>
        <v>7619</v>
      </c>
      <c r="P32" s="526">
        <f t="shared" ca="1" si="9"/>
        <v>6292</v>
      </c>
      <c r="Q32" s="526">
        <f t="shared" ca="1" si="9"/>
        <v>6726</v>
      </c>
      <c r="R32" s="526">
        <f t="shared" ca="1" si="9"/>
        <v>6298</v>
      </c>
      <c r="S32" s="526">
        <f t="shared" ca="1" si="9"/>
        <v>5381</v>
      </c>
      <c r="T32" s="526">
        <f t="shared" ca="1" si="9"/>
        <v>5936</v>
      </c>
      <c r="U32" s="526">
        <f t="shared" ca="1" si="9"/>
        <v>5778</v>
      </c>
      <c r="V32" s="526">
        <f t="shared" ca="1" si="9"/>
        <v>6189</v>
      </c>
      <c r="W32" s="526">
        <f t="shared" ca="1" si="9"/>
        <v>7592</v>
      </c>
      <c r="X32" s="526">
        <f ca="1">X13+X30</f>
        <v>6464</v>
      </c>
      <c r="Y32" s="526" t="e">
        <f>Y30+Y13</f>
        <v>#REF!</v>
      </c>
      <c r="Z32" s="526">
        <f ca="1">Z30+Z13</f>
        <v>9724</v>
      </c>
      <c r="AA32" s="526">
        <f ca="1">AA30+AA13</f>
        <v>9165</v>
      </c>
      <c r="AB32" s="526">
        <f ca="1">AB30+AB13</f>
        <v>9009</v>
      </c>
      <c r="AC32" s="579">
        <f>AC30+AC13+AC28</f>
        <v>759</v>
      </c>
      <c r="AD32" s="579">
        <f t="shared" ref="AD32:AP32" si="10">AD30+AD13+AD28</f>
        <v>792</v>
      </c>
      <c r="AE32" s="579">
        <f t="shared" si="10"/>
        <v>774</v>
      </c>
      <c r="AF32" s="579">
        <f t="shared" si="10"/>
        <v>724</v>
      </c>
      <c r="AG32" s="579">
        <f t="shared" si="10"/>
        <v>700</v>
      </c>
      <c r="AH32" s="579">
        <f t="shared" si="10"/>
        <v>698</v>
      </c>
      <c r="AI32" s="579">
        <f t="shared" si="10"/>
        <v>680</v>
      </c>
      <c r="AJ32" s="579">
        <f t="shared" si="10"/>
        <v>754</v>
      </c>
      <c r="AK32" s="579">
        <f t="shared" si="10"/>
        <v>785</v>
      </c>
      <c r="AL32" s="579">
        <f t="shared" si="10"/>
        <v>749</v>
      </c>
      <c r="AM32" s="579">
        <f t="shared" si="10"/>
        <v>793</v>
      </c>
      <c r="AN32" s="579">
        <f t="shared" si="10"/>
        <v>742</v>
      </c>
      <c r="AO32" s="579">
        <f t="shared" si="10"/>
        <v>667.5</v>
      </c>
      <c r="AP32" s="579">
        <f t="shared" si="10"/>
        <v>618</v>
      </c>
      <c r="AQ32" s="579">
        <f t="shared" ref="AQ32:AR32" si="11">AQ30+AQ13+AQ28</f>
        <v>568</v>
      </c>
      <c r="AR32" s="579">
        <f t="shared" si="11"/>
        <v>516</v>
      </c>
    </row>
    <row r="35" spans="1:43" ht="15" customHeight="1" x14ac:dyDescent="0.25">
      <c r="A35" s="726" t="s">
        <v>546</v>
      </c>
      <c r="B35" s="726"/>
      <c r="C35" s="726"/>
      <c r="D35" s="726"/>
      <c r="E35" s="726"/>
      <c r="F35" s="726"/>
      <c r="G35" s="726"/>
      <c r="H35" s="726"/>
      <c r="I35" s="726"/>
      <c r="J35" s="726"/>
      <c r="K35" s="726"/>
      <c r="L35" s="726"/>
      <c r="M35" s="726"/>
      <c r="N35" s="726"/>
      <c r="O35" s="726"/>
      <c r="P35" s="726"/>
      <c r="Q35" s="726"/>
      <c r="R35" s="726"/>
      <c r="S35" s="726"/>
      <c r="T35" s="726"/>
      <c r="U35" s="726"/>
      <c r="V35" s="726"/>
      <c r="W35" s="726"/>
      <c r="X35" s="726"/>
      <c r="Y35" s="726"/>
      <c r="Z35" s="726"/>
      <c r="AA35" s="726"/>
      <c r="AB35" s="726"/>
      <c r="AC35" s="726"/>
      <c r="AD35" s="726"/>
      <c r="AE35" s="726"/>
      <c r="AF35" s="726"/>
      <c r="AG35" s="726"/>
      <c r="AH35" s="726"/>
      <c r="AI35" s="726"/>
      <c r="AJ35" s="726"/>
      <c r="AK35" s="726"/>
      <c r="AL35" s="726"/>
      <c r="AM35" s="726"/>
      <c r="AN35" s="726"/>
      <c r="AO35" s="726"/>
      <c r="AP35" s="726"/>
      <c r="AQ35" s="726"/>
    </row>
    <row r="36" spans="1:43" x14ac:dyDescent="0.25">
      <c r="A36" s="726"/>
      <c r="B36" s="726"/>
      <c r="C36" s="726"/>
      <c r="D36" s="726"/>
      <c r="E36" s="726"/>
      <c r="F36" s="726"/>
      <c r="G36" s="726"/>
      <c r="H36" s="726"/>
      <c r="I36" s="726"/>
      <c r="J36" s="726"/>
      <c r="K36" s="726"/>
      <c r="L36" s="726"/>
      <c r="M36" s="726"/>
      <c r="N36" s="726"/>
      <c r="O36" s="726"/>
      <c r="P36" s="726"/>
      <c r="Q36" s="726"/>
      <c r="R36" s="726"/>
      <c r="S36" s="726"/>
      <c r="T36" s="726"/>
      <c r="U36" s="726"/>
      <c r="V36" s="726"/>
      <c r="W36" s="726"/>
      <c r="X36" s="726"/>
      <c r="Y36" s="726"/>
      <c r="Z36" s="726"/>
      <c r="AA36" s="726"/>
      <c r="AB36" s="726"/>
      <c r="AC36" s="726"/>
      <c r="AD36" s="726"/>
      <c r="AE36" s="726"/>
      <c r="AF36" s="726"/>
      <c r="AG36" s="726"/>
      <c r="AH36" s="726"/>
      <c r="AI36" s="726"/>
      <c r="AJ36" s="726"/>
      <c r="AK36" s="726"/>
      <c r="AL36" s="726"/>
      <c r="AM36" s="726"/>
      <c r="AN36" s="726"/>
      <c r="AO36" s="726"/>
      <c r="AP36" s="726"/>
      <c r="AQ36" s="726"/>
    </row>
  </sheetData>
  <mergeCells count="1">
    <mergeCell ref="A35:AQ36"/>
  </mergeCells>
  <pageMargins left="0.7" right="0.7" top="1.25" bottom="0.75" header="0.3" footer="0.3"/>
  <pageSetup orientation="landscape" r:id="rId1"/>
  <headerFooter>
    <oddHeader>&amp;C
&amp;"Cambria,Bold"&amp;18 &amp;K00336615 YEAR HISTORICAL ENROLLMENT - OCTOBER 1 DATA*</oddHeader>
    <oddFooter>&amp;L&amp;"-,Bold"Minuteman High School&amp;R&amp;"-,Bold"&amp;P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3</vt:i4>
      </vt:variant>
    </vt:vector>
  </HeadingPairs>
  <TitlesOfParts>
    <vt:vector size="33" baseType="lpstr">
      <vt:lpstr>Cover Page</vt:lpstr>
      <vt:lpstr>TOC</vt:lpstr>
      <vt:lpstr>Exec Summary</vt:lpstr>
      <vt:lpstr>District Leadership</vt:lpstr>
      <vt:lpstr>Budget Principals Priorities</vt:lpstr>
      <vt:lpstr>4 Yr Budget Trend</vt:lpstr>
      <vt:lpstr>Highlights</vt:lpstr>
      <vt:lpstr>Community</vt:lpstr>
      <vt:lpstr>15 Yr. Total Enrollment</vt:lpstr>
      <vt:lpstr>6 Yr Enrollment</vt:lpstr>
      <vt:lpstr>10 Yr Fresh enroll</vt:lpstr>
      <vt:lpstr>Prof FTE</vt:lpstr>
      <vt:lpstr>Student Teacher Ratio</vt:lpstr>
      <vt:lpstr>Rev Plan</vt:lpstr>
      <vt:lpstr>Revenue Chart</vt:lpstr>
      <vt:lpstr>State Func. Code</vt:lpstr>
      <vt:lpstr>Proposed Budget</vt:lpstr>
      <vt:lpstr>10 YR Budget History</vt:lpstr>
      <vt:lpstr>Change in Budget FY19 to FY 20</vt:lpstr>
      <vt:lpstr>FY20 Budget</vt:lpstr>
      <vt:lpstr>Ass Mem Towns</vt:lpstr>
      <vt:lpstr>Supp Information</vt:lpstr>
      <vt:lpstr>Grant Funding</vt:lpstr>
      <vt:lpstr>Revolving funds</vt:lpstr>
      <vt:lpstr>Stabilization</vt:lpstr>
      <vt:lpstr>Assessment</vt:lpstr>
      <vt:lpstr>Revenue Plan</vt:lpstr>
      <vt:lpstr>Capital - RRA</vt:lpstr>
      <vt:lpstr>Debt Allocation</vt:lpstr>
      <vt:lpstr>Glossary</vt:lpstr>
      <vt:lpstr>Assessment!Print_Area</vt:lpstr>
      <vt:lpstr>'Capital - RRA'!Print_Area</vt:lpstr>
      <vt:lpstr>'Revenue Plan'!Print_Area</vt:lpstr>
    </vt:vector>
  </TitlesOfParts>
  <Company>Minuteman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swalsh</dc:creator>
  <cp:lastModifiedBy>Shepard, Michelle</cp:lastModifiedBy>
  <cp:lastPrinted>2019-02-07T14:00:30Z</cp:lastPrinted>
  <dcterms:created xsi:type="dcterms:W3CDTF">2015-11-02T15:50:33Z</dcterms:created>
  <dcterms:modified xsi:type="dcterms:W3CDTF">2019-02-07T14:04:57Z</dcterms:modified>
</cp:coreProperties>
</file>