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ransparency\Check Registers\2021-2022 Check Registers\"/>
    </mc:Choice>
  </mc:AlternateContent>
  <xr:revisionPtr revIDLastSave="0" documentId="13_ncr:1_{5F0714D3-287E-4609-A91E-D61E6A8BBB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ly 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6" i="1" l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</calcChain>
</file>

<file path=xl/sharedStrings.xml><?xml version="1.0" encoding="utf-8"?>
<sst xmlns="http://schemas.openxmlformats.org/spreadsheetml/2006/main" count="1758" uniqueCount="382">
  <si>
    <t>APPLE, INC.</t>
  </si>
  <si>
    <t xml:space="preserve">TECHNOLOGY </t>
  </si>
  <si>
    <t xml:space="preserve">2015 CAPITAL PROJECTS </t>
  </si>
  <si>
    <t xml:space="preserve">RUSH TRUCK CENTERS of </t>
  </si>
  <si>
    <t>PO 106504</t>
  </si>
  <si>
    <t>ZONAR SYSTEMS, INC</t>
  </si>
  <si>
    <t>GPS FOR NEW BUSES</t>
  </si>
  <si>
    <t xml:space="preserve">ARGUMENT-DRIVEN INQUIRY, </t>
  </si>
  <si>
    <t>INSTRUCTIONAL-</t>
  </si>
  <si>
    <t xml:space="preserve">2019 CAPITAL PROJECTS </t>
  </si>
  <si>
    <t>BSN SPORTS, LLC</t>
  </si>
  <si>
    <t>ATHL EQUIPMENT/MMS</t>
  </si>
  <si>
    <t>EQUIPMENT/MS #2</t>
  </si>
  <si>
    <t>COMMUNITY PLAYTHINGS</t>
  </si>
  <si>
    <t>EQUIPMENT/ECA</t>
  </si>
  <si>
    <t>DISCOUNT SCHOOL SUPPLY</t>
  </si>
  <si>
    <t>FURNITURE-EQUIPMENT/ECA</t>
  </si>
  <si>
    <t>SUPPLIES/ECA</t>
  </si>
  <si>
    <t>EAI EDUCATION</t>
  </si>
  <si>
    <t>MATH SUPPLIES/MMS</t>
  </si>
  <si>
    <t>FROG STREET PRESS, LLC</t>
  </si>
  <si>
    <t xml:space="preserve">TEAGUE, NALL AND PERKINS, </t>
  </si>
  <si>
    <t>NEW MIDDLE SCHOOL NO 2</t>
  </si>
  <si>
    <t>EARLY CHILDHOOD CENTER</t>
  </si>
  <si>
    <t>TPS AUDIO VISUAL, LLC</t>
  </si>
  <si>
    <t>A&amp;M SIGNS</t>
  </si>
  <si>
    <t>SUPPLIES</t>
  </si>
  <si>
    <t>CAMPUS ACTIVITY FUNDS</t>
  </si>
  <si>
    <t xml:space="preserve">BOUND TO STAY BOUND </t>
  </si>
  <si>
    <t>BRAZOS LOGO SHOP, LLC</t>
  </si>
  <si>
    <t>GRAFXPROMOTIONS, LLC</t>
  </si>
  <si>
    <t>FIELD TRIP</t>
  </si>
  <si>
    <t>HARTNESS PRINT CENTRAL</t>
  </si>
  <si>
    <t>HERFF JONES, LLC</t>
  </si>
  <si>
    <t>YEARBOOK</t>
  </si>
  <si>
    <t xml:space="preserve">LEGACY TREE &amp; LANDSCAPE </t>
  </si>
  <si>
    <t>AG SCIENCE AHS</t>
  </si>
  <si>
    <t xml:space="preserve">MASTERCARD - JP MORGAN </t>
  </si>
  <si>
    <t>STAFF DEVELOPMENT</t>
  </si>
  <si>
    <t>PO 203874 STATE TAX</t>
  </si>
  <si>
    <t>OTC BRANDS, INC.</t>
  </si>
  <si>
    <t>PASCO BROKERAGE, INC.</t>
  </si>
  <si>
    <t>R &amp; R BOTTLED WATER CO.</t>
  </si>
  <si>
    <t>CAPITAL ONE</t>
  </si>
  <si>
    <t xml:space="preserve">YESTERDAY'S SANDWICH </t>
  </si>
  <si>
    <t>MEETING EXPENSE</t>
  </si>
  <si>
    <t xml:space="preserve">ALEDO ISD GENERAL </t>
  </si>
  <si>
    <t>REIMB/EXPENSE</t>
  </si>
  <si>
    <t>ACTIVITY FUND ACCOUNTS</t>
  </si>
  <si>
    <t>FACILITY USE FEE</t>
  </si>
  <si>
    <t>REIMB/SALARY</t>
  </si>
  <si>
    <t>BROADWAY LICENSING LLC</t>
  </si>
  <si>
    <t>KID'S CAMP SUPPLIES</t>
  </si>
  <si>
    <t>TEAMSIDELINE.COM</t>
  </si>
  <si>
    <t>FEES/DUES</t>
  </si>
  <si>
    <t>CROWD PLEASERS DANCE</t>
  </si>
  <si>
    <t>DANCE TEAM CAMP</t>
  </si>
  <si>
    <t>FRITZ CHAIR</t>
  </si>
  <si>
    <t>GANDY INK</t>
  </si>
  <si>
    <t xml:space="preserve">DEBRA ELIZABETH </t>
  </si>
  <si>
    <t>STUDENT MEALS/AHS BAND</t>
  </si>
  <si>
    <t xml:space="preserve">NATIONAL FFA </t>
  </si>
  <si>
    <t>FFA JACKET</t>
  </si>
  <si>
    <t>KIM BURGE</t>
  </si>
  <si>
    <t xml:space="preserve">VARSITY SPIRIT LLC,  </t>
  </si>
  <si>
    <t xml:space="preserve">SATTERFIELD &amp; PONTIKES </t>
  </si>
  <si>
    <t xml:space="preserve">CONSTRUCTION/MIDDLE </t>
  </si>
  <si>
    <t xml:space="preserve">IMPERIAL CONSTRUCTION, </t>
  </si>
  <si>
    <t>ADDITION/RENOVATION-AMS</t>
  </si>
  <si>
    <t xml:space="preserve">SETTLEMENT AGREEMENT </t>
  </si>
  <si>
    <t>HUCKABEE</t>
  </si>
  <si>
    <t>ARCH FEES/PROJECT #01865-</t>
  </si>
  <si>
    <t>FRONTSTREAM</t>
  </si>
  <si>
    <t>CC PROCESSING FEE</t>
  </si>
  <si>
    <t>GENERAL FUND</t>
  </si>
  <si>
    <t xml:space="preserve">CONSTRUCTION ZONE of </t>
  </si>
  <si>
    <t>RENOVATION/INTERMEDIATE</t>
  </si>
  <si>
    <t>FIRST FINANCIAL BANK</t>
  </si>
  <si>
    <t>GORDON-DARBY, INC</t>
  </si>
  <si>
    <t>EMMISSIONS TESTING</t>
  </si>
  <si>
    <t xml:space="preserve">TEXAS COMPTROLLER OF </t>
  </si>
  <si>
    <t>SALES AND USE TAX PMT</t>
  </si>
  <si>
    <t>AISD BEARCAT STORE</t>
  </si>
  <si>
    <t>RJM CONTRACTORS, INC</t>
  </si>
  <si>
    <t>RENOVATION PROJECT/ECA</t>
  </si>
  <si>
    <t>PBK ARCHITECTS, INC</t>
  </si>
  <si>
    <t xml:space="preserve">ARCHITECT FEE/PROJECT </t>
  </si>
  <si>
    <t>CITY OF ALEDO</t>
  </si>
  <si>
    <t xml:space="preserve">WATER METER </t>
  </si>
  <si>
    <t xml:space="preserve">ADVANCED CONNECTIONS, </t>
  </si>
  <si>
    <t xml:space="preserve">TROUBLESHOOT DOOR DNG </t>
  </si>
  <si>
    <t>TROUBLESHOOT DOOR 5 ALC</t>
  </si>
  <si>
    <t xml:space="preserve">AGRICULTURE TEACHERS </t>
  </si>
  <si>
    <t>JACOB ALLAN ALBIN</t>
  </si>
  <si>
    <t xml:space="preserve">ALEDO ATHLETIC BOOSTER </t>
  </si>
  <si>
    <t xml:space="preserve">2022 BASEBALL/SOFTBALL </t>
  </si>
  <si>
    <t>CO-CURRICULAR FUND</t>
  </si>
  <si>
    <t xml:space="preserve">2022 BASKETBALL </t>
  </si>
  <si>
    <t xml:space="preserve">2022 SOCCER CONCESSION </t>
  </si>
  <si>
    <t xml:space="preserve">2022 TRACK CONCESSION </t>
  </si>
  <si>
    <t>ALEDO ISD ACTIVITY FUND</t>
  </si>
  <si>
    <t xml:space="preserve">CORRECT DEPOSIT TO </t>
  </si>
  <si>
    <t xml:space="preserve">ALL AMERICAN FLAGS &amp; </t>
  </si>
  <si>
    <t>REPAIR FLAG POLE AT AMS</t>
  </si>
  <si>
    <t>BRANDY ARNOLD</t>
  </si>
  <si>
    <t>ASCD</t>
  </si>
  <si>
    <t>AT&amp;T</t>
  </si>
  <si>
    <t>TELEPHONE</t>
  </si>
  <si>
    <t>MONTHLY ACCESS CHARGES</t>
  </si>
  <si>
    <t>AT&amp;T MOBILITY</t>
  </si>
  <si>
    <t>HOTSPOTS</t>
  </si>
  <si>
    <t>MOBILE PHONES</t>
  </si>
  <si>
    <t>ATMOS ENERGY</t>
  </si>
  <si>
    <t>UTILITIES</t>
  </si>
  <si>
    <t>AYFCA</t>
  </si>
  <si>
    <t xml:space="preserve">7-ON-7 CONCESSION </t>
  </si>
  <si>
    <t>TODD BAILEY</t>
  </si>
  <si>
    <t xml:space="preserve">BARNES &amp; NOBLE </t>
  </si>
  <si>
    <t>PO 205960 BOOK EXCHANGE</t>
  </si>
  <si>
    <t>SUPPLIES/SUPT OFFICE</t>
  </si>
  <si>
    <t>TORI BAXLEY</t>
  </si>
  <si>
    <t>SUSAN K BOHN</t>
  </si>
  <si>
    <t>MILEAGE</t>
  </si>
  <si>
    <t>BORDEN DAIRY</t>
  </si>
  <si>
    <t>FOOD SUPPLIES</t>
  </si>
  <si>
    <t xml:space="preserve">NATL BREAKFAST/LUNCH </t>
  </si>
  <si>
    <t>PO 205867 RETURNS</t>
  </si>
  <si>
    <t>SIMON DAVID BOSCH</t>
  </si>
  <si>
    <t>BRACKETT &amp; ELLIS, PC</t>
  </si>
  <si>
    <t>LEGAL SERVICES</t>
  </si>
  <si>
    <t>CONSTRUCTION CONTRACTS</t>
  </si>
  <si>
    <t>BRIGHTLY SOFTWARE, INC.</t>
  </si>
  <si>
    <t xml:space="preserve">ANNUALCONTRACT </t>
  </si>
  <si>
    <t>GARRETT BRINEY</t>
  </si>
  <si>
    <t>TIM BUCHANAN</t>
  </si>
  <si>
    <t>BUCK'S WHEEL &amp; EQUIPMENT</t>
  </si>
  <si>
    <t>AMANDA CARVER</t>
  </si>
  <si>
    <t>REIMB/STAFF DEV</t>
  </si>
  <si>
    <t>CDW GOVERNMENT, INC</t>
  </si>
  <si>
    <t>TECH EQUIPMENT</t>
  </si>
  <si>
    <t xml:space="preserve">SUPPLIES/STUDENT ID </t>
  </si>
  <si>
    <t>CEV MULTIMEDIA, LTD</t>
  </si>
  <si>
    <t>CHEM-AQUA</t>
  </si>
  <si>
    <t>CONTRACT SERVICE</t>
  </si>
  <si>
    <t>AARON CLARK</t>
  </si>
  <si>
    <t>ANDREW WOODS CLARK</t>
  </si>
  <si>
    <t>CLOUD UNITY LLC</t>
  </si>
  <si>
    <t>MICROSOFT AZURE MAY 2022</t>
  </si>
  <si>
    <t>MICROSOFT AZURE JANUARY</t>
  </si>
  <si>
    <t xml:space="preserve">MICROSOFT AZURE </t>
  </si>
  <si>
    <t xml:space="preserve">CONSORTIUM FOR SCHOOL </t>
  </si>
  <si>
    <t xml:space="preserve">CONVERGINT </t>
  </si>
  <si>
    <t>TECH EQUIPMENT/DISTRICT</t>
  </si>
  <si>
    <t>KAYLA DE'ANN COPE</t>
  </si>
  <si>
    <t>MICHAEL DAN CORLEY</t>
  </si>
  <si>
    <t xml:space="preserve">COTTON COMMERCIAL USA, </t>
  </si>
  <si>
    <t>REMEDIATION WORK AMS</t>
  </si>
  <si>
    <t>DONNA COYE</t>
  </si>
  <si>
    <t>CTRMA PROCESSING</t>
  </si>
  <si>
    <t>TOLL FEES</t>
  </si>
  <si>
    <t>DELL, INC.</t>
  </si>
  <si>
    <t xml:space="preserve">EQUIPMENTBUSINESS </t>
  </si>
  <si>
    <t>HAYDEN DIBBLE</t>
  </si>
  <si>
    <t xml:space="preserve">DORIAN BUSINESS SYSTEMS, </t>
  </si>
  <si>
    <t>SUPPLIES/MCANALLY BAND</t>
  </si>
  <si>
    <t>ED311</t>
  </si>
  <si>
    <t xml:space="preserve">EDUCATION SERVICE </t>
  </si>
  <si>
    <t>ADVERTISING EXPENSE</t>
  </si>
  <si>
    <t xml:space="preserve">EDUCATIONAL SERVICE </t>
  </si>
  <si>
    <t>PO 205459</t>
  </si>
  <si>
    <t xml:space="preserve">INSTR TECHNOLOGY EQUIP </t>
  </si>
  <si>
    <t xml:space="preserve">ELITE MATERIAL HANDLING, </t>
  </si>
  <si>
    <t>PO 202884</t>
  </si>
  <si>
    <t xml:space="preserve">PO 202884 CRED FOR </t>
  </si>
  <si>
    <t>ELLIOTT ELECTRIC SUPPLY</t>
  </si>
  <si>
    <t>LIGHTING/BULBS &amp; BALLASTS</t>
  </si>
  <si>
    <t>LIGHTING/BULBS/DISTRICT</t>
  </si>
  <si>
    <t>MICHAEL COLE EVANS</t>
  </si>
  <si>
    <t xml:space="preserve">FIRETROL PROTECTION </t>
  </si>
  <si>
    <t xml:space="preserve">FIRE PANEL ISSUES AG </t>
  </si>
  <si>
    <t>FIRE SYSTEM MAINTENANCE</t>
  </si>
  <si>
    <t xml:space="preserve">FOLLETT CONTENT </t>
  </si>
  <si>
    <t>LIBRARY BOOKS</t>
  </si>
  <si>
    <t>FRED J. MILLER, INC.</t>
  </si>
  <si>
    <t>UNIFORMS/AHS BAND</t>
  </si>
  <si>
    <t>FREEDOM CONSTRUCTION</t>
  </si>
  <si>
    <t>ANNIE ELIZABETH GAMBLE</t>
  </si>
  <si>
    <t>EVALUATION SERVICES</t>
  </si>
  <si>
    <t>IDEA-B  FORMULA</t>
  </si>
  <si>
    <t>BEARCAT STORE INVENTORY</t>
  </si>
  <si>
    <t>KEVIN GARVIN</t>
  </si>
  <si>
    <t xml:space="preserve">GAS &amp; SUPPLY NORTH </t>
  </si>
  <si>
    <t>CYLINDER LEASE</t>
  </si>
  <si>
    <t>GOPHER SPORT</t>
  </si>
  <si>
    <t>GRAINGER</t>
  </si>
  <si>
    <t>EQUIPMENT</t>
  </si>
  <si>
    <t>PEST CONTROL/DISTRICT</t>
  </si>
  <si>
    <t xml:space="preserve">HAGAR RESTAURANT </t>
  </si>
  <si>
    <t>CN /SUPPLIES &amp; MATERIALS</t>
  </si>
  <si>
    <t>HAIGOOD &amp; CAMPBELL, LLC</t>
  </si>
  <si>
    <t>POLICE SUPPLIES</t>
  </si>
  <si>
    <t>HEINEMANN</t>
  </si>
  <si>
    <t>SHAUN HEISE</t>
  </si>
  <si>
    <t>GINA HENZE</t>
  </si>
  <si>
    <t>TEXAN GRADUATION SUPPLY</t>
  </si>
  <si>
    <t>HIDDEN ACRES RANCH LLC</t>
  </si>
  <si>
    <t xml:space="preserve">HIGGINBOTHAM &amp; </t>
  </si>
  <si>
    <t>TIFFANY HOLLAND</t>
  </si>
  <si>
    <t>LOU CYNDIA MAE HOLLOWAY</t>
  </si>
  <si>
    <t xml:space="preserve">STAFF DEVELOPMENT/PER </t>
  </si>
  <si>
    <t>BD HOLT CO</t>
  </si>
  <si>
    <t>WACEY HORTON</t>
  </si>
  <si>
    <t>INSECT LORE</t>
  </si>
  <si>
    <t xml:space="preserve">INSTRUMENTALIST AWARDS, </t>
  </si>
  <si>
    <t>AWARDS/AHS BAND</t>
  </si>
  <si>
    <t xml:space="preserve">INTERACT PUBLIC SAFETY </t>
  </si>
  <si>
    <t>ONLINE REPORT SYSTEM</t>
  </si>
  <si>
    <t>JOSH JENKINS</t>
  </si>
  <si>
    <t>PATIENCE JOHNSON</t>
  </si>
  <si>
    <t>ROBBY JONES</t>
  </si>
  <si>
    <t>JOSTENS, INC.</t>
  </si>
  <si>
    <t>KRYSTI LAUREN KELLEY</t>
  </si>
  <si>
    <t xml:space="preserve">SIGMA TECHNOLOGY FUND </t>
  </si>
  <si>
    <t xml:space="preserve">E-RATE MGMT SERV-FCC'S </t>
  </si>
  <si>
    <t>JEANNINE KESSINGER</t>
  </si>
  <si>
    <t>JENNIFER KIGGINS</t>
  </si>
  <si>
    <t>STAFF DEVELOPMENT/CTE</t>
  </si>
  <si>
    <t>LABATT FOOD SERVICE</t>
  </si>
  <si>
    <t>PO 205820 RETURNS</t>
  </si>
  <si>
    <t>Nonfood - Summer School</t>
  </si>
  <si>
    <t>PO 205821 RETURNS</t>
  </si>
  <si>
    <t>LEAD4WARD, LLC</t>
  </si>
  <si>
    <t>LEARN BY DOING, INC.</t>
  </si>
  <si>
    <t>SUBSCRIPTION</t>
  </si>
  <si>
    <t>DUSTIN LANCE LOYD</t>
  </si>
  <si>
    <t>M-PAK, INC</t>
  </si>
  <si>
    <t>POLICE UNIFORMS</t>
  </si>
  <si>
    <t>AUDREY MANN</t>
  </si>
  <si>
    <t>PO 206346 RETURN</t>
  </si>
  <si>
    <t>STUDENT TRAVEL</t>
  </si>
  <si>
    <t>EQUIPMENT CTE</t>
  </si>
  <si>
    <t>STAFF DEVELOPMENT/AMS</t>
  </si>
  <si>
    <t>SHIPPING</t>
  </si>
  <si>
    <t>VEHICLE REGISTRATION</t>
  </si>
  <si>
    <t xml:space="preserve">PO 205493 ROOM RATE </t>
  </si>
  <si>
    <t>FINGERPRINTS/AIDE CERTS</t>
  </si>
  <si>
    <t>STAFF DEVELOPMENT/SUPT</t>
  </si>
  <si>
    <t>PO 204808</t>
  </si>
  <si>
    <t>BOARD EXPENSE/H HARRIS</t>
  </si>
  <si>
    <t xml:space="preserve">LOCKSMITH NEEDED AT </t>
  </si>
  <si>
    <t>GENERAL SUPPLIES/MAINT</t>
  </si>
  <si>
    <t>SUPPLIES/POLICE DEPT</t>
  </si>
  <si>
    <t xml:space="preserve">STAFF </t>
  </si>
  <si>
    <t xml:space="preserve">CATERING EXPENSE - BOARD </t>
  </si>
  <si>
    <t>SUPPLIES/NEW EMPLOYEES</t>
  </si>
  <si>
    <t>COMMUNITY PARTNERS</t>
  </si>
  <si>
    <t>KAREN MAY</t>
  </si>
  <si>
    <t>BRAD MCCONE</t>
  </si>
  <si>
    <t>MACKENZIE MCLELLAN</t>
  </si>
  <si>
    <t>LANCE EDWIN MILES</t>
  </si>
  <si>
    <t xml:space="preserve">MINERAL WELLS HIGH </t>
  </si>
  <si>
    <t>ENTRY FEE</t>
  </si>
  <si>
    <t>MISSEY HEAD CONSULTING</t>
  </si>
  <si>
    <t xml:space="preserve">INTERVIEWS/PROF </t>
  </si>
  <si>
    <t>DEXX JONRICH MOORE</t>
  </si>
  <si>
    <t>EMILY MOORE</t>
  </si>
  <si>
    <t xml:space="preserve">MSB CONSULTING GROUP, </t>
  </si>
  <si>
    <t>TX SHARS MEDICAID ADMIN</t>
  </si>
  <si>
    <t xml:space="preserve">NATIONAL SPEECH &amp; DEBATE </t>
  </si>
  <si>
    <t>WESLEY NEBGEN</t>
  </si>
  <si>
    <t xml:space="preserve">NETSYNC NETWORK </t>
  </si>
  <si>
    <t xml:space="preserve">PROFESSIONAL SERV BLOCK </t>
  </si>
  <si>
    <t>NEXTLINK</t>
  </si>
  <si>
    <t>VOIP LINE</t>
  </si>
  <si>
    <t xml:space="preserve">NORTHWEST ENGRAVERS, </t>
  </si>
  <si>
    <t xml:space="preserve">O'REILLY AUTO </t>
  </si>
  <si>
    <t xml:space="preserve">VEHICLE SUPPLIES/WHITE </t>
  </si>
  <si>
    <t>ALAN OLMOS</t>
  </si>
  <si>
    <t>JOEY PAUL</t>
  </si>
  <si>
    <t>PBS OF TEXAS</t>
  </si>
  <si>
    <t>JULY JANITORIAL SERVICES</t>
  </si>
  <si>
    <t>PITNEY BOWES, INC.</t>
  </si>
  <si>
    <t>SUPPLIES/MAILROOM</t>
  </si>
  <si>
    <t xml:space="preserve">PROFORCE LAW </t>
  </si>
  <si>
    <t>POLICE EQUIPMENT</t>
  </si>
  <si>
    <t>PURCHASE POWER</t>
  </si>
  <si>
    <t>POSTAGE</t>
  </si>
  <si>
    <t>LATE FEES/FINANCE CHARGE</t>
  </si>
  <si>
    <t>JOSEPH RAY QUALLS</t>
  </si>
  <si>
    <t>QUILL CORPORATION</t>
  </si>
  <si>
    <t>PO 202967 RETURNS</t>
  </si>
  <si>
    <t>RCI TECHNOLOGIES, INC.</t>
  </si>
  <si>
    <t xml:space="preserve">CONTRACT </t>
  </si>
  <si>
    <t>READYREFRESH</t>
  </si>
  <si>
    <t>MEETING EXPENSE/DISTRICT</t>
  </si>
  <si>
    <t>LISA REECE</t>
  </si>
  <si>
    <t xml:space="preserve">STAFF DEVELOPMENTPER </t>
  </si>
  <si>
    <t>REPUBLIC SERVICES</t>
  </si>
  <si>
    <t>WASTE COLLECTION</t>
  </si>
  <si>
    <t>STEPHEN ISAAC REVES</t>
  </si>
  <si>
    <t>LINDSAY RICHARDSON</t>
  </si>
  <si>
    <t>CAROL ANN RODGERS</t>
  </si>
  <si>
    <t xml:space="preserve">RONNIE WALTERS LAWN </t>
  </si>
  <si>
    <t>JULY GROUNDS</t>
  </si>
  <si>
    <t>ANNETTA ELEM MOWING</t>
  </si>
  <si>
    <t>MIRANDA ROSENHOOVER</t>
  </si>
  <si>
    <t>ERICA RUBINO</t>
  </si>
  <si>
    <t>VEHICLES/DISTRICT</t>
  </si>
  <si>
    <t>ARISTOTELES SANTOS</t>
  </si>
  <si>
    <t>SCHOLASTIC, INC.</t>
  </si>
  <si>
    <t xml:space="preserve">SCHOOL NURSE SUPPLY, </t>
  </si>
  <si>
    <t>SCHOOL SPECIALTY, LLC</t>
  </si>
  <si>
    <t>HANK SMITH</t>
  </si>
  <si>
    <t>SNEED, VINE &amp; PERRY, P.C.</t>
  </si>
  <si>
    <t>PROFESSIONAL SERVICES</t>
  </si>
  <si>
    <t>SOUTHERN TIRE MART, LLC</t>
  </si>
  <si>
    <t xml:space="preserve">VEHICLE SUPPLIES/POLICE </t>
  </si>
  <si>
    <t xml:space="preserve">SOUTHWEST INTL TRUCKS, </t>
  </si>
  <si>
    <t xml:space="preserve">THOMAS JAMES STEFFEN, </t>
  </si>
  <si>
    <t>SCOTT STEPHENS</t>
  </si>
  <si>
    <t>AUSTIN WAYNE STOCKON</t>
  </si>
  <si>
    <t>STUDIES WEEKLY</t>
  </si>
  <si>
    <t>SWAGIT PRODUCTIONS, LLC</t>
  </si>
  <si>
    <t>JUNE VIDEO STREAMING</t>
  </si>
  <si>
    <t>TARPLEY MUSIC CO, INC</t>
  </si>
  <si>
    <t>TASB, INC.</t>
  </si>
  <si>
    <t xml:space="preserve">TASB LOCALIZED UPDATE </t>
  </si>
  <si>
    <t>TASPA</t>
  </si>
  <si>
    <t xml:space="preserve">TCU - OFFICE OF EXTENDED </t>
  </si>
  <si>
    <t>TITLE II, PART A TPTR</t>
  </si>
  <si>
    <t xml:space="preserve">TEXAS TECH UNIVERSITY </t>
  </si>
  <si>
    <t>CBE TESTING</t>
  </si>
  <si>
    <t>GARRETT THOMPSON</t>
  </si>
  <si>
    <t>TRANE US, INC</t>
  </si>
  <si>
    <t>HVAC SUPPLIES</t>
  </si>
  <si>
    <t>HOPE TUEL</t>
  </si>
  <si>
    <t xml:space="preserve">TX ASSN FOR PUPIL </t>
  </si>
  <si>
    <t xml:space="preserve">TX ASSN FOR SCHOOL BUS </t>
  </si>
  <si>
    <t>TXCPA</t>
  </si>
  <si>
    <t>TxTAG</t>
  </si>
  <si>
    <t>UNIFIRST HOLDINGS, INC</t>
  </si>
  <si>
    <t>LAUNDRY SERVICES</t>
  </si>
  <si>
    <t xml:space="preserve">UNITED REFRIGERATION, </t>
  </si>
  <si>
    <t>HVAC SUPPLIES/REPAIRS-</t>
  </si>
  <si>
    <t>HVAC SUPPLIES/ANNETTA</t>
  </si>
  <si>
    <t xml:space="preserve">UPPER TRINITY </t>
  </si>
  <si>
    <t>GROUNDWATER FEES</t>
  </si>
  <si>
    <t xml:space="preserve">UT HIGH SCHOOL - APSI </t>
  </si>
  <si>
    <t xml:space="preserve">WALSH, GALLEGOS, </t>
  </si>
  <si>
    <t>NATHAN K.</t>
  </si>
  <si>
    <t>JOSHUA C. OCR</t>
  </si>
  <si>
    <t>MAGEE PIR (5.31.22)</t>
  </si>
  <si>
    <t xml:space="preserve">WALSWORTH PUBLISHING </t>
  </si>
  <si>
    <t>ANDREW WAY</t>
  </si>
  <si>
    <t>WENGER CORPORATION</t>
  </si>
  <si>
    <t xml:space="preserve">CABINET LATCHES/AHS BAND </t>
  </si>
  <si>
    <t>WEST MUSIC COMPANY, INC.</t>
  </si>
  <si>
    <t>WESTCO PEST CONTROL</t>
  </si>
  <si>
    <t>PEST CONTROL SERVICES</t>
  </si>
  <si>
    <t>JANA WHEATON</t>
  </si>
  <si>
    <t>DOUGLAS ALAN WHEELER</t>
  </si>
  <si>
    <t>JOSEPH R WILLIAMS</t>
  </si>
  <si>
    <t>XEROX CORPORATION</t>
  </si>
  <si>
    <t>XEROX</t>
  </si>
  <si>
    <t>SER #HHZ-169437 05/20-06/24</t>
  </si>
  <si>
    <t>SER #HHZ-169458 05/21-06/21</t>
  </si>
  <si>
    <t>SER #8TB-622726 05/21-06/21</t>
  </si>
  <si>
    <t>MICHELLE YATES</t>
  </si>
  <si>
    <t>INTERNET &amp; VOICE BUNDLE</t>
  </si>
  <si>
    <t>AT&amp;T LONG DISTANCE</t>
  </si>
  <si>
    <t>LONG DISTANCE</t>
  </si>
  <si>
    <t xml:space="preserve">CAVALLO ENERGY TEXAS, </t>
  </si>
  <si>
    <t xml:space="preserve">RECORD STORAGE BLDG </t>
  </si>
  <si>
    <t xml:space="preserve">CITY OF FORT WORTH </t>
  </si>
  <si>
    <t>TEXAS GAS SERVICE</t>
  </si>
  <si>
    <t xml:space="preserve">TRI-COUNTY ELECTRIC </t>
  </si>
  <si>
    <t>Check Date</t>
  </si>
  <si>
    <t>Check #</t>
  </si>
  <si>
    <t>Vendor</t>
  </si>
  <si>
    <t>Amount</t>
  </si>
  <si>
    <t>Description</t>
  </si>
  <si>
    <t xml:space="preserve">Fund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</si>
</sst>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  <xf numFmtId="39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86"/>
  <sheetViews>
    <sheetView tabSelected="1" topLeftCell="A552" workbookViewId="0">
      <selection activeCell="D586" sqref="D586"/>
    </sheetView>
  </sheetViews>
  <sheetFormatPr defaultRowHeight="15" x14ac:dyDescent="0.25"/>
  <cols>
    <col min="1" max="1" width="10.85546875" bestFit="1" customWidth="1"/>
    <col min="3" max="3" width="28" bestFit="1" customWidth="1"/>
    <col min="4" max="4" width="15.140625" style="3" bestFit="1" customWidth="1"/>
    <col min="5" max="5" width="28" bestFit="1" customWidth="1"/>
    <col min="6" max="6" width="24.85546875" bestFit="1" customWidth="1"/>
  </cols>
  <sheetData>
    <row r="1" spans="1:6" s="1" customFormat="1" x14ac:dyDescent="0.25">
      <c r="A1" s="1" t="s">
        <v>376</v>
      </c>
      <c r="B1" s="1" t="s">
        <v>377</v>
      </c>
      <c r="C1" s="1" t="s">
        <v>378</v>
      </c>
      <c r="D1" s="2" t="s">
        <v>379</v>
      </c>
      <c r="E1" s="1" t="s">
        <v>380</v>
      </c>
      <c r="F1" s="1" t="s">
        <v>381</v>
      </c>
    </row>
    <row r="2" spans="1:6" x14ac:dyDescent="0.25">
      <c r="A2">
        <v>20220711</v>
      </c>
      <c r="B2" t="str">
        <f>"001352"</f>
        <v>001352</v>
      </c>
      <c r="C2" t="s">
        <v>0</v>
      </c>
      <c r="D2" s="3">
        <v>1680</v>
      </c>
      <c r="E2" t="s">
        <v>1</v>
      </c>
      <c r="F2" t="s">
        <v>2</v>
      </c>
    </row>
    <row r="3" spans="1:6" x14ac:dyDescent="0.25">
      <c r="A3">
        <v>20220714</v>
      </c>
      <c r="B3" t="str">
        <f>"001353"</f>
        <v>001353</v>
      </c>
      <c r="C3" t="s">
        <v>3</v>
      </c>
      <c r="D3" s="3">
        <v>18620</v>
      </c>
      <c r="E3" t="s">
        <v>4</v>
      </c>
      <c r="F3" t="s">
        <v>2</v>
      </c>
    </row>
    <row r="4" spans="1:6" x14ac:dyDescent="0.25">
      <c r="A4">
        <v>20220714</v>
      </c>
      <c r="B4" t="str">
        <f>"001354"</f>
        <v>001354</v>
      </c>
      <c r="C4" t="s">
        <v>5</v>
      </c>
      <c r="D4" s="3">
        <v>553.91999999999996</v>
      </c>
      <c r="E4" t="s">
        <v>6</v>
      </c>
      <c r="F4" t="s">
        <v>2</v>
      </c>
    </row>
    <row r="5" spans="1:6" x14ac:dyDescent="0.25">
      <c r="A5">
        <v>20220714</v>
      </c>
      <c r="B5" t="str">
        <f>"002328"</f>
        <v>002328</v>
      </c>
      <c r="C5" t="s">
        <v>7</v>
      </c>
      <c r="D5" s="3">
        <v>4111.6400000000003</v>
      </c>
      <c r="E5" t="s">
        <v>8</v>
      </c>
      <c r="F5" t="s">
        <v>9</v>
      </c>
    </row>
    <row r="6" spans="1:6" x14ac:dyDescent="0.25">
      <c r="A6">
        <v>20220714</v>
      </c>
      <c r="B6" t="str">
        <f t="shared" ref="B6:B13" si="0">"002329"</f>
        <v>002329</v>
      </c>
      <c r="C6" t="s">
        <v>10</v>
      </c>
      <c r="D6" s="3">
        <v>5911.6</v>
      </c>
      <c r="E6" t="s">
        <v>11</v>
      </c>
      <c r="F6" t="s">
        <v>9</v>
      </c>
    </row>
    <row r="7" spans="1:6" x14ac:dyDescent="0.25">
      <c r="A7">
        <v>20220714</v>
      </c>
      <c r="B7" t="str">
        <f t="shared" si="0"/>
        <v>002329</v>
      </c>
      <c r="C7" t="s">
        <v>10</v>
      </c>
      <c r="D7" s="3">
        <v>9936</v>
      </c>
      <c r="E7" t="s">
        <v>11</v>
      </c>
      <c r="F7" t="s">
        <v>9</v>
      </c>
    </row>
    <row r="8" spans="1:6" x14ac:dyDescent="0.25">
      <c r="A8">
        <v>20220714</v>
      </c>
      <c r="B8" t="str">
        <f t="shared" si="0"/>
        <v>002329</v>
      </c>
      <c r="C8" t="s">
        <v>10</v>
      </c>
      <c r="D8" s="3">
        <v>3465</v>
      </c>
      <c r="E8" t="s">
        <v>11</v>
      </c>
      <c r="F8" t="s">
        <v>9</v>
      </c>
    </row>
    <row r="9" spans="1:6" x14ac:dyDescent="0.25">
      <c r="A9">
        <v>20220714</v>
      </c>
      <c r="B9" t="str">
        <f t="shared" si="0"/>
        <v>002329</v>
      </c>
      <c r="C9" t="s">
        <v>10</v>
      </c>
      <c r="D9" s="3">
        <v>3465</v>
      </c>
      <c r="E9" t="s">
        <v>11</v>
      </c>
      <c r="F9" t="s">
        <v>9</v>
      </c>
    </row>
    <row r="10" spans="1:6" x14ac:dyDescent="0.25">
      <c r="A10">
        <v>20220714</v>
      </c>
      <c r="B10" t="str">
        <f t="shared" si="0"/>
        <v>002329</v>
      </c>
      <c r="C10" t="s">
        <v>10</v>
      </c>
      <c r="D10" s="3">
        <v>3465</v>
      </c>
      <c r="E10" t="s">
        <v>11</v>
      </c>
      <c r="F10" t="s">
        <v>9</v>
      </c>
    </row>
    <row r="11" spans="1:6" x14ac:dyDescent="0.25">
      <c r="A11">
        <v>20220714</v>
      </c>
      <c r="B11" t="str">
        <f t="shared" si="0"/>
        <v>002329</v>
      </c>
      <c r="C11" t="s">
        <v>10</v>
      </c>
      <c r="D11" s="3">
        <v>3465</v>
      </c>
      <c r="E11" t="s">
        <v>11</v>
      </c>
      <c r="F11" t="s">
        <v>9</v>
      </c>
    </row>
    <row r="12" spans="1:6" x14ac:dyDescent="0.25">
      <c r="A12">
        <v>20220714</v>
      </c>
      <c r="B12" t="str">
        <f t="shared" si="0"/>
        <v>002329</v>
      </c>
      <c r="C12" t="s">
        <v>10</v>
      </c>
      <c r="D12" s="3">
        <v>1406</v>
      </c>
      <c r="E12" t="s">
        <v>11</v>
      </c>
      <c r="F12" t="s">
        <v>9</v>
      </c>
    </row>
    <row r="13" spans="1:6" x14ac:dyDescent="0.25">
      <c r="A13">
        <v>20220714</v>
      </c>
      <c r="B13" t="str">
        <f t="shared" si="0"/>
        <v>002329</v>
      </c>
      <c r="C13" t="s">
        <v>10</v>
      </c>
      <c r="D13" s="3">
        <v>1406</v>
      </c>
      <c r="E13" t="s">
        <v>11</v>
      </c>
      <c r="F13" t="s">
        <v>9</v>
      </c>
    </row>
    <row r="14" spans="1:6" x14ac:dyDescent="0.25">
      <c r="A14">
        <v>20220714</v>
      </c>
      <c r="B14" t="str">
        <f>"002330"</f>
        <v>002330</v>
      </c>
      <c r="C14" t="s">
        <v>10</v>
      </c>
      <c r="D14" s="3">
        <v>8349.6</v>
      </c>
      <c r="E14" t="s">
        <v>12</v>
      </c>
      <c r="F14" t="s">
        <v>9</v>
      </c>
    </row>
    <row r="15" spans="1:6" x14ac:dyDescent="0.25">
      <c r="A15">
        <v>20220714</v>
      </c>
      <c r="B15" t="str">
        <f>"002330"</f>
        <v>002330</v>
      </c>
      <c r="C15" t="s">
        <v>10</v>
      </c>
      <c r="D15" s="3">
        <v>655.20000000000005</v>
      </c>
      <c r="E15" t="s">
        <v>12</v>
      </c>
      <c r="F15" t="s">
        <v>9</v>
      </c>
    </row>
    <row r="16" spans="1:6" x14ac:dyDescent="0.25">
      <c r="A16">
        <v>20220714</v>
      </c>
      <c r="B16" t="str">
        <f>"002331"</f>
        <v>002331</v>
      </c>
      <c r="C16" t="s">
        <v>10</v>
      </c>
      <c r="D16" s="3">
        <v>638.6</v>
      </c>
      <c r="E16" t="s">
        <v>11</v>
      </c>
      <c r="F16" t="s">
        <v>9</v>
      </c>
    </row>
    <row r="17" spans="1:6" x14ac:dyDescent="0.25">
      <c r="A17">
        <v>20220714</v>
      </c>
      <c r="B17" t="str">
        <f>"002332"</f>
        <v>002332</v>
      </c>
      <c r="C17" t="s">
        <v>10</v>
      </c>
      <c r="D17" s="3">
        <v>1207.5</v>
      </c>
      <c r="E17" t="s">
        <v>11</v>
      </c>
      <c r="F17" t="s">
        <v>9</v>
      </c>
    </row>
    <row r="18" spans="1:6" x14ac:dyDescent="0.25">
      <c r="A18">
        <v>20220714</v>
      </c>
      <c r="B18" t="str">
        <f>"002332"</f>
        <v>002332</v>
      </c>
      <c r="C18" t="s">
        <v>10</v>
      </c>
      <c r="D18" s="3">
        <v>1207.5</v>
      </c>
      <c r="E18" t="s">
        <v>11</v>
      </c>
      <c r="F18" t="s">
        <v>9</v>
      </c>
    </row>
    <row r="19" spans="1:6" x14ac:dyDescent="0.25">
      <c r="A19">
        <v>20220714</v>
      </c>
      <c r="B19" t="str">
        <f>"002332"</f>
        <v>002332</v>
      </c>
      <c r="C19" t="s">
        <v>10</v>
      </c>
      <c r="D19" s="3">
        <v>1207.5</v>
      </c>
      <c r="E19" t="s">
        <v>11</v>
      </c>
      <c r="F19" t="s">
        <v>9</v>
      </c>
    </row>
    <row r="20" spans="1:6" x14ac:dyDescent="0.25">
      <c r="A20">
        <v>20220714</v>
      </c>
      <c r="B20" t="str">
        <f>"002332"</f>
        <v>002332</v>
      </c>
      <c r="C20" t="s">
        <v>10</v>
      </c>
      <c r="D20" s="3">
        <v>1207.5</v>
      </c>
      <c r="E20" t="s">
        <v>11</v>
      </c>
      <c r="F20" t="s">
        <v>9</v>
      </c>
    </row>
    <row r="21" spans="1:6" x14ac:dyDescent="0.25">
      <c r="A21">
        <v>20220714</v>
      </c>
      <c r="B21" t="str">
        <f>"002332"</f>
        <v>002332</v>
      </c>
      <c r="C21" t="s">
        <v>10</v>
      </c>
      <c r="D21" s="3">
        <v>735</v>
      </c>
      <c r="E21" t="s">
        <v>11</v>
      </c>
      <c r="F21" t="s">
        <v>9</v>
      </c>
    </row>
    <row r="22" spans="1:6" x14ac:dyDescent="0.25">
      <c r="A22">
        <v>20220714</v>
      </c>
      <c r="B22" t="str">
        <f>"002333"</f>
        <v>002333</v>
      </c>
      <c r="C22" t="s">
        <v>13</v>
      </c>
      <c r="D22" s="3">
        <v>2559</v>
      </c>
      <c r="E22" t="s">
        <v>14</v>
      </c>
      <c r="F22" t="s">
        <v>9</v>
      </c>
    </row>
    <row r="23" spans="1:6" x14ac:dyDescent="0.25">
      <c r="A23">
        <v>20220714</v>
      </c>
      <c r="B23" t="str">
        <f t="shared" ref="B23:B30" si="1">"002334"</f>
        <v>002334</v>
      </c>
      <c r="C23" t="s">
        <v>15</v>
      </c>
      <c r="D23" s="3">
        <v>903.24</v>
      </c>
      <c r="E23" t="s">
        <v>16</v>
      </c>
      <c r="F23" t="s">
        <v>9</v>
      </c>
    </row>
    <row r="24" spans="1:6" x14ac:dyDescent="0.25">
      <c r="A24">
        <v>20220714</v>
      </c>
      <c r="B24" t="str">
        <f t="shared" si="1"/>
        <v>002334</v>
      </c>
      <c r="C24" t="s">
        <v>15</v>
      </c>
      <c r="D24" s="3">
        <v>796</v>
      </c>
      <c r="E24" t="s">
        <v>16</v>
      </c>
      <c r="F24" t="s">
        <v>9</v>
      </c>
    </row>
    <row r="25" spans="1:6" x14ac:dyDescent="0.25">
      <c r="A25">
        <v>20220714</v>
      </c>
      <c r="B25" t="str">
        <f t="shared" si="1"/>
        <v>002334</v>
      </c>
      <c r="C25" t="s">
        <v>15</v>
      </c>
      <c r="D25" s="3">
        <v>444.12</v>
      </c>
      <c r="E25" t="s">
        <v>16</v>
      </c>
      <c r="F25" t="s">
        <v>9</v>
      </c>
    </row>
    <row r="26" spans="1:6" x14ac:dyDescent="0.25">
      <c r="A26">
        <v>20220714</v>
      </c>
      <c r="B26" t="str">
        <f t="shared" si="1"/>
        <v>002334</v>
      </c>
      <c r="C26" t="s">
        <v>15</v>
      </c>
      <c r="D26" s="3">
        <v>183.64</v>
      </c>
      <c r="E26" t="s">
        <v>16</v>
      </c>
      <c r="F26" t="s">
        <v>9</v>
      </c>
    </row>
    <row r="27" spans="1:6" x14ac:dyDescent="0.25">
      <c r="A27">
        <v>20220714</v>
      </c>
      <c r="B27" t="str">
        <f t="shared" si="1"/>
        <v>002334</v>
      </c>
      <c r="C27" t="s">
        <v>15</v>
      </c>
      <c r="D27" s="3">
        <v>2295.1</v>
      </c>
      <c r="E27" t="s">
        <v>16</v>
      </c>
      <c r="F27" t="s">
        <v>9</v>
      </c>
    </row>
    <row r="28" spans="1:6" x14ac:dyDescent="0.25">
      <c r="A28">
        <v>20220714</v>
      </c>
      <c r="B28" t="str">
        <f t="shared" si="1"/>
        <v>002334</v>
      </c>
      <c r="C28" t="s">
        <v>15</v>
      </c>
      <c r="D28" s="3">
        <v>268.83999999999997</v>
      </c>
      <c r="E28" t="s">
        <v>16</v>
      </c>
      <c r="F28" t="s">
        <v>9</v>
      </c>
    </row>
    <row r="29" spans="1:6" x14ac:dyDescent="0.25">
      <c r="A29">
        <v>20220714</v>
      </c>
      <c r="B29" t="str">
        <f t="shared" si="1"/>
        <v>002334</v>
      </c>
      <c r="C29" t="s">
        <v>15</v>
      </c>
      <c r="D29" s="3">
        <v>449.23</v>
      </c>
      <c r="E29" t="s">
        <v>16</v>
      </c>
      <c r="F29" t="s">
        <v>9</v>
      </c>
    </row>
    <row r="30" spans="1:6" x14ac:dyDescent="0.25">
      <c r="A30">
        <v>20220714</v>
      </c>
      <c r="B30" t="str">
        <f t="shared" si="1"/>
        <v>002334</v>
      </c>
      <c r="C30" t="s">
        <v>15</v>
      </c>
      <c r="D30" s="3">
        <v>472.61</v>
      </c>
      <c r="E30" t="s">
        <v>16</v>
      </c>
      <c r="F30" t="s">
        <v>9</v>
      </c>
    </row>
    <row r="31" spans="1:6" x14ac:dyDescent="0.25">
      <c r="A31">
        <v>20220714</v>
      </c>
      <c r="B31" t="str">
        <f>"002335"</f>
        <v>002335</v>
      </c>
      <c r="C31" t="s">
        <v>15</v>
      </c>
      <c r="D31" s="3">
        <v>808.01</v>
      </c>
      <c r="E31" t="s">
        <v>17</v>
      </c>
      <c r="F31" t="s">
        <v>9</v>
      </c>
    </row>
    <row r="32" spans="1:6" x14ac:dyDescent="0.25">
      <c r="A32">
        <v>20220714</v>
      </c>
      <c r="B32" t="str">
        <f>"002335"</f>
        <v>002335</v>
      </c>
      <c r="C32" t="s">
        <v>15</v>
      </c>
      <c r="D32" s="3">
        <v>547.36</v>
      </c>
      <c r="E32" t="s">
        <v>17</v>
      </c>
      <c r="F32" t="s">
        <v>9</v>
      </c>
    </row>
    <row r="33" spans="1:6" x14ac:dyDescent="0.25">
      <c r="A33">
        <v>20220714</v>
      </c>
      <c r="B33" t="str">
        <f>"002335"</f>
        <v>002335</v>
      </c>
      <c r="C33" t="s">
        <v>15</v>
      </c>
      <c r="D33" s="3">
        <v>446.77</v>
      </c>
      <c r="E33" t="s">
        <v>17</v>
      </c>
      <c r="F33" t="s">
        <v>9</v>
      </c>
    </row>
    <row r="34" spans="1:6" x14ac:dyDescent="0.25">
      <c r="A34">
        <v>20220714</v>
      </c>
      <c r="B34" t="str">
        <f>"002335"</f>
        <v>002335</v>
      </c>
      <c r="C34" t="s">
        <v>15</v>
      </c>
      <c r="D34" s="3">
        <v>611.78</v>
      </c>
      <c r="E34" t="s">
        <v>17</v>
      </c>
      <c r="F34" t="s">
        <v>9</v>
      </c>
    </row>
    <row r="35" spans="1:6" x14ac:dyDescent="0.25">
      <c r="A35">
        <v>20220714</v>
      </c>
      <c r="B35" t="str">
        <f>"002336"</f>
        <v>002336</v>
      </c>
      <c r="C35" t="s">
        <v>18</v>
      </c>
      <c r="D35" s="3">
        <v>54214.86</v>
      </c>
      <c r="E35" t="s">
        <v>19</v>
      </c>
      <c r="F35" t="s">
        <v>9</v>
      </c>
    </row>
    <row r="36" spans="1:6" x14ac:dyDescent="0.25">
      <c r="A36">
        <v>20220714</v>
      </c>
      <c r="B36" t="str">
        <f>"002337"</f>
        <v>002337</v>
      </c>
      <c r="C36" t="s">
        <v>20</v>
      </c>
      <c r="D36" s="3">
        <v>7049.94</v>
      </c>
      <c r="E36" t="s">
        <v>17</v>
      </c>
      <c r="F36" t="s">
        <v>9</v>
      </c>
    </row>
    <row r="37" spans="1:6" x14ac:dyDescent="0.25">
      <c r="A37">
        <v>20220714</v>
      </c>
      <c r="B37" t="str">
        <f>"002338"</f>
        <v>002338</v>
      </c>
      <c r="C37" t="s">
        <v>3</v>
      </c>
      <c r="D37" s="3">
        <v>103784</v>
      </c>
      <c r="E37" t="s">
        <v>4</v>
      </c>
      <c r="F37" t="s">
        <v>9</v>
      </c>
    </row>
    <row r="38" spans="1:6" x14ac:dyDescent="0.25">
      <c r="A38">
        <v>20220714</v>
      </c>
      <c r="B38" t="str">
        <f>"002338"</f>
        <v>002338</v>
      </c>
      <c r="C38" t="s">
        <v>3</v>
      </c>
      <c r="D38" s="3">
        <v>85164</v>
      </c>
      <c r="E38" t="s">
        <v>4</v>
      </c>
      <c r="F38" t="s">
        <v>9</v>
      </c>
    </row>
    <row r="39" spans="1:6" x14ac:dyDescent="0.25">
      <c r="A39">
        <v>20220714</v>
      </c>
      <c r="B39" t="str">
        <f>"002339"</f>
        <v>002339</v>
      </c>
      <c r="C39" t="s">
        <v>21</v>
      </c>
      <c r="D39" s="3">
        <v>6000</v>
      </c>
      <c r="E39" t="s">
        <v>22</v>
      </c>
      <c r="F39" t="s">
        <v>9</v>
      </c>
    </row>
    <row r="40" spans="1:6" x14ac:dyDescent="0.25">
      <c r="A40">
        <v>20220714</v>
      </c>
      <c r="B40" t="str">
        <f>"002340"</f>
        <v>002340</v>
      </c>
      <c r="C40" t="s">
        <v>21</v>
      </c>
      <c r="D40" s="3">
        <v>9000</v>
      </c>
      <c r="E40" t="s">
        <v>23</v>
      </c>
      <c r="F40" t="s">
        <v>9</v>
      </c>
    </row>
    <row r="41" spans="1:6" x14ac:dyDescent="0.25">
      <c r="A41">
        <v>20220714</v>
      </c>
      <c r="B41" t="str">
        <f>"002341"</f>
        <v>002341</v>
      </c>
      <c r="C41" t="s">
        <v>24</v>
      </c>
      <c r="D41" s="3">
        <v>4599</v>
      </c>
      <c r="E41" t="s">
        <v>11</v>
      </c>
      <c r="F41" t="s">
        <v>9</v>
      </c>
    </row>
    <row r="42" spans="1:6" x14ac:dyDescent="0.25">
      <c r="A42">
        <v>20220714</v>
      </c>
      <c r="B42" t="str">
        <f>"002341"</f>
        <v>002341</v>
      </c>
      <c r="C42" t="s">
        <v>24</v>
      </c>
      <c r="D42" s="3">
        <v>1216</v>
      </c>
      <c r="E42" t="s">
        <v>11</v>
      </c>
      <c r="F42" t="s">
        <v>9</v>
      </c>
    </row>
    <row r="43" spans="1:6" x14ac:dyDescent="0.25">
      <c r="A43">
        <v>20220714</v>
      </c>
      <c r="B43" t="str">
        <f>"032182"</f>
        <v>032182</v>
      </c>
      <c r="C43" t="s">
        <v>25</v>
      </c>
      <c r="D43" s="3">
        <v>189</v>
      </c>
      <c r="E43" t="s">
        <v>26</v>
      </c>
      <c r="F43" t="s">
        <v>27</v>
      </c>
    </row>
    <row r="44" spans="1:6" x14ac:dyDescent="0.25">
      <c r="A44">
        <v>20220714</v>
      </c>
      <c r="B44" t="str">
        <f>"032183"</f>
        <v>032183</v>
      </c>
      <c r="C44" t="s">
        <v>28</v>
      </c>
      <c r="D44" s="3">
        <v>135.97999999999999</v>
      </c>
      <c r="E44" t="s">
        <v>26</v>
      </c>
      <c r="F44" t="s">
        <v>27</v>
      </c>
    </row>
    <row r="45" spans="1:6" x14ac:dyDescent="0.25">
      <c r="A45">
        <v>20220714</v>
      </c>
      <c r="B45" t="str">
        <f>"032184"</f>
        <v>032184</v>
      </c>
      <c r="C45" t="s">
        <v>29</v>
      </c>
      <c r="D45" s="3">
        <v>465.6</v>
      </c>
      <c r="E45" t="s">
        <v>26</v>
      </c>
      <c r="F45" t="s">
        <v>27</v>
      </c>
    </row>
    <row r="46" spans="1:6" x14ac:dyDescent="0.25">
      <c r="A46">
        <v>20220714</v>
      </c>
      <c r="B46" t="str">
        <f>"032185"</f>
        <v>032185</v>
      </c>
      <c r="C46" t="s">
        <v>30</v>
      </c>
      <c r="D46" s="3">
        <v>1020</v>
      </c>
      <c r="E46" t="s">
        <v>31</v>
      </c>
      <c r="F46" t="s">
        <v>27</v>
      </c>
    </row>
    <row r="47" spans="1:6" x14ac:dyDescent="0.25">
      <c r="A47">
        <v>20220714</v>
      </c>
      <c r="B47" t="str">
        <f>"032186"</f>
        <v>032186</v>
      </c>
      <c r="C47" t="s">
        <v>32</v>
      </c>
      <c r="D47" s="3">
        <v>536.45000000000005</v>
      </c>
      <c r="E47" t="s">
        <v>26</v>
      </c>
      <c r="F47" t="s">
        <v>27</v>
      </c>
    </row>
    <row r="48" spans="1:6" x14ac:dyDescent="0.25">
      <c r="A48">
        <v>20220714</v>
      </c>
      <c r="B48" t="str">
        <f>"032187"</f>
        <v>032187</v>
      </c>
      <c r="C48" t="s">
        <v>33</v>
      </c>
      <c r="D48" s="3">
        <v>120</v>
      </c>
      <c r="E48" t="s">
        <v>34</v>
      </c>
      <c r="F48" t="s">
        <v>27</v>
      </c>
    </row>
    <row r="49" spans="1:6" x14ac:dyDescent="0.25">
      <c r="A49">
        <v>20220714</v>
      </c>
      <c r="B49" t="str">
        <f>"032188"</f>
        <v>032188</v>
      </c>
      <c r="C49" t="s">
        <v>35</v>
      </c>
      <c r="D49" s="3">
        <v>5447.3</v>
      </c>
      <c r="E49" t="s">
        <v>36</v>
      </c>
      <c r="F49" t="s">
        <v>27</v>
      </c>
    </row>
    <row r="50" spans="1:6" x14ac:dyDescent="0.25">
      <c r="A50">
        <v>20220714</v>
      </c>
      <c r="B50" t="str">
        <f>"032189"</f>
        <v>032189</v>
      </c>
      <c r="C50" t="s">
        <v>37</v>
      </c>
      <c r="D50" s="3">
        <v>551.25</v>
      </c>
      <c r="E50" t="s">
        <v>38</v>
      </c>
      <c r="F50" t="s">
        <v>27</v>
      </c>
    </row>
    <row r="51" spans="1:6" x14ac:dyDescent="0.25">
      <c r="A51">
        <v>20220714</v>
      </c>
      <c r="B51" t="str">
        <f>"032189"</f>
        <v>032189</v>
      </c>
      <c r="C51" t="s">
        <v>37</v>
      </c>
      <c r="D51" s="3">
        <v>547.11</v>
      </c>
      <c r="E51" t="s">
        <v>38</v>
      </c>
      <c r="F51" t="s">
        <v>27</v>
      </c>
    </row>
    <row r="52" spans="1:6" x14ac:dyDescent="0.25">
      <c r="A52">
        <v>20220714</v>
      </c>
      <c r="B52" t="str">
        <f>"032189"</f>
        <v>032189</v>
      </c>
      <c r="C52" t="s">
        <v>37</v>
      </c>
      <c r="D52" s="3">
        <v>-40.5</v>
      </c>
      <c r="E52" t="s">
        <v>39</v>
      </c>
      <c r="F52" t="s">
        <v>27</v>
      </c>
    </row>
    <row r="53" spans="1:6" x14ac:dyDescent="0.25">
      <c r="A53">
        <v>20220714</v>
      </c>
      <c r="B53" t="str">
        <f>"032189"</f>
        <v>032189</v>
      </c>
      <c r="C53" t="s">
        <v>37</v>
      </c>
      <c r="D53" s="3">
        <v>494.07</v>
      </c>
      <c r="E53" t="s">
        <v>26</v>
      </c>
      <c r="F53" t="s">
        <v>27</v>
      </c>
    </row>
    <row r="54" spans="1:6" x14ac:dyDescent="0.25">
      <c r="A54">
        <v>20220714</v>
      </c>
      <c r="B54" t="str">
        <f>"032189"</f>
        <v>032189</v>
      </c>
      <c r="C54" t="s">
        <v>37</v>
      </c>
      <c r="D54" s="3">
        <v>279.83</v>
      </c>
      <c r="E54" t="s">
        <v>26</v>
      </c>
      <c r="F54" t="s">
        <v>27</v>
      </c>
    </row>
    <row r="55" spans="1:6" x14ac:dyDescent="0.25">
      <c r="A55">
        <v>20220714</v>
      </c>
      <c r="B55" t="str">
        <f>"032190"</f>
        <v>032190</v>
      </c>
      <c r="C55" t="s">
        <v>40</v>
      </c>
      <c r="D55" s="3">
        <v>481.59</v>
      </c>
      <c r="E55" t="s">
        <v>26</v>
      </c>
      <c r="F55" t="s">
        <v>27</v>
      </c>
    </row>
    <row r="56" spans="1:6" x14ac:dyDescent="0.25">
      <c r="A56">
        <v>20220714</v>
      </c>
      <c r="B56" t="str">
        <f>"032191"</f>
        <v>032191</v>
      </c>
      <c r="C56" t="s">
        <v>41</v>
      </c>
      <c r="D56" s="3">
        <v>258</v>
      </c>
      <c r="E56" t="s">
        <v>26</v>
      </c>
      <c r="F56" t="s">
        <v>27</v>
      </c>
    </row>
    <row r="57" spans="1:6" x14ac:dyDescent="0.25">
      <c r="A57">
        <v>20220714</v>
      </c>
      <c r="B57" t="str">
        <f>"032192"</f>
        <v>032192</v>
      </c>
      <c r="C57" t="s">
        <v>42</v>
      </c>
      <c r="D57" s="3">
        <v>56</v>
      </c>
      <c r="E57" t="s">
        <v>26</v>
      </c>
      <c r="F57" t="s">
        <v>27</v>
      </c>
    </row>
    <row r="58" spans="1:6" x14ac:dyDescent="0.25">
      <c r="A58">
        <v>20220714</v>
      </c>
      <c r="B58" t="str">
        <f t="shared" ref="B58:B65" si="2">"032193"</f>
        <v>032193</v>
      </c>
      <c r="C58" t="s">
        <v>43</v>
      </c>
      <c r="D58" s="3">
        <v>111.26</v>
      </c>
      <c r="E58" t="s">
        <v>26</v>
      </c>
      <c r="F58" t="s">
        <v>27</v>
      </c>
    </row>
    <row r="59" spans="1:6" x14ac:dyDescent="0.25">
      <c r="A59">
        <v>20220714</v>
      </c>
      <c r="B59" t="str">
        <f t="shared" si="2"/>
        <v>032193</v>
      </c>
      <c r="C59" t="s">
        <v>43</v>
      </c>
      <c r="D59" s="3">
        <v>48.54</v>
      </c>
      <c r="E59" t="s">
        <v>26</v>
      </c>
      <c r="F59" t="s">
        <v>27</v>
      </c>
    </row>
    <row r="60" spans="1:6" x14ac:dyDescent="0.25">
      <c r="A60">
        <v>20220714</v>
      </c>
      <c r="B60" t="str">
        <f t="shared" si="2"/>
        <v>032193</v>
      </c>
      <c r="C60" t="s">
        <v>43</v>
      </c>
      <c r="D60" s="3">
        <v>3.7</v>
      </c>
      <c r="E60" t="s">
        <v>26</v>
      </c>
      <c r="F60" t="s">
        <v>27</v>
      </c>
    </row>
    <row r="61" spans="1:6" x14ac:dyDescent="0.25">
      <c r="A61">
        <v>20220714</v>
      </c>
      <c r="B61" t="str">
        <f t="shared" si="2"/>
        <v>032193</v>
      </c>
      <c r="C61" t="s">
        <v>43</v>
      </c>
      <c r="D61" s="3">
        <v>178.86</v>
      </c>
      <c r="E61" t="s">
        <v>26</v>
      </c>
      <c r="F61" t="s">
        <v>27</v>
      </c>
    </row>
    <row r="62" spans="1:6" x14ac:dyDescent="0.25">
      <c r="A62">
        <v>20220714</v>
      </c>
      <c r="B62" t="str">
        <f t="shared" si="2"/>
        <v>032193</v>
      </c>
      <c r="C62" t="s">
        <v>43</v>
      </c>
      <c r="D62" s="3">
        <v>47.98</v>
      </c>
      <c r="E62" t="s">
        <v>26</v>
      </c>
      <c r="F62" t="s">
        <v>27</v>
      </c>
    </row>
    <row r="63" spans="1:6" x14ac:dyDescent="0.25">
      <c r="A63">
        <v>20220714</v>
      </c>
      <c r="B63" t="str">
        <f t="shared" si="2"/>
        <v>032193</v>
      </c>
      <c r="C63" t="s">
        <v>43</v>
      </c>
      <c r="D63" s="3">
        <v>246.49</v>
      </c>
      <c r="E63" t="s">
        <v>26</v>
      </c>
      <c r="F63" t="s">
        <v>27</v>
      </c>
    </row>
    <row r="64" spans="1:6" x14ac:dyDescent="0.25">
      <c r="A64">
        <v>20220714</v>
      </c>
      <c r="B64" t="str">
        <f t="shared" si="2"/>
        <v>032193</v>
      </c>
      <c r="C64" t="s">
        <v>43</v>
      </c>
      <c r="D64" s="3">
        <v>9.3000000000000007</v>
      </c>
      <c r="E64" t="s">
        <v>26</v>
      </c>
      <c r="F64" t="s">
        <v>27</v>
      </c>
    </row>
    <row r="65" spans="1:6" x14ac:dyDescent="0.25">
      <c r="A65">
        <v>20220714</v>
      </c>
      <c r="B65" t="str">
        <f t="shared" si="2"/>
        <v>032193</v>
      </c>
      <c r="C65" t="s">
        <v>43</v>
      </c>
      <c r="D65" s="3">
        <v>150</v>
      </c>
      <c r="E65" t="s">
        <v>26</v>
      </c>
      <c r="F65" t="s">
        <v>27</v>
      </c>
    </row>
    <row r="66" spans="1:6" x14ac:dyDescent="0.25">
      <c r="A66">
        <v>20220714</v>
      </c>
      <c r="B66" t="str">
        <f>"032194"</f>
        <v>032194</v>
      </c>
      <c r="C66" t="s">
        <v>44</v>
      </c>
      <c r="D66" s="3">
        <v>65.510000000000005</v>
      </c>
      <c r="E66" t="s">
        <v>45</v>
      </c>
      <c r="F66" t="s">
        <v>27</v>
      </c>
    </row>
    <row r="67" spans="1:6" x14ac:dyDescent="0.25">
      <c r="A67">
        <v>20220714</v>
      </c>
      <c r="B67" t="str">
        <f>"032195"</f>
        <v>032195</v>
      </c>
      <c r="C67" t="s">
        <v>46</v>
      </c>
      <c r="D67" s="3">
        <v>685.45</v>
      </c>
      <c r="E67" t="s">
        <v>47</v>
      </c>
      <c r="F67" t="s">
        <v>48</v>
      </c>
    </row>
    <row r="68" spans="1:6" x14ac:dyDescent="0.25">
      <c r="A68">
        <v>20220714</v>
      </c>
      <c r="B68" t="str">
        <f>"032196"</f>
        <v>032196</v>
      </c>
      <c r="C68" t="s">
        <v>46</v>
      </c>
      <c r="D68" s="3">
        <v>835</v>
      </c>
      <c r="E68" t="s">
        <v>49</v>
      </c>
      <c r="F68" t="s">
        <v>48</v>
      </c>
    </row>
    <row r="69" spans="1:6" x14ac:dyDescent="0.25">
      <c r="A69">
        <v>20220714</v>
      </c>
      <c r="B69" t="str">
        <f t="shared" ref="B69:B74" si="3">"032197"</f>
        <v>032197</v>
      </c>
      <c r="C69" t="s">
        <v>46</v>
      </c>
      <c r="D69" s="3">
        <v>1699.41</v>
      </c>
      <c r="E69" t="s">
        <v>50</v>
      </c>
      <c r="F69" t="s">
        <v>48</v>
      </c>
    </row>
    <row r="70" spans="1:6" x14ac:dyDescent="0.25">
      <c r="A70">
        <v>20220714</v>
      </c>
      <c r="B70" t="str">
        <f t="shared" si="3"/>
        <v>032197</v>
      </c>
      <c r="C70" t="s">
        <v>46</v>
      </c>
      <c r="D70" s="3">
        <v>1699.41</v>
      </c>
      <c r="E70" t="s">
        <v>50</v>
      </c>
      <c r="F70" t="s">
        <v>48</v>
      </c>
    </row>
    <row r="71" spans="1:6" x14ac:dyDescent="0.25">
      <c r="A71">
        <v>20220714</v>
      </c>
      <c r="B71" t="str">
        <f t="shared" si="3"/>
        <v>032197</v>
      </c>
      <c r="C71" t="s">
        <v>46</v>
      </c>
      <c r="D71" s="3">
        <v>1699.41</v>
      </c>
      <c r="E71" t="s">
        <v>50</v>
      </c>
      <c r="F71" t="s">
        <v>48</v>
      </c>
    </row>
    <row r="72" spans="1:6" x14ac:dyDescent="0.25">
      <c r="A72">
        <v>20220714</v>
      </c>
      <c r="B72" t="str">
        <f t="shared" si="3"/>
        <v>032197</v>
      </c>
      <c r="C72" t="s">
        <v>46</v>
      </c>
      <c r="D72" s="3">
        <v>1699.41</v>
      </c>
      <c r="E72" t="s">
        <v>50</v>
      </c>
      <c r="F72" t="s">
        <v>48</v>
      </c>
    </row>
    <row r="73" spans="1:6" x14ac:dyDescent="0.25">
      <c r="A73">
        <v>20220714</v>
      </c>
      <c r="B73" t="str">
        <f t="shared" si="3"/>
        <v>032197</v>
      </c>
      <c r="C73" t="s">
        <v>46</v>
      </c>
      <c r="D73" s="3">
        <v>1501.07</v>
      </c>
      <c r="E73" t="s">
        <v>50</v>
      </c>
      <c r="F73" t="s">
        <v>48</v>
      </c>
    </row>
    <row r="74" spans="1:6" x14ac:dyDescent="0.25">
      <c r="A74">
        <v>20220714</v>
      </c>
      <c r="B74" t="str">
        <f t="shared" si="3"/>
        <v>032197</v>
      </c>
      <c r="C74" t="s">
        <v>46</v>
      </c>
      <c r="D74" s="3">
        <v>7215.15</v>
      </c>
      <c r="E74" t="s">
        <v>50</v>
      </c>
      <c r="F74" t="s">
        <v>48</v>
      </c>
    </row>
    <row r="75" spans="1:6" x14ac:dyDescent="0.25">
      <c r="A75">
        <v>20220714</v>
      </c>
      <c r="B75" t="str">
        <f>"032198"</f>
        <v>032198</v>
      </c>
      <c r="C75" t="s">
        <v>46</v>
      </c>
      <c r="D75" s="3">
        <v>3499</v>
      </c>
      <c r="E75" t="s">
        <v>50</v>
      </c>
      <c r="F75" t="s">
        <v>48</v>
      </c>
    </row>
    <row r="76" spans="1:6" x14ac:dyDescent="0.25">
      <c r="A76">
        <v>20220714</v>
      </c>
      <c r="B76" t="str">
        <f>"032198"</f>
        <v>032198</v>
      </c>
      <c r="C76" t="s">
        <v>46</v>
      </c>
      <c r="D76" s="3">
        <v>3499</v>
      </c>
      <c r="E76" t="s">
        <v>50</v>
      </c>
      <c r="F76" t="s">
        <v>48</v>
      </c>
    </row>
    <row r="77" spans="1:6" x14ac:dyDescent="0.25">
      <c r="A77">
        <v>20220714</v>
      </c>
      <c r="B77" t="str">
        <f>"032198"</f>
        <v>032198</v>
      </c>
      <c r="C77" t="s">
        <v>46</v>
      </c>
      <c r="D77" s="3">
        <v>600.22</v>
      </c>
      <c r="E77" t="s">
        <v>50</v>
      </c>
      <c r="F77" t="s">
        <v>48</v>
      </c>
    </row>
    <row r="78" spans="1:6" x14ac:dyDescent="0.25">
      <c r="A78">
        <v>20220714</v>
      </c>
      <c r="B78" t="str">
        <f>"032198"</f>
        <v>032198</v>
      </c>
      <c r="C78" t="s">
        <v>46</v>
      </c>
      <c r="D78" s="3">
        <v>600.22</v>
      </c>
      <c r="E78" t="s">
        <v>50</v>
      </c>
      <c r="F78" t="s">
        <v>48</v>
      </c>
    </row>
    <row r="79" spans="1:6" x14ac:dyDescent="0.25">
      <c r="A79">
        <v>20220714</v>
      </c>
      <c r="B79" t="str">
        <f>"032198"</f>
        <v>032198</v>
      </c>
      <c r="C79" t="s">
        <v>46</v>
      </c>
      <c r="D79" s="3">
        <v>3999.02</v>
      </c>
      <c r="E79" t="s">
        <v>50</v>
      </c>
      <c r="F79" t="s">
        <v>48</v>
      </c>
    </row>
    <row r="80" spans="1:6" x14ac:dyDescent="0.25">
      <c r="A80">
        <v>20220714</v>
      </c>
      <c r="B80" t="str">
        <f>"032199"</f>
        <v>032199</v>
      </c>
      <c r="C80" t="s">
        <v>46</v>
      </c>
      <c r="D80" s="3">
        <v>160</v>
      </c>
      <c r="E80" t="s">
        <v>49</v>
      </c>
      <c r="F80" t="s">
        <v>48</v>
      </c>
    </row>
    <row r="81" spans="1:6" x14ac:dyDescent="0.25">
      <c r="A81">
        <v>20220714</v>
      </c>
      <c r="B81" t="str">
        <f>"032200"</f>
        <v>032200</v>
      </c>
      <c r="C81" t="s">
        <v>51</v>
      </c>
      <c r="D81" s="3">
        <v>290.3</v>
      </c>
      <c r="E81" t="s">
        <v>52</v>
      </c>
      <c r="F81" t="s">
        <v>48</v>
      </c>
    </row>
    <row r="82" spans="1:6" x14ac:dyDescent="0.25">
      <c r="A82">
        <v>20220714</v>
      </c>
      <c r="B82" t="str">
        <f>"032201"</f>
        <v>032201</v>
      </c>
      <c r="C82" t="s">
        <v>53</v>
      </c>
      <c r="D82" s="3">
        <v>399</v>
      </c>
      <c r="E82" t="s">
        <v>54</v>
      </c>
      <c r="F82" t="s">
        <v>48</v>
      </c>
    </row>
    <row r="83" spans="1:6" x14ac:dyDescent="0.25">
      <c r="A83">
        <v>20220714</v>
      </c>
      <c r="B83" t="str">
        <f>"032202"</f>
        <v>032202</v>
      </c>
      <c r="C83" t="s">
        <v>55</v>
      </c>
      <c r="D83" s="3">
        <v>9402</v>
      </c>
      <c r="E83" t="s">
        <v>56</v>
      </c>
      <c r="F83" t="s">
        <v>48</v>
      </c>
    </row>
    <row r="84" spans="1:6" x14ac:dyDescent="0.25">
      <c r="A84">
        <v>20220714</v>
      </c>
      <c r="B84" t="str">
        <f>"032203"</f>
        <v>032203</v>
      </c>
      <c r="C84" t="s">
        <v>57</v>
      </c>
      <c r="D84" s="3">
        <v>3000</v>
      </c>
      <c r="E84" t="s">
        <v>26</v>
      </c>
      <c r="F84" t="s">
        <v>48</v>
      </c>
    </row>
    <row r="85" spans="1:6" x14ac:dyDescent="0.25">
      <c r="A85">
        <v>20220714</v>
      </c>
      <c r="B85" t="str">
        <f>"032204"</f>
        <v>032204</v>
      </c>
      <c r="C85" t="s">
        <v>58</v>
      </c>
      <c r="D85" s="3">
        <v>407.36</v>
      </c>
      <c r="E85" t="s">
        <v>26</v>
      </c>
      <c r="F85" t="s">
        <v>48</v>
      </c>
    </row>
    <row r="86" spans="1:6" x14ac:dyDescent="0.25">
      <c r="A86">
        <v>20220714</v>
      </c>
      <c r="B86" t="str">
        <f>"032205"</f>
        <v>032205</v>
      </c>
      <c r="C86" t="s">
        <v>59</v>
      </c>
      <c r="D86" s="3">
        <v>50</v>
      </c>
      <c r="E86" t="s">
        <v>26</v>
      </c>
      <c r="F86" t="s">
        <v>48</v>
      </c>
    </row>
    <row r="87" spans="1:6" x14ac:dyDescent="0.25">
      <c r="A87">
        <v>20220714</v>
      </c>
      <c r="B87" t="str">
        <f>"032206"</f>
        <v>032206</v>
      </c>
      <c r="C87" t="s">
        <v>37</v>
      </c>
      <c r="D87" s="3">
        <v>670.95</v>
      </c>
      <c r="E87" t="s">
        <v>26</v>
      </c>
      <c r="F87" t="s">
        <v>48</v>
      </c>
    </row>
    <row r="88" spans="1:6" x14ac:dyDescent="0.25">
      <c r="A88">
        <v>20220714</v>
      </c>
      <c r="B88" t="str">
        <f>"032206"</f>
        <v>032206</v>
      </c>
      <c r="C88" t="s">
        <v>37</v>
      </c>
      <c r="D88" s="3">
        <v>282.7</v>
      </c>
      <c r="E88" t="s">
        <v>60</v>
      </c>
      <c r="F88" t="s">
        <v>48</v>
      </c>
    </row>
    <row r="89" spans="1:6" x14ac:dyDescent="0.25">
      <c r="A89">
        <v>20220714</v>
      </c>
      <c r="B89" t="str">
        <f>"032206"</f>
        <v>032206</v>
      </c>
      <c r="C89" t="s">
        <v>37</v>
      </c>
      <c r="D89" s="3">
        <v>301.97000000000003</v>
      </c>
      <c r="E89" t="s">
        <v>60</v>
      </c>
      <c r="F89" t="s">
        <v>48</v>
      </c>
    </row>
    <row r="90" spans="1:6" x14ac:dyDescent="0.25">
      <c r="A90">
        <v>20220714</v>
      </c>
      <c r="B90" t="str">
        <f>"032207"</f>
        <v>032207</v>
      </c>
      <c r="C90" t="s">
        <v>61</v>
      </c>
      <c r="D90" s="3">
        <v>132</v>
      </c>
      <c r="E90" t="s">
        <v>62</v>
      </c>
      <c r="F90" t="s">
        <v>48</v>
      </c>
    </row>
    <row r="91" spans="1:6" x14ac:dyDescent="0.25">
      <c r="A91">
        <v>20220714</v>
      </c>
      <c r="B91" t="str">
        <f>"032208"</f>
        <v>032208</v>
      </c>
      <c r="C91" t="s">
        <v>63</v>
      </c>
      <c r="D91" s="3">
        <v>2040</v>
      </c>
      <c r="E91" t="s">
        <v>26</v>
      </c>
      <c r="F91" t="s">
        <v>48</v>
      </c>
    </row>
    <row r="92" spans="1:6" x14ac:dyDescent="0.25">
      <c r="A92">
        <v>20220714</v>
      </c>
      <c r="B92" t="str">
        <f>"032209"</f>
        <v>032209</v>
      </c>
      <c r="C92" t="s">
        <v>64</v>
      </c>
      <c r="D92" s="3">
        <v>1600</v>
      </c>
      <c r="E92" t="s">
        <v>54</v>
      </c>
      <c r="F92" t="s">
        <v>48</v>
      </c>
    </row>
    <row r="93" spans="1:6" x14ac:dyDescent="0.25">
      <c r="A93">
        <v>20220714</v>
      </c>
      <c r="B93" t="str">
        <f>"032210"</f>
        <v>032210</v>
      </c>
      <c r="C93" t="s">
        <v>43</v>
      </c>
      <c r="D93" s="3">
        <v>465.44</v>
      </c>
      <c r="E93" t="s">
        <v>60</v>
      </c>
      <c r="F93" t="s">
        <v>48</v>
      </c>
    </row>
    <row r="94" spans="1:6" x14ac:dyDescent="0.25">
      <c r="A94">
        <v>20220714</v>
      </c>
      <c r="B94" t="str">
        <f>"032210"</f>
        <v>032210</v>
      </c>
      <c r="C94" t="s">
        <v>43</v>
      </c>
      <c r="D94" s="3">
        <v>189.07</v>
      </c>
      <c r="E94" t="s">
        <v>26</v>
      </c>
      <c r="F94" t="s">
        <v>48</v>
      </c>
    </row>
    <row r="95" spans="1:6" x14ac:dyDescent="0.25">
      <c r="A95">
        <v>20220714</v>
      </c>
      <c r="B95" t="str">
        <f>"032210"</f>
        <v>032210</v>
      </c>
      <c r="C95" t="s">
        <v>43</v>
      </c>
      <c r="D95" s="3">
        <v>46.62</v>
      </c>
      <c r="E95" t="s">
        <v>26</v>
      </c>
      <c r="F95" t="s">
        <v>48</v>
      </c>
    </row>
    <row r="96" spans="1:6" x14ac:dyDescent="0.25">
      <c r="A96">
        <v>20220701</v>
      </c>
      <c r="B96" t="str">
        <f>"070103"</f>
        <v>070103</v>
      </c>
      <c r="C96" t="s">
        <v>65</v>
      </c>
      <c r="D96" s="3">
        <v>2456751.5099999998</v>
      </c>
      <c r="E96" t="s">
        <v>66</v>
      </c>
      <c r="F96" t="s">
        <v>9</v>
      </c>
    </row>
    <row r="97" spans="1:6" x14ac:dyDescent="0.25">
      <c r="A97">
        <v>20220701</v>
      </c>
      <c r="B97" t="str">
        <f>"070104"</f>
        <v>070104</v>
      </c>
      <c r="C97" t="s">
        <v>67</v>
      </c>
      <c r="D97" s="3">
        <v>702557.53</v>
      </c>
      <c r="E97" t="s">
        <v>68</v>
      </c>
      <c r="F97" t="s">
        <v>9</v>
      </c>
    </row>
    <row r="98" spans="1:6" x14ac:dyDescent="0.25">
      <c r="A98">
        <v>20220701</v>
      </c>
      <c r="B98" t="str">
        <f>"070105"</f>
        <v>070105</v>
      </c>
      <c r="C98" t="s">
        <v>67</v>
      </c>
      <c r="D98" s="3">
        <v>488885.27</v>
      </c>
      <c r="E98" t="s">
        <v>69</v>
      </c>
      <c r="F98" t="s">
        <v>9</v>
      </c>
    </row>
    <row r="99" spans="1:6" x14ac:dyDescent="0.25">
      <c r="A99">
        <v>20220701</v>
      </c>
      <c r="B99" t="str">
        <f>"070107"</f>
        <v>070107</v>
      </c>
      <c r="C99" t="s">
        <v>70</v>
      </c>
      <c r="D99" s="3">
        <v>932.76</v>
      </c>
      <c r="E99" t="s">
        <v>71</v>
      </c>
      <c r="F99" t="s">
        <v>9</v>
      </c>
    </row>
    <row r="100" spans="1:6" x14ac:dyDescent="0.25">
      <c r="A100">
        <v>20220701</v>
      </c>
      <c r="B100" t="str">
        <f>"070108"</f>
        <v>070108</v>
      </c>
      <c r="C100" t="s">
        <v>70</v>
      </c>
      <c r="D100" s="3">
        <v>170.72</v>
      </c>
      <c r="E100" t="s">
        <v>71</v>
      </c>
      <c r="F100" t="s">
        <v>9</v>
      </c>
    </row>
    <row r="101" spans="1:6" x14ac:dyDescent="0.25">
      <c r="A101">
        <v>20220707</v>
      </c>
      <c r="B101" t="str">
        <f>"070701"</f>
        <v>070701</v>
      </c>
      <c r="C101" t="s">
        <v>72</v>
      </c>
      <c r="D101" s="3">
        <v>85</v>
      </c>
      <c r="E101" t="s">
        <v>73</v>
      </c>
      <c r="F101" t="s">
        <v>74</v>
      </c>
    </row>
    <row r="102" spans="1:6" x14ac:dyDescent="0.25">
      <c r="A102">
        <v>20220708</v>
      </c>
      <c r="B102" t="str">
        <f>"070802"</f>
        <v>070802</v>
      </c>
      <c r="C102" t="s">
        <v>75</v>
      </c>
      <c r="D102" s="3">
        <v>314323.02</v>
      </c>
      <c r="E102" t="s">
        <v>76</v>
      </c>
      <c r="F102" t="s">
        <v>9</v>
      </c>
    </row>
    <row r="103" spans="1:6" x14ac:dyDescent="0.25">
      <c r="A103">
        <v>20220711</v>
      </c>
      <c r="B103" t="str">
        <f>"071101"</f>
        <v>071101</v>
      </c>
      <c r="C103" t="s">
        <v>77</v>
      </c>
      <c r="D103" s="3">
        <v>3103.36</v>
      </c>
      <c r="E103" t="s">
        <v>73</v>
      </c>
      <c r="F103" t="s">
        <v>74</v>
      </c>
    </row>
    <row r="104" spans="1:6" x14ac:dyDescent="0.25">
      <c r="A104">
        <v>20220712</v>
      </c>
      <c r="B104" t="str">
        <f>"071201"</f>
        <v>071201</v>
      </c>
      <c r="C104" t="s">
        <v>78</v>
      </c>
      <c r="D104" s="3">
        <v>2.97</v>
      </c>
      <c r="E104" t="s">
        <v>79</v>
      </c>
      <c r="F104" t="s">
        <v>74</v>
      </c>
    </row>
    <row r="105" spans="1:6" x14ac:dyDescent="0.25">
      <c r="A105">
        <v>20220713</v>
      </c>
      <c r="B105" t="str">
        <f>"071301"</f>
        <v>071301</v>
      </c>
      <c r="C105" t="s">
        <v>80</v>
      </c>
      <c r="D105" s="3">
        <v>376.94</v>
      </c>
      <c r="E105" t="s">
        <v>81</v>
      </c>
      <c r="F105" t="s">
        <v>82</v>
      </c>
    </row>
    <row r="106" spans="1:6" x14ac:dyDescent="0.25">
      <c r="A106">
        <v>20220720</v>
      </c>
      <c r="B106" t="str">
        <f>"072001"</f>
        <v>072001</v>
      </c>
      <c r="C106" t="s">
        <v>83</v>
      </c>
      <c r="D106" s="3">
        <v>53071.75</v>
      </c>
      <c r="E106" t="s">
        <v>84</v>
      </c>
      <c r="F106" t="s">
        <v>9</v>
      </c>
    </row>
    <row r="107" spans="1:6" x14ac:dyDescent="0.25">
      <c r="A107">
        <v>20220720</v>
      </c>
      <c r="B107" t="str">
        <f>"072002"</f>
        <v>072002</v>
      </c>
      <c r="C107" t="s">
        <v>83</v>
      </c>
      <c r="D107" s="3">
        <v>466797.56</v>
      </c>
      <c r="E107" t="s">
        <v>84</v>
      </c>
      <c r="F107" t="s">
        <v>9</v>
      </c>
    </row>
    <row r="108" spans="1:6" x14ac:dyDescent="0.25">
      <c r="A108">
        <v>20220729</v>
      </c>
      <c r="B108" t="str">
        <f>"072901"</f>
        <v>072901</v>
      </c>
      <c r="C108" t="s">
        <v>85</v>
      </c>
      <c r="D108" s="3">
        <v>23878.799999999999</v>
      </c>
      <c r="E108" t="s">
        <v>86</v>
      </c>
      <c r="F108" t="s">
        <v>9</v>
      </c>
    </row>
    <row r="109" spans="1:6" x14ac:dyDescent="0.25">
      <c r="A109">
        <v>20220729</v>
      </c>
      <c r="B109" t="str">
        <f>"072902"</f>
        <v>072902</v>
      </c>
      <c r="C109" t="s">
        <v>70</v>
      </c>
      <c r="D109" s="3">
        <v>7465.43</v>
      </c>
      <c r="E109" t="s">
        <v>71</v>
      </c>
      <c r="F109" t="s">
        <v>9</v>
      </c>
    </row>
    <row r="110" spans="1:6" x14ac:dyDescent="0.25">
      <c r="A110">
        <v>20220729</v>
      </c>
      <c r="B110" t="str">
        <f>"072903"</f>
        <v>072903</v>
      </c>
      <c r="C110" t="s">
        <v>70</v>
      </c>
      <c r="D110" s="3">
        <v>1397.75</v>
      </c>
      <c r="E110" t="s">
        <v>71</v>
      </c>
      <c r="F110" t="s">
        <v>9</v>
      </c>
    </row>
    <row r="111" spans="1:6" x14ac:dyDescent="0.25">
      <c r="A111">
        <v>20220706</v>
      </c>
      <c r="B111" t="str">
        <f>"142692"</f>
        <v>142692</v>
      </c>
      <c r="C111" t="s">
        <v>87</v>
      </c>
      <c r="D111" s="3">
        <v>220</v>
      </c>
      <c r="E111" t="s">
        <v>88</v>
      </c>
      <c r="F111" t="s">
        <v>74</v>
      </c>
    </row>
    <row r="112" spans="1:6" x14ac:dyDescent="0.25">
      <c r="A112">
        <v>20220714</v>
      </c>
      <c r="B112" t="str">
        <f>"142693"</f>
        <v>142693</v>
      </c>
      <c r="C112" t="s">
        <v>89</v>
      </c>
      <c r="D112" s="3">
        <v>1477.5</v>
      </c>
      <c r="E112" t="s">
        <v>90</v>
      </c>
      <c r="F112" t="s">
        <v>74</v>
      </c>
    </row>
    <row r="113" spans="1:6" x14ac:dyDescent="0.25">
      <c r="A113">
        <v>20220714</v>
      </c>
      <c r="B113" t="str">
        <f>"142693"</f>
        <v>142693</v>
      </c>
      <c r="C113" t="s">
        <v>89</v>
      </c>
      <c r="D113" s="3">
        <v>210</v>
      </c>
      <c r="E113" t="s">
        <v>91</v>
      </c>
      <c r="F113" t="s">
        <v>74</v>
      </c>
    </row>
    <row r="114" spans="1:6" x14ac:dyDescent="0.25">
      <c r="A114">
        <v>20220714</v>
      </c>
      <c r="B114" t="str">
        <f>"142694"</f>
        <v>142694</v>
      </c>
      <c r="C114" t="s">
        <v>92</v>
      </c>
      <c r="D114" s="3">
        <v>300</v>
      </c>
      <c r="E114" t="s">
        <v>38</v>
      </c>
      <c r="F114" t="s">
        <v>74</v>
      </c>
    </row>
    <row r="115" spans="1:6" x14ac:dyDescent="0.25">
      <c r="A115">
        <v>20220714</v>
      </c>
      <c r="B115" t="str">
        <f>"142694"</f>
        <v>142694</v>
      </c>
      <c r="C115" t="s">
        <v>92</v>
      </c>
      <c r="D115" s="3">
        <v>300</v>
      </c>
      <c r="E115" t="s">
        <v>38</v>
      </c>
      <c r="F115" t="s">
        <v>74</v>
      </c>
    </row>
    <row r="116" spans="1:6" x14ac:dyDescent="0.25">
      <c r="A116">
        <v>20220714</v>
      </c>
      <c r="B116" t="str">
        <f>"142695"</f>
        <v>142695</v>
      </c>
      <c r="C116" t="s">
        <v>93</v>
      </c>
      <c r="D116" s="3">
        <v>108</v>
      </c>
      <c r="E116" t="s">
        <v>38</v>
      </c>
      <c r="F116" t="s">
        <v>74</v>
      </c>
    </row>
    <row r="117" spans="1:6" x14ac:dyDescent="0.25">
      <c r="A117">
        <v>20220714</v>
      </c>
      <c r="B117" t="str">
        <f>"142696"</f>
        <v>142696</v>
      </c>
      <c r="C117" t="s">
        <v>94</v>
      </c>
      <c r="D117" s="3">
        <v>7223.07</v>
      </c>
      <c r="E117" t="s">
        <v>95</v>
      </c>
      <c r="F117" t="s">
        <v>96</v>
      </c>
    </row>
    <row r="118" spans="1:6" x14ac:dyDescent="0.25">
      <c r="A118">
        <v>20220714</v>
      </c>
      <c r="B118" t="str">
        <f>"142696"</f>
        <v>142696</v>
      </c>
      <c r="C118" t="s">
        <v>94</v>
      </c>
      <c r="D118" s="3">
        <v>10963.11</v>
      </c>
      <c r="E118" t="s">
        <v>97</v>
      </c>
      <c r="F118" t="s">
        <v>96</v>
      </c>
    </row>
    <row r="119" spans="1:6" x14ac:dyDescent="0.25">
      <c r="A119">
        <v>20220714</v>
      </c>
      <c r="B119" t="str">
        <f>"142696"</f>
        <v>142696</v>
      </c>
      <c r="C119" t="s">
        <v>94</v>
      </c>
      <c r="D119" s="3">
        <v>4010.52</v>
      </c>
      <c r="E119" t="s">
        <v>98</v>
      </c>
      <c r="F119" t="s">
        <v>96</v>
      </c>
    </row>
    <row r="120" spans="1:6" x14ac:dyDescent="0.25">
      <c r="A120">
        <v>20220714</v>
      </c>
      <c r="B120" t="str">
        <f>"142696"</f>
        <v>142696</v>
      </c>
      <c r="C120" t="s">
        <v>94</v>
      </c>
      <c r="D120" s="3">
        <v>4630.22</v>
      </c>
      <c r="E120" t="s">
        <v>99</v>
      </c>
      <c r="F120" t="s">
        <v>96</v>
      </c>
    </row>
    <row r="121" spans="1:6" x14ac:dyDescent="0.25">
      <c r="A121">
        <v>20220714</v>
      </c>
      <c r="B121" t="str">
        <f>"142697"</f>
        <v>142697</v>
      </c>
      <c r="C121" t="s">
        <v>100</v>
      </c>
      <c r="D121" s="3">
        <v>125</v>
      </c>
      <c r="E121" t="s">
        <v>101</v>
      </c>
      <c r="F121" t="s">
        <v>74</v>
      </c>
    </row>
    <row r="122" spans="1:6" x14ac:dyDescent="0.25">
      <c r="A122">
        <v>20220714</v>
      </c>
      <c r="B122" t="str">
        <f>"142698"</f>
        <v>142698</v>
      </c>
      <c r="C122" t="s">
        <v>46</v>
      </c>
      <c r="D122" s="3">
        <v>30</v>
      </c>
      <c r="E122" t="s">
        <v>47</v>
      </c>
      <c r="F122" t="s">
        <v>74</v>
      </c>
    </row>
    <row r="123" spans="1:6" x14ac:dyDescent="0.25">
      <c r="A123">
        <v>20220714</v>
      </c>
      <c r="B123" t="str">
        <f>"142699"</f>
        <v>142699</v>
      </c>
      <c r="C123" t="s">
        <v>102</v>
      </c>
      <c r="D123" s="3">
        <v>700</v>
      </c>
      <c r="E123" t="s">
        <v>103</v>
      </c>
      <c r="F123" t="s">
        <v>74</v>
      </c>
    </row>
    <row r="124" spans="1:6" x14ac:dyDescent="0.25">
      <c r="A124">
        <v>20220714</v>
      </c>
      <c r="B124" t="str">
        <f>"142700"</f>
        <v>142700</v>
      </c>
      <c r="C124" t="s">
        <v>104</v>
      </c>
      <c r="D124" s="3">
        <v>108</v>
      </c>
      <c r="E124" t="s">
        <v>38</v>
      </c>
      <c r="F124" t="s">
        <v>74</v>
      </c>
    </row>
    <row r="125" spans="1:6" x14ac:dyDescent="0.25">
      <c r="A125">
        <v>20220714</v>
      </c>
      <c r="B125" t="str">
        <f>"142701"</f>
        <v>142701</v>
      </c>
      <c r="C125" t="s">
        <v>105</v>
      </c>
      <c r="D125" s="3">
        <v>59</v>
      </c>
      <c r="E125" t="s">
        <v>54</v>
      </c>
      <c r="F125" t="s">
        <v>74</v>
      </c>
    </row>
    <row r="126" spans="1:6" x14ac:dyDescent="0.25">
      <c r="A126">
        <v>20220714</v>
      </c>
      <c r="B126" t="str">
        <f>"142702"</f>
        <v>142702</v>
      </c>
      <c r="C126" t="s">
        <v>106</v>
      </c>
      <c r="D126" s="3">
        <v>905.43</v>
      </c>
      <c r="E126" t="s">
        <v>107</v>
      </c>
      <c r="F126" t="s">
        <v>74</v>
      </c>
    </row>
    <row r="127" spans="1:6" x14ac:dyDescent="0.25">
      <c r="A127">
        <v>20220714</v>
      </c>
      <c r="B127" t="str">
        <f>"142702"</f>
        <v>142702</v>
      </c>
      <c r="C127" t="s">
        <v>106</v>
      </c>
      <c r="D127" s="3">
        <v>1145.8</v>
      </c>
      <c r="E127" t="s">
        <v>107</v>
      </c>
      <c r="F127" t="s">
        <v>74</v>
      </c>
    </row>
    <row r="128" spans="1:6" x14ac:dyDescent="0.25">
      <c r="A128">
        <v>20220714</v>
      </c>
      <c r="B128" t="str">
        <f>"142702"</f>
        <v>142702</v>
      </c>
      <c r="C128" t="s">
        <v>106</v>
      </c>
      <c r="D128" s="3">
        <v>1288.3499999999999</v>
      </c>
      <c r="E128" t="s">
        <v>107</v>
      </c>
      <c r="F128" t="s">
        <v>74</v>
      </c>
    </row>
    <row r="129" spans="1:6" x14ac:dyDescent="0.25">
      <c r="A129">
        <v>20220714</v>
      </c>
      <c r="B129" t="str">
        <f>"142703"</f>
        <v>142703</v>
      </c>
      <c r="C129" t="s">
        <v>106</v>
      </c>
      <c r="D129" s="3">
        <v>3950.65</v>
      </c>
      <c r="E129" t="s">
        <v>108</v>
      </c>
      <c r="F129" t="s">
        <v>74</v>
      </c>
    </row>
    <row r="130" spans="1:6" x14ac:dyDescent="0.25">
      <c r="A130">
        <v>20220714</v>
      </c>
      <c r="B130" t="str">
        <f>"142703"</f>
        <v>142703</v>
      </c>
      <c r="C130" t="s">
        <v>106</v>
      </c>
      <c r="D130" s="3">
        <v>1248.19</v>
      </c>
      <c r="E130" t="s">
        <v>108</v>
      </c>
      <c r="F130" t="s">
        <v>74</v>
      </c>
    </row>
    <row r="131" spans="1:6" x14ac:dyDescent="0.25">
      <c r="A131">
        <v>20220714</v>
      </c>
      <c r="B131" t="str">
        <f>"142704"</f>
        <v>142704</v>
      </c>
      <c r="C131" t="s">
        <v>109</v>
      </c>
      <c r="D131" s="3">
        <v>5437</v>
      </c>
      <c r="E131" t="s">
        <v>110</v>
      </c>
      <c r="F131" t="s">
        <v>74</v>
      </c>
    </row>
    <row r="132" spans="1:6" x14ac:dyDescent="0.25">
      <c r="A132">
        <v>20220714</v>
      </c>
      <c r="B132" t="str">
        <f>"142704"</f>
        <v>142704</v>
      </c>
      <c r="C132" t="s">
        <v>109</v>
      </c>
      <c r="D132" s="3">
        <v>1839.98</v>
      </c>
      <c r="E132" t="s">
        <v>111</v>
      </c>
      <c r="F132" t="s">
        <v>74</v>
      </c>
    </row>
    <row r="133" spans="1:6" x14ac:dyDescent="0.25">
      <c r="A133">
        <v>20220714</v>
      </c>
      <c r="B133" t="str">
        <f>"142705"</f>
        <v>142705</v>
      </c>
      <c r="C133" t="s">
        <v>112</v>
      </c>
      <c r="D133" s="3">
        <v>125.12</v>
      </c>
      <c r="E133" t="s">
        <v>113</v>
      </c>
      <c r="F133" t="s">
        <v>74</v>
      </c>
    </row>
    <row r="134" spans="1:6" x14ac:dyDescent="0.25">
      <c r="A134">
        <v>20220714</v>
      </c>
      <c r="B134" t="str">
        <f>"142706"</f>
        <v>142706</v>
      </c>
      <c r="C134" t="s">
        <v>114</v>
      </c>
      <c r="D134" s="3">
        <v>778</v>
      </c>
      <c r="E134" t="s">
        <v>115</v>
      </c>
      <c r="F134" t="s">
        <v>96</v>
      </c>
    </row>
    <row r="135" spans="1:6" x14ac:dyDescent="0.25">
      <c r="A135">
        <v>20220714</v>
      </c>
      <c r="B135" t="str">
        <f>"142707"</f>
        <v>142707</v>
      </c>
      <c r="C135" t="s">
        <v>116</v>
      </c>
      <c r="D135" s="3">
        <v>108</v>
      </c>
      <c r="E135" t="s">
        <v>38</v>
      </c>
      <c r="F135" t="s">
        <v>96</v>
      </c>
    </row>
    <row r="136" spans="1:6" x14ac:dyDescent="0.25">
      <c r="A136">
        <v>20220714</v>
      </c>
      <c r="B136" t="str">
        <f t="shared" ref="B136:B143" si="4">"142708"</f>
        <v>142708</v>
      </c>
      <c r="C136" t="s">
        <v>117</v>
      </c>
      <c r="D136" s="3">
        <v>551.4</v>
      </c>
      <c r="E136" t="s">
        <v>38</v>
      </c>
      <c r="F136" t="s">
        <v>74</v>
      </c>
    </row>
    <row r="137" spans="1:6" x14ac:dyDescent="0.25">
      <c r="A137">
        <v>20220714</v>
      </c>
      <c r="B137" t="str">
        <f t="shared" si="4"/>
        <v>142708</v>
      </c>
      <c r="C137" t="s">
        <v>117</v>
      </c>
      <c r="D137" s="3">
        <v>118.24</v>
      </c>
      <c r="E137" t="s">
        <v>26</v>
      </c>
      <c r="F137" t="s">
        <v>74</v>
      </c>
    </row>
    <row r="138" spans="1:6" x14ac:dyDescent="0.25">
      <c r="A138">
        <v>20220714</v>
      </c>
      <c r="B138" t="str">
        <f t="shared" si="4"/>
        <v>142708</v>
      </c>
      <c r="C138" t="s">
        <v>117</v>
      </c>
      <c r="D138" s="3">
        <v>562.77</v>
      </c>
      <c r="E138" t="s">
        <v>26</v>
      </c>
      <c r="F138" t="s">
        <v>74</v>
      </c>
    </row>
    <row r="139" spans="1:6" x14ac:dyDescent="0.25">
      <c r="A139">
        <v>20220714</v>
      </c>
      <c r="B139" t="str">
        <f t="shared" si="4"/>
        <v>142708</v>
      </c>
      <c r="C139" t="s">
        <v>117</v>
      </c>
      <c r="D139" s="3">
        <v>202.18</v>
      </c>
      <c r="E139" t="s">
        <v>118</v>
      </c>
      <c r="F139" t="s">
        <v>74</v>
      </c>
    </row>
    <row r="140" spans="1:6" x14ac:dyDescent="0.25">
      <c r="A140">
        <v>20220714</v>
      </c>
      <c r="B140" t="str">
        <f t="shared" si="4"/>
        <v>142708</v>
      </c>
      <c r="C140" t="s">
        <v>117</v>
      </c>
      <c r="D140" s="3">
        <v>-279.89999999999998</v>
      </c>
      <c r="E140" t="s">
        <v>118</v>
      </c>
      <c r="F140" t="s">
        <v>74</v>
      </c>
    </row>
    <row r="141" spans="1:6" x14ac:dyDescent="0.25">
      <c r="A141">
        <v>20220714</v>
      </c>
      <c r="B141" t="str">
        <f t="shared" si="4"/>
        <v>142708</v>
      </c>
      <c r="C141" t="s">
        <v>117</v>
      </c>
      <c r="D141" s="3">
        <v>-27.99</v>
      </c>
      <c r="E141" t="s">
        <v>118</v>
      </c>
      <c r="F141" t="s">
        <v>74</v>
      </c>
    </row>
    <row r="142" spans="1:6" x14ac:dyDescent="0.25">
      <c r="A142">
        <v>20220714</v>
      </c>
      <c r="B142" t="str">
        <f t="shared" si="4"/>
        <v>142708</v>
      </c>
      <c r="C142" t="s">
        <v>117</v>
      </c>
      <c r="D142" s="3">
        <v>159.80000000000001</v>
      </c>
      <c r="E142" t="s">
        <v>119</v>
      </c>
      <c r="F142" t="s">
        <v>74</v>
      </c>
    </row>
    <row r="143" spans="1:6" x14ac:dyDescent="0.25">
      <c r="A143">
        <v>20220714</v>
      </c>
      <c r="B143" t="str">
        <f t="shared" si="4"/>
        <v>142708</v>
      </c>
      <c r="C143" t="s">
        <v>117</v>
      </c>
      <c r="D143" s="3">
        <v>36.950000000000003</v>
      </c>
      <c r="E143" t="s">
        <v>26</v>
      </c>
      <c r="F143" t="s">
        <v>74</v>
      </c>
    </row>
    <row r="144" spans="1:6" x14ac:dyDescent="0.25">
      <c r="A144">
        <v>20220714</v>
      </c>
      <c r="B144" t="str">
        <f>"142709"</f>
        <v>142709</v>
      </c>
      <c r="C144" t="s">
        <v>120</v>
      </c>
      <c r="D144" s="3">
        <v>72</v>
      </c>
      <c r="E144" t="s">
        <v>38</v>
      </c>
      <c r="F144" t="s">
        <v>74</v>
      </c>
    </row>
    <row r="145" spans="1:6" x14ac:dyDescent="0.25">
      <c r="A145">
        <v>20220714</v>
      </c>
      <c r="B145" t="str">
        <f>"142710"</f>
        <v>142710</v>
      </c>
      <c r="C145" t="s">
        <v>121</v>
      </c>
      <c r="D145" s="3">
        <v>957.2</v>
      </c>
      <c r="E145" t="s">
        <v>122</v>
      </c>
      <c r="F145" t="s">
        <v>74</v>
      </c>
    </row>
    <row r="146" spans="1:6" x14ac:dyDescent="0.25">
      <c r="A146">
        <v>20220714</v>
      </c>
      <c r="B146" t="str">
        <f>"142711"</f>
        <v>142711</v>
      </c>
      <c r="C146" t="s">
        <v>123</v>
      </c>
      <c r="D146" s="3">
        <v>31.02</v>
      </c>
      <c r="E146" t="s">
        <v>124</v>
      </c>
      <c r="F146" t="s">
        <v>125</v>
      </c>
    </row>
    <row r="147" spans="1:6" x14ac:dyDescent="0.25">
      <c r="A147">
        <v>20220714</v>
      </c>
      <c r="B147" t="str">
        <f>"142711"</f>
        <v>142711</v>
      </c>
      <c r="C147" t="s">
        <v>123</v>
      </c>
      <c r="D147" s="3">
        <v>-5.58</v>
      </c>
      <c r="E147" t="s">
        <v>126</v>
      </c>
      <c r="F147" t="s">
        <v>125</v>
      </c>
    </row>
    <row r="148" spans="1:6" x14ac:dyDescent="0.25">
      <c r="A148">
        <v>20220714</v>
      </c>
      <c r="B148" t="str">
        <f>"142712"</f>
        <v>142712</v>
      </c>
      <c r="C148" t="s">
        <v>127</v>
      </c>
      <c r="D148" s="3">
        <v>108</v>
      </c>
      <c r="E148" t="s">
        <v>38</v>
      </c>
      <c r="F148" t="s">
        <v>74</v>
      </c>
    </row>
    <row r="149" spans="1:6" x14ac:dyDescent="0.25">
      <c r="A149">
        <v>20220714</v>
      </c>
      <c r="B149" t="str">
        <f>"142713"</f>
        <v>142713</v>
      </c>
      <c r="C149" t="s">
        <v>128</v>
      </c>
      <c r="D149" s="3">
        <v>153.9</v>
      </c>
      <c r="E149" t="s">
        <v>129</v>
      </c>
      <c r="F149" t="s">
        <v>74</v>
      </c>
    </row>
    <row r="150" spans="1:6" x14ac:dyDescent="0.25">
      <c r="A150">
        <v>20220714</v>
      </c>
      <c r="B150" t="str">
        <f>"142713"</f>
        <v>142713</v>
      </c>
      <c r="C150" t="s">
        <v>128</v>
      </c>
      <c r="D150" s="3">
        <v>3060</v>
      </c>
      <c r="E150" t="s">
        <v>130</v>
      </c>
      <c r="F150" t="s">
        <v>74</v>
      </c>
    </row>
    <row r="151" spans="1:6" x14ac:dyDescent="0.25">
      <c r="A151">
        <v>20220714</v>
      </c>
      <c r="B151" t="str">
        <f>"142714"</f>
        <v>142714</v>
      </c>
      <c r="C151" t="s">
        <v>131</v>
      </c>
      <c r="D151" s="3">
        <v>7597.46</v>
      </c>
      <c r="E151" t="s">
        <v>132</v>
      </c>
      <c r="F151" t="s">
        <v>74</v>
      </c>
    </row>
    <row r="152" spans="1:6" x14ac:dyDescent="0.25">
      <c r="A152">
        <v>20220714</v>
      </c>
      <c r="B152" t="str">
        <f>"142715"</f>
        <v>142715</v>
      </c>
      <c r="C152" t="s">
        <v>133</v>
      </c>
      <c r="D152" s="3">
        <v>144</v>
      </c>
      <c r="E152" t="s">
        <v>38</v>
      </c>
      <c r="F152" t="s">
        <v>74</v>
      </c>
    </row>
    <row r="153" spans="1:6" x14ac:dyDescent="0.25">
      <c r="A153">
        <v>20220714</v>
      </c>
      <c r="B153" t="str">
        <f>"142716"</f>
        <v>142716</v>
      </c>
      <c r="C153" t="s">
        <v>10</v>
      </c>
      <c r="D153" s="3">
        <v>288.89999999999998</v>
      </c>
      <c r="E153" t="s">
        <v>26</v>
      </c>
      <c r="F153" t="s">
        <v>96</v>
      </c>
    </row>
    <row r="154" spans="1:6" x14ac:dyDescent="0.25">
      <c r="A154">
        <v>20220714</v>
      </c>
      <c r="B154" t="str">
        <f>"142716"</f>
        <v>142716</v>
      </c>
      <c r="C154" t="s">
        <v>10</v>
      </c>
      <c r="D154" s="3">
        <v>288.89999999999998</v>
      </c>
      <c r="E154" t="s">
        <v>26</v>
      </c>
      <c r="F154" t="s">
        <v>96</v>
      </c>
    </row>
    <row r="155" spans="1:6" x14ac:dyDescent="0.25">
      <c r="A155">
        <v>20220714</v>
      </c>
      <c r="B155" t="str">
        <f>"142717"</f>
        <v>142717</v>
      </c>
      <c r="C155" t="s">
        <v>134</v>
      </c>
      <c r="D155" s="3">
        <v>108</v>
      </c>
      <c r="E155" t="s">
        <v>38</v>
      </c>
      <c r="F155" t="s">
        <v>96</v>
      </c>
    </row>
    <row r="156" spans="1:6" x14ac:dyDescent="0.25">
      <c r="A156">
        <v>20220714</v>
      </c>
      <c r="B156" t="str">
        <f>"142718"</f>
        <v>142718</v>
      </c>
      <c r="C156" t="s">
        <v>135</v>
      </c>
      <c r="D156" s="3">
        <v>1599.12</v>
      </c>
      <c r="E156" t="s">
        <v>26</v>
      </c>
      <c r="F156" t="s">
        <v>74</v>
      </c>
    </row>
    <row r="157" spans="1:6" x14ac:dyDescent="0.25">
      <c r="A157">
        <v>20220714</v>
      </c>
      <c r="B157" t="str">
        <f>"142718"</f>
        <v>142718</v>
      </c>
      <c r="C157" t="s">
        <v>135</v>
      </c>
      <c r="D157" s="3">
        <v>317.8</v>
      </c>
      <c r="E157" t="s">
        <v>26</v>
      </c>
      <c r="F157" t="s">
        <v>74</v>
      </c>
    </row>
    <row r="158" spans="1:6" x14ac:dyDescent="0.25">
      <c r="A158">
        <v>20220714</v>
      </c>
      <c r="B158" t="str">
        <f>"142718"</f>
        <v>142718</v>
      </c>
      <c r="C158" t="s">
        <v>135</v>
      </c>
      <c r="D158" s="3">
        <v>539</v>
      </c>
      <c r="E158" t="s">
        <v>26</v>
      </c>
      <c r="F158" t="s">
        <v>74</v>
      </c>
    </row>
    <row r="159" spans="1:6" x14ac:dyDescent="0.25">
      <c r="A159">
        <v>20220714</v>
      </c>
      <c r="B159" t="str">
        <f>"142719"</f>
        <v>142719</v>
      </c>
      <c r="C159" t="s">
        <v>136</v>
      </c>
      <c r="D159" s="3">
        <v>81</v>
      </c>
      <c r="E159" t="s">
        <v>137</v>
      </c>
      <c r="F159" t="s">
        <v>74</v>
      </c>
    </row>
    <row r="160" spans="1:6" x14ac:dyDescent="0.25">
      <c r="A160">
        <v>20220714</v>
      </c>
      <c r="B160" t="str">
        <f>"142720"</f>
        <v>142720</v>
      </c>
      <c r="C160" t="s">
        <v>138</v>
      </c>
      <c r="D160" s="3">
        <v>75.400000000000006</v>
      </c>
      <c r="E160" t="s">
        <v>139</v>
      </c>
      <c r="F160" t="s">
        <v>74</v>
      </c>
    </row>
    <row r="161" spans="1:6" x14ac:dyDescent="0.25">
      <c r="A161">
        <v>20220714</v>
      </c>
      <c r="B161" t="str">
        <f>"142721"</f>
        <v>142721</v>
      </c>
      <c r="C161" t="s">
        <v>138</v>
      </c>
      <c r="D161" s="3">
        <v>592.11</v>
      </c>
      <c r="E161" t="s">
        <v>140</v>
      </c>
      <c r="F161" t="s">
        <v>74</v>
      </c>
    </row>
    <row r="162" spans="1:6" x14ac:dyDescent="0.25">
      <c r="A162">
        <v>20220714</v>
      </c>
      <c r="B162" t="str">
        <f>"142721"</f>
        <v>142721</v>
      </c>
      <c r="C162" t="s">
        <v>138</v>
      </c>
      <c r="D162" s="3">
        <v>65.790000000000006</v>
      </c>
      <c r="E162" t="s">
        <v>140</v>
      </c>
      <c r="F162" t="s">
        <v>74</v>
      </c>
    </row>
    <row r="163" spans="1:6" x14ac:dyDescent="0.25">
      <c r="A163">
        <v>20220714</v>
      </c>
      <c r="B163" t="str">
        <f>"142722"</f>
        <v>142722</v>
      </c>
      <c r="C163" t="s">
        <v>141</v>
      </c>
      <c r="D163" s="3">
        <v>1650</v>
      </c>
      <c r="E163" t="s">
        <v>26</v>
      </c>
      <c r="F163" t="s">
        <v>74</v>
      </c>
    </row>
    <row r="164" spans="1:6" x14ac:dyDescent="0.25">
      <c r="A164">
        <v>20220714</v>
      </c>
      <c r="B164" t="str">
        <f>"142723"</f>
        <v>142723</v>
      </c>
      <c r="C164" t="s">
        <v>142</v>
      </c>
      <c r="D164" s="3">
        <v>499.25</v>
      </c>
      <c r="E164" t="s">
        <v>143</v>
      </c>
      <c r="F164" t="s">
        <v>74</v>
      </c>
    </row>
    <row r="165" spans="1:6" x14ac:dyDescent="0.25">
      <c r="A165">
        <v>20220714</v>
      </c>
      <c r="B165" t="str">
        <f t="shared" ref="B165:B187" si="5">"142724"</f>
        <v>142724</v>
      </c>
      <c r="C165" t="s">
        <v>87</v>
      </c>
      <c r="D165" s="3">
        <v>292.81</v>
      </c>
      <c r="E165" t="s">
        <v>113</v>
      </c>
      <c r="F165" t="s">
        <v>74</v>
      </c>
    </row>
    <row r="166" spans="1:6" x14ac:dyDescent="0.25">
      <c r="A166">
        <v>20220714</v>
      </c>
      <c r="B166" t="str">
        <f t="shared" si="5"/>
        <v>142724</v>
      </c>
      <c r="C166" t="s">
        <v>87</v>
      </c>
      <c r="D166" s="3">
        <v>64.989999999999995</v>
      </c>
      <c r="E166" t="s">
        <v>113</v>
      </c>
      <c r="F166" t="s">
        <v>74</v>
      </c>
    </row>
    <row r="167" spans="1:6" x14ac:dyDescent="0.25">
      <c r="A167">
        <v>20220714</v>
      </c>
      <c r="B167" t="str">
        <f t="shared" si="5"/>
        <v>142724</v>
      </c>
      <c r="C167" t="s">
        <v>87</v>
      </c>
      <c r="D167" s="3">
        <v>34.35</v>
      </c>
      <c r="E167" t="s">
        <v>113</v>
      </c>
      <c r="F167" t="s">
        <v>74</v>
      </c>
    </row>
    <row r="168" spans="1:6" x14ac:dyDescent="0.25">
      <c r="A168">
        <v>20220714</v>
      </c>
      <c r="B168" t="str">
        <f t="shared" si="5"/>
        <v>142724</v>
      </c>
      <c r="C168" t="s">
        <v>87</v>
      </c>
      <c r="D168" s="3">
        <v>292.81</v>
      </c>
      <c r="E168" t="s">
        <v>113</v>
      </c>
      <c r="F168" t="s">
        <v>74</v>
      </c>
    </row>
    <row r="169" spans="1:6" x14ac:dyDescent="0.25">
      <c r="A169">
        <v>20220714</v>
      </c>
      <c r="B169" t="str">
        <f t="shared" si="5"/>
        <v>142724</v>
      </c>
      <c r="C169" t="s">
        <v>87</v>
      </c>
      <c r="D169" s="3">
        <v>34.35</v>
      </c>
      <c r="E169" t="s">
        <v>113</v>
      </c>
      <c r="F169" t="s">
        <v>74</v>
      </c>
    </row>
    <row r="170" spans="1:6" x14ac:dyDescent="0.25">
      <c r="A170">
        <v>20220714</v>
      </c>
      <c r="B170" t="str">
        <f t="shared" si="5"/>
        <v>142724</v>
      </c>
      <c r="C170" t="s">
        <v>87</v>
      </c>
      <c r="D170" s="3">
        <v>34.35</v>
      </c>
      <c r="E170" t="s">
        <v>113</v>
      </c>
      <c r="F170" t="s">
        <v>74</v>
      </c>
    </row>
    <row r="171" spans="1:6" x14ac:dyDescent="0.25">
      <c r="A171">
        <v>20220714</v>
      </c>
      <c r="B171" t="str">
        <f t="shared" si="5"/>
        <v>142724</v>
      </c>
      <c r="C171" t="s">
        <v>87</v>
      </c>
      <c r="D171" s="3">
        <v>1131.4100000000001</v>
      </c>
      <c r="E171" t="s">
        <v>113</v>
      </c>
      <c r="F171" t="s">
        <v>74</v>
      </c>
    </row>
    <row r="172" spans="1:6" x14ac:dyDescent="0.25">
      <c r="A172">
        <v>20220714</v>
      </c>
      <c r="B172" t="str">
        <f t="shared" si="5"/>
        <v>142724</v>
      </c>
      <c r="C172" t="s">
        <v>87</v>
      </c>
      <c r="D172" s="3">
        <v>316.02</v>
      </c>
      <c r="E172" t="s">
        <v>113</v>
      </c>
      <c r="F172" t="s">
        <v>74</v>
      </c>
    </row>
    <row r="173" spans="1:6" x14ac:dyDescent="0.25">
      <c r="A173">
        <v>20220714</v>
      </c>
      <c r="B173" t="str">
        <f t="shared" si="5"/>
        <v>142724</v>
      </c>
      <c r="C173" t="s">
        <v>87</v>
      </c>
      <c r="D173" s="3">
        <v>440.82</v>
      </c>
      <c r="E173" t="s">
        <v>113</v>
      </c>
      <c r="F173" t="s">
        <v>74</v>
      </c>
    </row>
    <row r="174" spans="1:6" x14ac:dyDescent="0.25">
      <c r="A174">
        <v>20220714</v>
      </c>
      <c r="B174" t="str">
        <f t="shared" si="5"/>
        <v>142724</v>
      </c>
      <c r="C174" t="s">
        <v>87</v>
      </c>
      <c r="D174" s="3">
        <v>1005.86</v>
      </c>
      <c r="E174" t="s">
        <v>113</v>
      </c>
      <c r="F174" t="s">
        <v>74</v>
      </c>
    </row>
    <row r="175" spans="1:6" x14ac:dyDescent="0.25">
      <c r="A175">
        <v>20220714</v>
      </c>
      <c r="B175" t="str">
        <f t="shared" si="5"/>
        <v>142724</v>
      </c>
      <c r="C175" t="s">
        <v>87</v>
      </c>
      <c r="D175" s="3">
        <v>195.89</v>
      </c>
      <c r="E175" t="s">
        <v>113</v>
      </c>
      <c r="F175" t="s">
        <v>74</v>
      </c>
    </row>
    <row r="176" spans="1:6" x14ac:dyDescent="0.25">
      <c r="A176">
        <v>20220714</v>
      </c>
      <c r="B176" t="str">
        <f t="shared" si="5"/>
        <v>142724</v>
      </c>
      <c r="C176" t="s">
        <v>87</v>
      </c>
      <c r="D176" s="3">
        <v>292.81</v>
      </c>
      <c r="E176" t="s">
        <v>113</v>
      </c>
      <c r="F176" t="s">
        <v>74</v>
      </c>
    </row>
    <row r="177" spans="1:6" x14ac:dyDescent="0.25">
      <c r="A177">
        <v>20220714</v>
      </c>
      <c r="B177" t="str">
        <f t="shared" si="5"/>
        <v>142724</v>
      </c>
      <c r="C177" t="s">
        <v>87</v>
      </c>
      <c r="D177" s="3">
        <v>337.56</v>
      </c>
      <c r="E177" t="s">
        <v>113</v>
      </c>
      <c r="F177" t="s">
        <v>74</v>
      </c>
    </row>
    <row r="178" spans="1:6" x14ac:dyDescent="0.25">
      <c r="A178">
        <v>20220714</v>
      </c>
      <c r="B178" t="str">
        <f t="shared" si="5"/>
        <v>142724</v>
      </c>
      <c r="C178" t="s">
        <v>87</v>
      </c>
      <c r="D178" s="3">
        <v>292.81</v>
      </c>
      <c r="E178" t="s">
        <v>113</v>
      </c>
      <c r="F178" t="s">
        <v>74</v>
      </c>
    </row>
    <row r="179" spans="1:6" x14ac:dyDescent="0.25">
      <c r="A179">
        <v>20220714</v>
      </c>
      <c r="B179" t="str">
        <f t="shared" si="5"/>
        <v>142724</v>
      </c>
      <c r="C179" t="s">
        <v>87</v>
      </c>
      <c r="D179" s="3">
        <v>292.81</v>
      </c>
      <c r="E179" t="s">
        <v>113</v>
      </c>
      <c r="F179" t="s">
        <v>74</v>
      </c>
    </row>
    <row r="180" spans="1:6" x14ac:dyDescent="0.25">
      <c r="A180">
        <v>20220714</v>
      </c>
      <c r="B180" t="str">
        <f t="shared" si="5"/>
        <v>142724</v>
      </c>
      <c r="C180" t="s">
        <v>87</v>
      </c>
      <c r="D180" s="3">
        <v>298.85000000000002</v>
      </c>
      <c r="E180" t="s">
        <v>113</v>
      </c>
      <c r="F180" t="s">
        <v>74</v>
      </c>
    </row>
    <row r="181" spans="1:6" x14ac:dyDescent="0.25">
      <c r="A181">
        <v>20220714</v>
      </c>
      <c r="B181" t="str">
        <f t="shared" si="5"/>
        <v>142724</v>
      </c>
      <c r="C181" t="s">
        <v>87</v>
      </c>
      <c r="D181" s="3">
        <v>66.66</v>
      </c>
      <c r="E181" t="s">
        <v>113</v>
      </c>
      <c r="F181" t="s">
        <v>74</v>
      </c>
    </row>
    <row r="182" spans="1:6" x14ac:dyDescent="0.25">
      <c r="A182">
        <v>20220714</v>
      </c>
      <c r="B182" t="str">
        <f t="shared" si="5"/>
        <v>142724</v>
      </c>
      <c r="C182" t="s">
        <v>87</v>
      </c>
      <c r="D182" s="3">
        <v>518.96</v>
      </c>
      <c r="E182" t="s">
        <v>113</v>
      </c>
      <c r="F182" t="s">
        <v>74</v>
      </c>
    </row>
    <row r="183" spans="1:6" x14ac:dyDescent="0.25">
      <c r="A183">
        <v>20220714</v>
      </c>
      <c r="B183" t="str">
        <f t="shared" si="5"/>
        <v>142724</v>
      </c>
      <c r="C183" t="s">
        <v>87</v>
      </c>
      <c r="D183" s="3">
        <v>759.06</v>
      </c>
      <c r="E183" t="s">
        <v>113</v>
      </c>
      <c r="F183" t="s">
        <v>74</v>
      </c>
    </row>
    <row r="184" spans="1:6" x14ac:dyDescent="0.25">
      <c r="A184">
        <v>20220714</v>
      </c>
      <c r="B184" t="str">
        <f t="shared" si="5"/>
        <v>142724</v>
      </c>
      <c r="C184" t="s">
        <v>87</v>
      </c>
      <c r="D184" s="3">
        <v>542</v>
      </c>
      <c r="E184" t="s">
        <v>113</v>
      </c>
      <c r="F184" t="s">
        <v>74</v>
      </c>
    </row>
    <row r="185" spans="1:6" x14ac:dyDescent="0.25">
      <c r="A185">
        <v>20220714</v>
      </c>
      <c r="B185" t="str">
        <f t="shared" si="5"/>
        <v>142724</v>
      </c>
      <c r="C185" t="s">
        <v>87</v>
      </c>
      <c r="D185" s="3">
        <v>292.81</v>
      </c>
      <c r="E185" t="s">
        <v>113</v>
      </c>
      <c r="F185" t="s">
        <v>74</v>
      </c>
    </row>
    <row r="186" spans="1:6" x14ac:dyDescent="0.25">
      <c r="A186">
        <v>20220714</v>
      </c>
      <c r="B186" t="str">
        <f t="shared" si="5"/>
        <v>142724</v>
      </c>
      <c r="C186" t="s">
        <v>87</v>
      </c>
      <c r="D186" s="3">
        <v>325.17</v>
      </c>
      <c r="E186" t="s">
        <v>113</v>
      </c>
      <c r="F186" t="s">
        <v>74</v>
      </c>
    </row>
    <row r="187" spans="1:6" x14ac:dyDescent="0.25">
      <c r="A187">
        <v>20220714</v>
      </c>
      <c r="B187" t="str">
        <f t="shared" si="5"/>
        <v>142724</v>
      </c>
      <c r="C187" t="s">
        <v>87</v>
      </c>
      <c r="D187" s="3">
        <v>195.89</v>
      </c>
      <c r="E187" t="s">
        <v>113</v>
      </c>
      <c r="F187" t="s">
        <v>74</v>
      </c>
    </row>
    <row r="188" spans="1:6" x14ac:dyDescent="0.25">
      <c r="A188">
        <v>20220714</v>
      </c>
      <c r="B188" t="str">
        <f>"142725"</f>
        <v>142725</v>
      </c>
      <c r="C188" t="s">
        <v>144</v>
      </c>
      <c r="D188" s="3">
        <v>108</v>
      </c>
      <c r="E188" t="s">
        <v>38</v>
      </c>
      <c r="F188" t="s">
        <v>96</v>
      </c>
    </row>
    <row r="189" spans="1:6" x14ac:dyDescent="0.25">
      <c r="A189">
        <v>20220714</v>
      </c>
      <c r="B189" t="str">
        <f>"142726"</f>
        <v>142726</v>
      </c>
      <c r="C189" t="s">
        <v>145</v>
      </c>
      <c r="D189" s="3">
        <v>108</v>
      </c>
      <c r="E189" t="s">
        <v>38</v>
      </c>
      <c r="F189" t="s">
        <v>96</v>
      </c>
    </row>
    <row r="190" spans="1:6" x14ac:dyDescent="0.25">
      <c r="A190">
        <v>20220714</v>
      </c>
      <c r="B190" t="str">
        <f>"142727"</f>
        <v>142727</v>
      </c>
      <c r="C190" t="s">
        <v>146</v>
      </c>
      <c r="D190" s="3">
        <v>1397.93</v>
      </c>
      <c r="E190" t="s">
        <v>147</v>
      </c>
      <c r="F190" t="s">
        <v>74</v>
      </c>
    </row>
    <row r="191" spans="1:6" x14ac:dyDescent="0.25">
      <c r="A191">
        <v>20220714</v>
      </c>
      <c r="B191" t="str">
        <f>"142727"</f>
        <v>142727</v>
      </c>
      <c r="C191" t="s">
        <v>146</v>
      </c>
      <c r="D191" s="3">
        <v>1409.38</v>
      </c>
      <c r="E191" t="s">
        <v>147</v>
      </c>
      <c r="F191" t="s">
        <v>74</v>
      </c>
    </row>
    <row r="192" spans="1:6" x14ac:dyDescent="0.25">
      <c r="A192">
        <v>20220714</v>
      </c>
      <c r="B192" t="str">
        <f>"142727"</f>
        <v>142727</v>
      </c>
      <c r="C192" t="s">
        <v>146</v>
      </c>
      <c r="D192" s="3">
        <v>1413.04</v>
      </c>
      <c r="E192" t="s">
        <v>148</v>
      </c>
      <c r="F192" t="s">
        <v>74</v>
      </c>
    </row>
    <row r="193" spans="1:6" x14ac:dyDescent="0.25">
      <c r="A193">
        <v>20220714</v>
      </c>
      <c r="B193" t="str">
        <f>"142727"</f>
        <v>142727</v>
      </c>
      <c r="C193" t="s">
        <v>146</v>
      </c>
      <c r="D193" s="3">
        <v>1351.34</v>
      </c>
      <c r="E193" t="s">
        <v>149</v>
      </c>
      <c r="F193" t="s">
        <v>74</v>
      </c>
    </row>
    <row r="194" spans="1:6" x14ac:dyDescent="0.25">
      <c r="A194">
        <v>20220714</v>
      </c>
      <c r="B194" t="str">
        <f>"142728"</f>
        <v>142728</v>
      </c>
      <c r="C194" t="s">
        <v>150</v>
      </c>
      <c r="D194" s="3">
        <v>965</v>
      </c>
      <c r="E194" t="s">
        <v>54</v>
      </c>
      <c r="F194" t="s">
        <v>74</v>
      </c>
    </row>
    <row r="195" spans="1:6" x14ac:dyDescent="0.25">
      <c r="A195">
        <v>20220714</v>
      </c>
      <c r="B195" t="str">
        <f>"142729"</f>
        <v>142729</v>
      </c>
      <c r="C195" t="s">
        <v>151</v>
      </c>
      <c r="D195" s="3">
        <v>4675</v>
      </c>
      <c r="E195" t="s">
        <v>152</v>
      </c>
      <c r="F195" t="s">
        <v>74</v>
      </c>
    </row>
    <row r="196" spans="1:6" x14ac:dyDescent="0.25">
      <c r="A196">
        <v>20220714</v>
      </c>
      <c r="B196" t="str">
        <f>"142730"</f>
        <v>142730</v>
      </c>
      <c r="C196" t="s">
        <v>153</v>
      </c>
      <c r="D196" s="3">
        <v>72</v>
      </c>
      <c r="E196" t="s">
        <v>38</v>
      </c>
      <c r="F196" t="s">
        <v>74</v>
      </c>
    </row>
    <row r="197" spans="1:6" x14ac:dyDescent="0.25">
      <c r="A197">
        <v>20220714</v>
      </c>
      <c r="B197" t="str">
        <f>"142731"</f>
        <v>142731</v>
      </c>
      <c r="C197" t="s">
        <v>154</v>
      </c>
      <c r="D197" s="3">
        <v>108</v>
      </c>
      <c r="E197" t="s">
        <v>38</v>
      </c>
      <c r="F197" t="s">
        <v>96</v>
      </c>
    </row>
    <row r="198" spans="1:6" x14ac:dyDescent="0.25">
      <c r="A198">
        <v>20220714</v>
      </c>
      <c r="B198" t="str">
        <f>"142732"</f>
        <v>142732</v>
      </c>
      <c r="C198" t="s">
        <v>155</v>
      </c>
      <c r="D198" s="3">
        <v>4168.78</v>
      </c>
      <c r="E198" t="s">
        <v>156</v>
      </c>
      <c r="F198" t="s">
        <v>74</v>
      </c>
    </row>
    <row r="199" spans="1:6" x14ac:dyDescent="0.25">
      <c r="A199">
        <v>20220714</v>
      </c>
      <c r="B199" t="str">
        <f>"142733"</f>
        <v>142733</v>
      </c>
      <c r="C199" t="s">
        <v>157</v>
      </c>
      <c r="D199" s="3">
        <v>108</v>
      </c>
      <c r="E199" t="s">
        <v>38</v>
      </c>
      <c r="F199" t="s">
        <v>74</v>
      </c>
    </row>
    <row r="200" spans="1:6" x14ac:dyDescent="0.25">
      <c r="A200">
        <v>20220714</v>
      </c>
      <c r="B200" t="str">
        <f>"142734"</f>
        <v>142734</v>
      </c>
      <c r="C200" t="s">
        <v>158</v>
      </c>
      <c r="D200" s="3">
        <v>3.92</v>
      </c>
      <c r="E200" t="s">
        <v>159</v>
      </c>
      <c r="F200" t="s">
        <v>74</v>
      </c>
    </row>
    <row r="201" spans="1:6" x14ac:dyDescent="0.25">
      <c r="A201">
        <v>20220714</v>
      </c>
      <c r="B201" t="str">
        <f>"142735"</f>
        <v>142735</v>
      </c>
      <c r="C201" t="s">
        <v>160</v>
      </c>
      <c r="D201" s="3">
        <v>2527.96</v>
      </c>
      <c r="E201" t="s">
        <v>161</v>
      </c>
      <c r="F201" t="s">
        <v>74</v>
      </c>
    </row>
    <row r="202" spans="1:6" x14ac:dyDescent="0.25">
      <c r="A202">
        <v>20220714</v>
      </c>
      <c r="B202" t="str">
        <f>"142736"</f>
        <v>142736</v>
      </c>
      <c r="C202" t="s">
        <v>162</v>
      </c>
      <c r="D202" s="3">
        <v>108</v>
      </c>
      <c r="E202" t="s">
        <v>38</v>
      </c>
      <c r="F202" t="s">
        <v>96</v>
      </c>
    </row>
    <row r="203" spans="1:6" x14ac:dyDescent="0.25">
      <c r="A203">
        <v>20220714</v>
      </c>
      <c r="B203" t="str">
        <f>"142737"</f>
        <v>142737</v>
      </c>
      <c r="C203" t="s">
        <v>163</v>
      </c>
      <c r="D203" s="3">
        <v>349</v>
      </c>
      <c r="E203" t="s">
        <v>164</v>
      </c>
      <c r="F203" t="s">
        <v>74</v>
      </c>
    </row>
    <row r="204" spans="1:6" x14ac:dyDescent="0.25">
      <c r="A204">
        <v>20220714</v>
      </c>
      <c r="B204" t="str">
        <f>"142738"</f>
        <v>142738</v>
      </c>
      <c r="C204" t="s">
        <v>18</v>
      </c>
      <c r="D204" s="3">
        <v>3986.88</v>
      </c>
      <c r="E204" t="s">
        <v>26</v>
      </c>
      <c r="F204" t="s">
        <v>74</v>
      </c>
    </row>
    <row r="205" spans="1:6" x14ac:dyDescent="0.25">
      <c r="A205">
        <v>20220714</v>
      </c>
      <c r="B205" t="str">
        <f>"142739"</f>
        <v>142739</v>
      </c>
      <c r="C205" t="s">
        <v>165</v>
      </c>
      <c r="D205" s="3">
        <v>975</v>
      </c>
      <c r="E205" t="s">
        <v>38</v>
      </c>
      <c r="F205" t="s">
        <v>74</v>
      </c>
    </row>
    <row r="206" spans="1:6" x14ac:dyDescent="0.25">
      <c r="A206">
        <v>20220714</v>
      </c>
      <c r="B206" t="str">
        <f>"142740"</f>
        <v>142740</v>
      </c>
      <c r="C206" t="s">
        <v>166</v>
      </c>
      <c r="D206" s="3">
        <v>2405.09</v>
      </c>
      <c r="E206" t="s">
        <v>167</v>
      </c>
      <c r="F206" t="s">
        <v>74</v>
      </c>
    </row>
    <row r="207" spans="1:6" x14ac:dyDescent="0.25">
      <c r="A207">
        <v>20220714</v>
      </c>
      <c r="B207" t="str">
        <f>"142741"</f>
        <v>142741</v>
      </c>
      <c r="C207" t="s">
        <v>168</v>
      </c>
      <c r="D207" s="3">
        <v>114</v>
      </c>
      <c r="E207" t="s">
        <v>169</v>
      </c>
      <c r="F207" t="s">
        <v>74</v>
      </c>
    </row>
    <row r="208" spans="1:6" x14ac:dyDescent="0.25">
      <c r="A208">
        <v>20220714</v>
      </c>
      <c r="B208" t="str">
        <f>"142741"</f>
        <v>142741</v>
      </c>
      <c r="C208" t="s">
        <v>168</v>
      </c>
      <c r="D208" s="3">
        <v>114</v>
      </c>
      <c r="E208" t="s">
        <v>169</v>
      </c>
      <c r="F208" t="s">
        <v>74</v>
      </c>
    </row>
    <row r="209" spans="1:6" x14ac:dyDescent="0.25">
      <c r="A209">
        <v>20220714</v>
      </c>
      <c r="B209" t="str">
        <f>"142742"</f>
        <v>142742</v>
      </c>
      <c r="C209" t="s">
        <v>168</v>
      </c>
      <c r="D209" s="3">
        <v>114</v>
      </c>
      <c r="E209" t="s">
        <v>170</v>
      </c>
      <c r="F209" t="s">
        <v>74</v>
      </c>
    </row>
    <row r="210" spans="1:6" x14ac:dyDescent="0.25">
      <c r="A210">
        <v>20220714</v>
      </c>
      <c r="B210" t="str">
        <f>"142743"</f>
        <v>142743</v>
      </c>
      <c r="C210" t="s">
        <v>171</v>
      </c>
      <c r="D210" s="3">
        <v>273.75</v>
      </c>
      <c r="E210" t="s">
        <v>143</v>
      </c>
      <c r="F210" t="s">
        <v>74</v>
      </c>
    </row>
    <row r="211" spans="1:6" x14ac:dyDescent="0.25">
      <c r="A211">
        <v>20220714</v>
      </c>
      <c r="B211" t="str">
        <f>"142743"</f>
        <v>142743</v>
      </c>
      <c r="C211" t="s">
        <v>171</v>
      </c>
      <c r="D211" s="3">
        <v>2168.58</v>
      </c>
      <c r="E211" t="s">
        <v>172</v>
      </c>
      <c r="F211" t="s">
        <v>74</v>
      </c>
    </row>
    <row r="212" spans="1:6" x14ac:dyDescent="0.25">
      <c r="A212">
        <v>20220714</v>
      </c>
      <c r="B212" t="str">
        <f>"142743"</f>
        <v>142743</v>
      </c>
      <c r="C212" t="s">
        <v>171</v>
      </c>
      <c r="D212" s="3">
        <v>-1115.43</v>
      </c>
      <c r="E212" t="s">
        <v>173</v>
      </c>
      <c r="F212" t="s">
        <v>74</v>
      </c>
    </row>
    <row r="213" spans="1:6" x14ac:dyDescent="0.25">
      <c r="A213">
        <v>20220714</v>
      </c>
      <c r="B213" t="str">
        <f>"142744"</f>
        <v>142744</v>
      </c>
      <c r="C213" t="s">
        <v>174</v>
      </c>
      <c r="D213" s="3">
        <v>5954</v>
      </c>
      <c r="E213" t="s">
        <v>26</v>
      </c>
      <c r="F213" t="s">
        <v>74</v>
      </c>
    </row>
    <row r="214" spans="1:6" x14ac:dyDescent="0.25">
      <c r="A214">
        <v>20220714</v>
      </c>
      <c r="B214" t="str">
        <f>"142744"</f>
        <v>142744</v>
      </c>
      <c r="C214" t="s">
        <v>174</v>
      </c>
      <c r="D214" s="3">
        <v>212.06</v>
      </c>
      <c r="E214" t="s">
        <v>175</v>
      </c>
      <c r="F214" t="s">
        <v>74</v>
      </c>
    </row>
    <row r="215" spans="1:6" x14ac:dyDescent="0.25">
      <c r="A215">
        <v>20220714</v>
      </c>
      <c r="B215" t="str">
        <f>"142744"</f>
        <v>142744</v>
      </c>
      <c r="C215" t="s">
        <v>174</v>
      </c>
      <c r="D215" s="3">
        <v>3079.3</v>
      </c>
      <c r="E215" t="s">
        <v>176</v>
      </c>
      <c r="F215" t="s">
        <v>74</v>
      </c>
    </row>
    <row r="216" spans="1:6" x14ac:dyDescent="0.25">
      <c r="A216">
        <v>20220714</v>
      </c>
      <c r="B216" t="str">
        <f>"142745"</f>
        <v>142745</v>
      </c>
      <c r="C216" t="s">
        <v>174</v>
      </c>
      <c r="D216" s="3">
        <v>110</v>
      </c>
      <c r="E216" t="s">
        <v>175</v>
      </c>
      <c r="F216" t="s">
        <v>74</v>
      </c>
    </row>
    <row r="217" spans="1:6" x14ac:dyDescent="0.25">
      <c r="A217">
        <v>20220714</v>
      </c>
      <c r="B217" t="str">
        <f>"142745"</f>
        <v>142745</v>
      </c>
      <c r="C217" t="s">
        <v>174</v>
      </c>
      <c r="D217" s="3">
        <v>66</v>
      </c>
      <c r="E217" t="s">
        <v>175</v>
      </c>
      <c r="F217" t="s">
        <v>74</v>
      </c>
    </row>
    <row r="218" spans="1:6" x14ac:dyDescent="0.25">
      <c r="A218">
        <v>20220714</v>
      </c>
      <c r="B218" t="str">
        <f>"142745"</f>
        <v>142745</v>
      </c>
      <c r="C218" t="s">
        <v>174</v>
      </c>
      <c r="D218" s="3">
        <v>152.46</v>
      </c>
      <c r="E218" t="s">
        <v>175</v>
      </c>
      <c r="F218" t="s">
        <v>74</v>
      </c>
    </row>
    <row r="219" spans="1:6" x14ac:dyDescent="0.25">
      <c r="A219">
        <v>20220714</v>
      </c>
      <c r="B219" t="str">
        <f>"142746"</f>
        <v>142746</v>
      </c>
      <c r="C219" t="s">
        <v>177</v>
      </c>
      <c r="D219" s="3">
        <v>108</v>
      </c>
      <c r="E219" t="s">
        <v>38</v>
      </c>
      <c r="F219" t="s">
        <v>96</v>
      </c>
    </row>
    <row r="220" spans="1:6" x14ac:dyDescent="0.25">
      <c r="A220">
        <v>20220714</v>
      </c>
      <c r="B220" t="str">
        <f t="shared" ref="B220:B226" si="6">"142747"</f>
        <v>142747</v>
      </c>
      <c r="C220" t="s">
        <v>178</v>
      </c>
      <c r="D220" s="3">
        <v>1625</v>
      </c>
      <c r="E220" t="s">
        <v>179</v>
      </c>
      <c r="F220" t="s">
        <v>74</v>
      </c>
    </row>
    <row r="221" spans="1:6" x14ac:dyDescent="0.25">
      <c r="A221">
        <v>20220714</v>
      </c>
      <c r="B221" t="str">
        <f t="shared" si="6"/>
        <v>142747</v>
      </c>
      <c r="C221" t="s">
        <v>178</v>
      </c>
      <c r="D221" s="3">
        <v>1895</v>
      </c>
      <c r="E221" t="s">
        <v>180</v>
      </c>
      <c r="F221" t="s">
        <v>74</v>
      </c>
    </row>
    <row r="222" spans="1:6" x14ac:dyDescent="0.25">
      <c r="A222">
        <v>20220714</v>
      </c>
      <c r="B222" t="str">
        <f t="shared" si="6"/>
        <v>142747</v>
      </c>
      <c r="C222" t="s">
        <v>178</v>
      </c>
      <c r="D222" s="3">
        <v>1495</v>
      </c>
      <c r="E222" t="s">
        <v>180</v>
      </c>
      <c r="F222" t="s">
        <v>74</v>
      </c>
    </row>
    <row r="223" spans="1:6" x14ac:dyDescent="0.25">
      <c r="A223">
        <v>20220714</v>
      </c>
      <c r="B223" t="str">
        <f t="shared" si="6"/>
        <v>142747</v>
      </c>
      <c r="C223" t="s">
        <v>178</v>
      </c>
      <c r="D223" s="3">
        <v>4875</v>
      </c>
      <c r="E223" t="s">
        <v>180</v>
      </c>
      <c r="F223" t="s">
        <v>74</v>
      </c>
    </row>
    <row r="224" spans="1:6" x14ac:dyDescent="0.25">
      <c r="A224">
        <v>20220714</v>
      </c>
      <c r="B224" t="str">
        <f t="shared" si="6"/>
        <v>142747</v>
      </c>
      <c r="C224" t="s">
        <v>178</v>
      </c>
      <c r="D224" s="3">
        <v>595</v>
      </c>
      <c r="E224" t="s">
        <v>180</v>
      </c>
      <c r="F224" t="s">
        <v>74</v>
      </c>
    </row>
    <row r="225" spans="1:6" x14ac:dyDescent="0.25">
      <c r="A225">
        <v>20220714</v>
      </c>
      <c r="B225" t="str">
        <f t="shared" si="6"/>
        <v>142747</v>
      </c>
      <c r="C225" t="s">
        <v>178</v>
      </c>
      <c r="D225" s="3">
        <v>1490</v>
      </c>
      <c r="E225" t="s">
        <v>180</v>
      </c>
      <c r="F225" t="s">
        <v>74</v>
      </c>
    </row>
    <row r="226" spans="1:6" x14ac:dyDescent="0.25">
      <c r="A226">
        <v>20220714</v>
      </c>
      <c r="B226" t="str">
        <f t="shared" si="6"/>
        <v>142747</v>
      </c>
      <c r="C226" t="s">
        <v>178</v>
      </c>
      <c r="D226" s="3">
        <v>2373.33</v>
      </c>
      <c r="E226" t="s">
        <v>180</v>
      </c>
      <c r="F226" t="s">
        <v>74</v>
      </c>
    </row>
    <row r="227" spans="1:6" x14ac:dyDescent="0.25">
      <c r="A227">
        <v>20220714</v>
      </c>
      <c r="B227" t="str">
        <f>"142748"</f>
        <v>142748</v>
      </c>
      <c r="C227" t="s">
        <v>181</v>
      </c>
      <c r="D227" s="3">
        <v>50.1</v>
      </c>
      <c r="E227" t="s">
        <v>182</v>
      </c>
      <c r="F227" t="s">
        <v>74</v>
      </c>
    </row>
    <row r="228" spans="1:6" x14ac:dyDescent="0.25">
      <c r="A228">
        <v>20220714</v>
      </c>
      <c r="B228" t="str">
        <f>"142748"</f>
        <v>142748</v>
      </c>
      <c r="C228" t="s">
        <v>181</v>
      </c>
      <c r="D228" s="3">
        <v>859.21</v>
      </c>
      <c r="E228" t="s">
        <v>182</v>
      </c>
      <c r="F228" t="s">
        <v>74</v>
      </c>
    </row>
    <row r="229" spans="1:6" x14ac:dyDescent="0.25">
      <c r="A229">
        <v>20220714</v>
      </c>
      <c r="B229" t="str">
        <f>"142748"</f>
        <v>142748</v>
      </c>
      <c r="C229" t="s">
        <v>181</v>
      </c>
      <c r="D229" s="3">
        <v>518.83000000000004</v>
      </c>
      <c r="E229" t="s">
        <v>182</v>
      </c>
      <c r="F229" t="s">
        <v>74</v>
      </c>
    </row>
    <row r="230" spans="1:6" x14ac:dyDescent="0.25">
      <c r="A230">
        <v>20220714</v>
      </c>
      <c r="B230" t="str">
        <f>"142749"</f>
        <v>142749</v>
      </c>
      <c r="C230" t="s">
        <v>183</v>
      </c>
      <c r="D230" s="3">
        <v>2450</v>
      </c>
      <c r="E230" t="s">
        <v>184</v>
      </c>
      <c r="F230" t="s">
        <v>74</v>
      </c>
    </row>
    <row r="231" spans="1:6" x14ac:dyDescent="0.25">
      <c r="A231">
        <v>20220714</v>
      </c>
      <c r="B231" t="str">
        <f>"142750"</f>
        <v>142750</v>
      </c>
      <c r="C231" t="s">
        <v>185</v>
      </c>
      <c r="D231" s="3">
        <v>480</v>
      </c>
      <c r="E231" t="s">
        <v>139</v>
      </c>
      <c r="F231" t="s">
        <v>74</v>
      </c>
    </row>
    <row r="232" spans="1:6" x14ac:dyDescent="0.25">
      <c r="A232">
        <v>20220714</v>
      </c>
      <c r="B232" t="str">
        <f>"142751"</f>
        <v>142751</v>
      </c>
      <c r="C232" t="s">
        <v>186</v>
      </c>
      <c r="D232" s="3">
        <v>135</v>
      </c>
      <c r="E232" t="s">
        <v>187</v>
      </c>
      <c r="F232" t="s">
        <v>188</v>
      </c>
    </row>
    <row r="233" spans="1:6" x14ac:dyDescent="0.25">
      <c r="A233">
        <v>20220714</v>
      </c>
      <c r="B233" t="str">
        <f t="shared" ref="B233:B244" si="7">"142752"</f>
        <v>142752</v>
      </c>
      <c r="C233" t="s">
        <v>58</v>
      </c>
      <c r="D233" s="3">
        <v>527.51</v>
      </c>
      <c r="E233" t="s">
        <v>189</v>
      </c>
      <c r="F233" t="s">
        <v>82</v>
      </c>
    </row>
    <row r="234" spans="1:6" x14ac:dyDescent="0.25">
      <c r="A234">
        <v>20220714</v>
      </c>
      <c r="B234" t="str">
        <f t="shared" si="7"/>
        <v>142752</v>
      </c>
      <c r="C234" t="s">
        <v>58</v>
      </c>
      <c r="D234" s="3">
        <v>736.69</v>
      </c>
      <c r="E234" t="s">
        <v>189</v>
      </c>
      <c r="F234" t="s">
        <v>82</v>
      </c>
    </row>
    <row r="235" spans="1:6" x14ac:dyDescent="0.25">
      <c r="A235">
        <v>20220714</v>
      </c>
      <c r="B235" t="str">
        <f t="shared" si="7"/>
        <v>142752</v>
      </c>
      <c r="C235" t="s">
        <v>58</v>
      </c>
      <c r="D235" s="3">
        <v>759.21</v>
      </c>
      <c r="E235" t="s">
        <v>189</v>
      </c>
      <c r="F235" t="s">
        <v>82</v>
      </c>
    </row>
    <row r="236" spans="1:6" x14ac:dyDescent="0.25">
      <c r="A236">
        <v>20220714</v>
      </c>
      <c r="B236" t="str">
        <f t="shared" si="7"/>
        <v>142752</v>
      </c>
      <c r="C236" t="s">
        <v>58</v>
      </c>
      <c r="D236" s="3">
        <v>849.66</v>
      </c>
      <c r="E236" t="s">
        <v>189</v>
      </c>
      <c r="F236" t="s">
        <v>82</v>
      </c>
    </row>
    <row r="237" spans="1:6" x14ac:dyDescent="0.25">
      <c r="A237">
        <v>20220714</v>
      </c>
      <c r="B237" t="str">
        <f t="shared" si="7"/>
        <v>142752</v>
      </c>
      <c r="C237" t="s">
        <v>58</v>
      </c>
      <c r="D237" s="3">
        <v>790.58</v>
      </c>
      <c r="E237" t="s">
        <v>189</v>
      </c>
      <c r="F237" t="s">
        <v>82</v>
      </c>
    </row>
    <row r="238" spans="1:6" x14ac:dyDescent="0.25">
      <c r="A238">
        <v>20220714</v>
      </c>
      <c r="B238" t="str">
        <f t="shared" si="7"/>
        <v>142752</v>
      </c>
      <c r="C238" t="s">
        <v>58</v>
      </c>
      <c r="D238" s="3">
        <v>807.5</v>
      </c>
      <c r="E238" t="s">
        <v>26</v>
      </c>
      <c r="F238" t="s">
        <v>82</v>
      </c>
    </row>
    <row r="239" spans="1:6" x14ac:dyDescent="0.25">
      <c r="A239">
        <v>20220714</v>
      </c>
      <c r="B239" t="str">
        <f t="shared" si="7"/>
        <v>142752</v>
      </c>
      <c r="C239" t="s">
        <v>58</v>
      </c>
      <c r="D239" s="3">
        <v>691.84</v>
      </c>
      <c r="E239" t="s">
        <v>189</v>
      </c>
      <c r="F239" t="s">
        <v>82</v>
      </c>
    </row>
    <row r="240" spans="1:6" x14ac:dyDescent="0.25">
      <c r="A240">
        <v>20220714</v>
      </c>
      <c r="B240" t="str">
        <f t="shared" si="7"/>
        <v>142752</v>
      </c>
      <c r="C240" t="s">
        <v>58</v>
      </c>
      <c r="D240" s="3">
        <v>916.45</v>
      </c>
      <c r="E240" t="s">
        <v>189</v>
      </c>
      <c r="F240" t="s">
        <v>82</v>
      </c>
    </row>
    <row r="241" spans="1:6" x14ac:dyDescent="0.25">
      <c r="A241">
        <v>20220714</v>
      </c>
      <c r="B241" t="str">
        <f t="shared" si="7"/>
        <v>142752</v>
      </c>
      <c r="C241" t="s">
        <v>58</v>
      </c>
      <c r="D241" s="3">
        <v>665.38</v>
      </c>
      <c r="E241" t="s">
        <v>189</v>
      </c>
      <c r="F241" t="s">
        <v>82</v>
      </c>
    </row>
    <row r="242" spans="1:6" x14ac:dyDescent="0.25">
      <c r="A242">
        <v>20220714</v>
      </c>
      <c r="B242" t="str">
        <f t="shared" si="7"/>
        <v>142752</v>
      </c>
      <c r="C242" t="s">
        <v>58</v>
      </c>
      <c r="D242" s="3">
        <v>839.36</v>
      </c>
      <c r="E242" t="s">
        <v>189</v>
      </c>
      <c r="F242" t="s">
        <v>82</v>
      </c>
    </row>
    <row r="243" spans="1:6" x14ac:dyDescent="0.25">
      <c r="A243">
        <v>20220714</v>
      </c>
      <c r="B243" t="str">
        <f t="shared" si="7"/>
        <v>142752</v>
      </c>
      <c r="C243" t="s">
        <v>58</v>
      </c>
      <c r="D243" s="3">
        <v>697.68</v>
      </c>
      <c r="E243" t="s">
        <v>189</v>
      </c>
      <c r="F243" t="s">
        <v>82</v>
      </c>
    </row>
    <row r="244" spans="1:6" x14ac:dyDescent="0.25">
      <c r="A244">
        <v>20220714</v>
      </c>
      <c r="B244" t="str">
        <f t="shared" si="7"/>
        <v>142752</v>
      </c>
      <c r="C244" t="s">
        <v>58</v>
      </c>
      <c r="D244" s="3">
        <v>565.08000000000004</v>
      </c>
      <c r="E244" t="s">
        <v>189</v>
      </c>
      <c r="F244" t="s">
        <v>82</v>
      </c>
    </row>
    <row r="245" spans="1:6" x14ac:dyDescent="0.25">
      <c r="A245">
        <v>20220714</v>
      </c>
      <c r="B245" t="str">
        <f>"142753"</f>
        <v>142753</v>
      </c>
      <c r="C245" t="s">
        <v>190</v>
      </c>
      <c r="D245" s="3">
        <v>108</v>
      </c>
      <c r="E245" t="s">
        <v>38</v>
      </c>
      <c r="F245" t="s">
        <v>96</v>
      </c>
    </row>
    <row r="246" spans="1:6" x14ac:dyDescent="0.25">
      <c r="A246">
        <v>20220714</v>
      </c>
      <c r="B246" t="str">
        <f>"142754"</f>
        <v>142754</v>
      </c>
      <c r="C246" t="s">
        <v>191</v>
      </c>
      <c r="D246" s="3">
        <v>78.91</v>
      </c>
      <c r="E246" t="s">
        <v>192</v>
      </c>
      <c r="F246" t="s">
        <v>74</v>
      </c>
    </row>
    <row r="247" spans="1:6" x14ac:dyDescent="0.25">
      <c r="A247">
        <v>20220714</v>
      </c>
      <c r="B247" t="str">
        <f>"142755"</f>
        <v>142755</v>
      </c>
      <c r="C247" t="s">
        <v>193</v>
      </c>
      <c r="D247" s="3">
        <v>156.68</v>
      </c>
      <c r="E247" t="s">
        <v>26</v>
      </c>
      <c r="F247" t="s">
        <v>74</v>
      </c>
    </row>
    <row r="248" spans="1:6" x14ac:dyDescent="0.25">
      <c r="A248">
        <v>20220714</v>
      </c>
      <c r="B248" t="str">
        <f>"142755"</f>
        <v>142755</v>
      </c>
      <c r="C248" t="s">
        <v>193</v>
      </c>
      <c r="D248" s="3">
        <v>1011.4</v>
      </c>
      <c r="E248" t="s">
        <v>26</v>
      </c>
      <c r="F248" t="s">
        <v>74</v>
      </c>
    </row>
    <row r="249" spans="1:6" x14ac:dyDescent="0.25">
      <c r="A249">
        <v>20220714</v>
      </c>
      <c r="B249" t="str">
        <f>"142755"</f>
        <v>142755</v>
      </c>
      <c r="C249" t="s">
        <v>193</v>
      </c>
      <c r="D249" s="3">
        <v>416.13</v>
      </c>
      <c r="E249" t="s">
        <v>26</v>
      </c>
      <c r="F249" t="s">
        <v>74</v>
      </c>
    </row>
    <row r="250" spans="1:6" x14ac:dyDescent="0.25">
      <c r="A250">
        <v>20220714</v>
      </c>
      <c r="B250" t="str">
        <f>"142756"</f>
        <v>142756</v>
      </c>
      <c r="C250" t="s">
        <v>194</v>
      </c>
      <c r="D250" s="3">
        <v>983.82</v>
      </c>
      <c r="E250" t="s">
        <v>195</v>
      </c>
      <c r="F250" t="s">
        <v>96</v>
      </c>
    </row>
    <row r="251" spans="1:6" x14ac:dyDescent="0.25">
      <c r="A251">
        <v>20220714</v>
      </c>
      <c r="B251" t="str">
        <f>"142756"</f>
        <v>142756</v>
      </c>
      <c r="C251" t="s">
        <v>194</v>
      </c>
      <c r="D251" s="3">
        <v>123.2</v>
      </c>
      <c r="E251" t="s">
        <v>196</v>
      </c>
      <c r="F251" t="s">
        <v>74</v>
      </c>
    </row>
    <row r="252" spans="1:6" x14ac:dyDescent="0.25">
      <c r="A252">
        <v>20220714</v>
      </c>
      <c r="B252" t="str">
        <f>"142757"</f>
        <v>142757</v>
      </c>
      <c r="C252" t="s">
        <v>197</v>
      </c>
      <c r="D252" s="3">
        <v>262.25</v>
      </c>
      <c r="E252" t="s">
        <v>198</v>
      </c>
      <c r="F252" t="s">
        <v>74</v>
      </c>
    </row>
    <row r="253" spans="1:6" x14ac:dyDescent="0.25">
      <c r="A253">
        <v>20220714</v>
      </c>
      <c r="B253" t="str">
        <f>"142757"</f>
        <v>142757</v>
      </c>
      <c r="C253" t="s">
        <v>197</v>
      </c>
      <c r="D253" s="3">
        <v>262.25</v>
      </c>
      <c r="E253" t="s">
        <v>198</v>
      </c>
      <c r="F253" t="s">
        <v>74</v>
      </c>
    </row>
    <row r="254" spans="1:6" x14ac:dyDescent="0.25">
      <c r="A254">
        <v>20220714</v>
      </c>
      <c r="B254" t="str">
        <f>"142758"</f>
        <v>142758</v>
      </c>
      <c r="C254" t="s">
        <v>199</v>
      </c>
      <c r="D254" s="3">
        <v>34</v>
      </c>
      <c r="E254" t="s">
        <v>26</v>
      </c>
      <c r="F254" t="s">
        <v>74</v>
      </c>
    </row>
    <row r="255" spans="1:6" x14ac:dyDescent="0.25">
      <c r="A255">
        <v>20220714</v>
      </c>
      <c r="B255" t="str">
        <f>"142758"</f>
        <v>142758</v>
      </c>
      <c r="C255" t="s">
        <v>199</v>
      </c>
      <c r="D255" s="3">
        <v>28</v>
      </c>
      <c r="E255" t="s">
        <v>26</v>
      </c>
      <c r="F255" t="s">
        <v>74</v>
      </c>
    </row>
    <row r="256" spans="1:6" x14ac:dyDescent="0.25">
      <c r="A256">
        <v>20220714</v>
      </c>
      <c r="B256" t="str">
        <f>"142758"</f>
        <v>142758</v>
      </c>
      <c r="C256" t="s">
        <v>199</v>
      </c>
      <c r="D256" s="3">
        <v>56</v>
      </c>
      <c r="E256" t="s">
        <v>26</v>
      </c>
      <c r="F256" t="s">
        <v>74</v>
      </c>
    </row>
    <row r="257" spans="1:6" x14ac:dyDescent="0.25">
      <c r="A257">
        <v>20220714</v>
      </c>
      <c r="B257" t="str">
        <f>"142759"</f>
        <v>142759</v>
      </c>
      <c r="C257" t="s">
        <v>32</v>
      </c>
      <c r="D257" s="3">
        <v>78.739999999999995</v>
      </c>
      <c r="E257" t="s">
        <v>26</v>
      </c>
      <c r="F257" t="s">
        <v>74</v>
      </c>
    </row>
    <row r="258" spans="1:6" x14ac:dyDescent="0.25">
      <c r="A258">
        <v>20220714</v>
      </c>
      <c r="B258" t="str">
        <f>"142759"</f>
        <v>142759</v>
      </c>
      <c r="C258" t="s">
        <v>32</v>
      </c>
      <c r="D258" s="3">
        <v>58.2</v>
      </c>
      <c r="E258" t="s">
        <v>200</v>
      </c>
      <c r="F258" t="s">
        <v>74</v>
      </c>
    </row>
    <row r="259" spans="1:6" x14ac:dyDescent="0.25">
      <c r="A259">
        <v>20220714</v>
      </c>
      <c r="B259" t="str">
        <f>"142760"</f>
        <v>142760</v>
      </c>
      <c r="C259" t="s">
        <v>201</v>
      </c>
      <c r="D259" s="3">
        <v>95</v>
      </c>
      <c r="E259" t="s">
        <v>26</v>
      </c>
      <c r="F259" t="s">
        <v>74</v>
      </c>
    </row>
    <row r="260" spans="1:6" x14ac:dyDescent="0.25">
      <c r="A260">
        <v>20220714</v>
      </c>
      <c r="B260" t="str">
        <f>"142761"</f>
        <v>142761</v>
      </c>
      <c r="C260" t="s">
        <v>202</v>
      </c>
      <c r="D260" s="3">
        <v>108</v>
      </c>
      <c r="E260" t="s">
        <v>38</v>
      </c>
      <c r="F260" t="s">
        <v>96</v>
      </c>
    </row>
    <row r="261" spans="1:6" x14ac:dyDescent="0.25">
      <c r="A261">
        <v>20220714</v>
      </c>
      <c r="B261" t="str">
        <f>"142762"</f>
        <v>142762</v>
      </c>
      <c r="C261" t="s">
        <v>203</v>
      </c>
      <c r="D261" s="3">
        <v>72</v>
      </c>
      <c r="E261" t="s">
        <v>38</v>
      </c>
      <c r="F261" t="s">
        <v>74</v>
      </c>
    </row>
    <row r="262" spans="1:6" x14ac:dyDescent="0.25">
      <c r="A262">
        <v>20220714</v>
      </c>
      <c r="B262" t="str">
        <f>"142763"</f>
        <v>142763</v>
      </c>
      <c r="C262" t="s">
        <v>204</v>
      </c>
      <c r="D262" s="3">
        <v>20</v>
      </c>
      <c r="E262" t="s">
        <v>26</v>
      </c>
      <c r="F262" t="s">
        <v>74</v>
      </c>
    </row>
    <row r="263" spans="1:6" x14ac:dyDescent="0.25">
      <c r="A263">
        <v>20220714</v>
      </c>
      <c r="B263" t="str">
        <f>"142764"</f>
        <v>142764</v>
      </c>
      <c r="C263" t="s">
        <v>205</v>
      </c>
      <c r="D263" s="3">
        <v>1100</v>
      </c>
      <c r="E263" t="s">
        <v>45</v>
      </c>
      <c r="F263" t="s">
        <v>74</v>
      </c>
    </row>
    <row r="264" spans="1:6" x14ac:dyDescent="0.25">
      <c r="A264">
        <v>20220714</v>
      </c>
      <c r="B264" t="str">
        <f>"142765"</f>
        <v>142765</v>
      </c>
      <c r="C264" t="s">
        <v>206</v>
      </c>
      <c r="D264" s="3">
        <v>71</v>
      </c>
      <c r="E264" t="s">
        <v>54</v>
      </c>
      <c r="F264" t="s">
        <v>74</v>
      </c>
    </row>
    <row r="265" spans="1:6" x14ac:dyDescent="0.25">
      <c r="A265">
        <v>20220714</v>
      </c>
      <c r="B265" t="str">
        <f>"142766"</f>
        <v>142766</v>
      </c>
      <c r="C265" t="s">
        <v>207</v>
      </c>
      <c r="D265" s="3">
        <v>144</v>
      </c>
      <c r="E265" t="s">
        <v>38</v>
      </c>
      <c r="F265" t="s">
        <v>74</v>
      </c>
    </row>
    <row r="266" spans="1:6" x14ac:dyDescent="0.25">
      <c r="A266">
        <v>20220714</v>
      </c>
      <c r="B266" t="str">
        <f>"142767"</f>
        <v>142767</v>
      </c>
      <c r="C266" t="s">
        <v>208</v>
      </c>
      <c r="D266" s="3">
        <v>108</v>
      </c>
      <c r="E266" t="s">
        <v>209</v>
      </c>
      <c r="F266" t="s">
        <v>74</v>
      </c>
    </row>
    <row r="267" spans="1:6" x14ac:dyDescent="0.25">
      <c r="A267">
        <v>20220714</v>
      </c>
      <c r="B267" t="str">
        <f>"142768"</f>
        <v>142768</v>
      </c>
      <c r="C267" t="s">
        <v>210</v>
      </c>
      <c r="D267" s="3">
        <v>731.46</v>
      </c>
      <c r="E267" t="s">
        <v>26</v>
      </c>
      <c r="F267" t="s">
        <v>74</v>
      </c>
    </row>
    <row r="268" spans="1:6" x14ac:dyDescent="0.25">
      <c r="A268">
        <v>20220714</v>
      </c>
      <c r="B268" t="str">
        <f>"142769"</f>
        <v>142769</v>
      </c>
      <c r="C268" t="s">
        <v>211</v>
      </c>
      <c r="D268" s="3">
        <v>144</v>
      </c>
      <c r="E268" t="s">
        <v>38</v>
      </c>
      <c r="F268" t="s">
        <v>74</v>
      </c>
    </row>
    <row r="269" spans="1:6" x14ac:dyDescent="0.25">
      <c r="A269">
        <v>20220714</v>
      </c>
      <c r="B269" t="str">
        <f>"142770"</f>
        <v>142770</v>
      </c>
      <c r="C269" t="s">
        <v>212</v>
      </c>
      <c r="D269" s="3">
        <v>38.94</v>
      </c>
      <c r="E269" t="s">
        <v>26</v>
      </c>
      <c r="F269" t="s">
        <v>74</v>
      </c>
    </row>
    <row r="270" spans="1:6" x14ac:dyDescent="0.25">
      <c r="A270">
        <v>20220714</v>
      </c>
      <c r="B270" t="str">
        <f>"142770"</f>
        <v>142770</v>
      </c>
      <c r="C270" t="s">
        <v>212</v>
      </c>
      <c r="D270" s="3">
        <v>176.89</v>
      </c>
      <c r="E270" t="s">
        <v>26</v>
      </c>
      <c r="F270" t="s">
        <v>74</v>
      </c>
    </row>
    <row r="271" spans="1:6" x14ac:dyDescent="0.25">
      <c r="A271">
        <v>20220714</v>
      </c>
      <c r="B271" t="str">
        <f>"142771"</f>
        <v>142771</v>
      </c>
      <c r="C271" t="s">
        <v>213</v>
      </c>
      <c r="D271" s="3">
        <v>74</v>
      </c>
      <c r="E271" t="s">
        <v>214</v>
      </c>
      <c r="F271" t="s">
        <v>74</v>
      </c>
    </row>
    <row r="272" spans="1:6" x14ac:dyDescent="0.25">
      <c r="A272">
        <v>20220714</v>
      </c>
      <c r="B272" t="str">
        <f>"142772"</f>
        <v>142772</v>
      </c>
      <c r="C272" t="s">
        <v>215</v>
      </c>
      <c r="D272" s="3">
        <v>1036</v>
      </c>
      <c r="E272" t="s">
        <v>216</v>
      </c>
      <c r="F272" t="s">
        <v>74</v>
      </c>
    </row>
    <row r="273" spans="1:6" x14ac:dyDescent="0.25">
      <c r="A273">
        <v>20220714</v>
      </c>
      <c r="B273" t="str">
        <f>"142773"</f>
        <v>142773</v>
      </c>
      <c r="C273" t="s">
        <v>217</v>
      </c>
      <c r="D273" s="3">
        <v>72</v>
      </c>
      <c r="E273" t="s">
        <v>38</v>
      </c>
      <c r="F273" t="s">
        <v>74</v>
      </c>
    </row>
    <row r="274" spans="1:6" x14ac:dyDescent="0.25">
      <c r="A274">
        <v>20220714</v>
      </c>
      <c r="B274" t="str">
        <f>"142774"</f>
        <v>142774</v>
      </c>
      <c r="C274" t="s">
        <v>218</v>
      </c>
      <c r="D274" s="3">
        <v>72</v>
      </c>
      <c r="E274" t="s">
        <v>38</v>
      </c>
      <c r="F274" t="s">
        <v>74</v>
      </c>
    </row>
    <row r="275" spans="1:6" x14ac:dyDescent="0.25">
      <c r="A275">
        <v>20220714</v>
      </c>
      <c r="B275" t="str">
        <f>"142775"</f>
        <v>142775</v>
      </c>
      <c r="C275" t="s">
        <v>219</v>
      </c>
      <c r="D275" s="3">
        <v>108</v>
      </c>
      <c r="E275" t="s">
        <v>38</v>
      </c>
      <c r="F275" t="s">
        <v>96</v>
      </c>
    </row>
    <row r="276" spans="1:6" x14ac:dyDescent="0.25">
      <c r="A276">
        <v>20220714</v>
      </c>
      <c r="B276" t="str">
        <f>"142776"</f>
        <v>142776</v>
      </c>
      <c r="C276" t="s">
        <v>220</v>
      </c>
      <c r="D276" s="3">
        <v>600</v>
      </c>
      <c r="E276" t="s">
        <v>26</v>
      </c>
      <c r="F276" t="s">
        <v>74</v>
      </c>
    </row>
    <row r="277" spans="1:6" x14ac:dyDescent="0.25">
      <c r="A277">
        <v>20220714</v>
      </c>
      <c r="B277" t="str">
        <f>"142777"</f>
        <v>142777</v>
      </c>
      <c r="C277" t="s">
        <v>221</v>
      </c>
      <c r="D277" s="3">
        <v>144</v>
      </c>
      <c r="E277" t="s">
        <v>38</v>
      </c>
      <c r="F277" t="s">
        <v>74</v>
      </c>
    </row>
    <row r="278" spans="1:6" x14ac:dyDescent="0.25">
      <c r="A278">
        <v>20220714</v>
      </c>
      <c r="B278" t="str">
        <f>"142778"</f>
        <v>142778</v>
      </c>
      <c r="C278" t="s">
        <v>222</v>
      </c>
      <c r="D278" s="3">
        <v>750</v>
      </c>
      <c r="E278" t="s">
        <v>223</v>
      </c>
      <c r="F278" t="s">
        <v>74</v>
      </c>
    </row>
    <row r="279" spans="1:6" x14ac:dyDescent="0.25">
      <c r="A279">
        <v>20220714</v>
      </c>
      <c r="B279" t="str">
        <f>"142779"</f>
        <v>142779</v>
      </c>
      <c r="C279" t="s">
        <v>224</v>
      </c>
      <c r="D279" s="3">
        <v>108</v>
      </c>
      <c r="E279" t="s">
        <v>38</v>
      </c>
      <c r="F279" t="s">
        <v>74</v>
      </c>
    </row>
    <row r="280" spans="1:6" x14ac:dyDescent="0.25">
      <c r="A280">
        <v>20220714</v>
      </c>
      <c r="B280" t="str">
        <f>"142780"</f>
        <v>142780</v>
      </c>
      <c r="C280" t="s">
        <v>225</v>
      </c>
      <c r="D280" s="3">
        <v>144</v>
      </c>
      <c r="E280" t="s">
        <v>226</v>
      </c>
      <c r="F280" t="s">
        <v>74</v>
      </c>
    </row>
    <row r="281" spans="1:6" x14ac:dyDescent="0.25">
      <c r="A281">
        <v>20220714</v>
      </c>
      <c r="B281" t="str">
        <f>"142781"</f>
        <v>142781</v>
      </c>
      <c r="C281" t="s">
        <v>227</v>
      </c>
      <c r="D281" s="3">
        <v>4390.7700000000004</v>
      </c>
      <c r="E281" t="s">
        <v>124</v>
      </c>
      <c r="F281" t="s">
        <v>125</v>
      </c>
    </row>
    <row r="282" spans="1:6" x14ac:dyDescent="0.25">
      <c r="A282">
        <v>20220714</v>
      </c>
      <c r="B282" t="str">
        <f>"142781"</f>
        <v>142781</v>
      </c>
      <c r="C282" t="s">
        <v>227</v>
      </c>
      <c r="D282" s="3">
        <v>-246.4</v>
      </c>
      <c r="E282" t="s">
        <v>228</v>
      </c>
      <c r="F282" t="s">
        <v>125</v>
      </c>
    </row>
    <row r="283" spans="1:6" x14ac:dyDescent="0.25">
      <c r="A283">
        <v>20220714</v>
      </c>
      <c r="B283" t="str">
        <f>"142781"</f>
        <v>142781</v>
      </c>
      <c r="C283" t="s">
        <v>227</v>
      </c>
      <c r="D283" s="3">
        <v>2328.67</v>
      </c>
      <c r="E283" t="s">
        <v>229</v>
      </c>
      <c r="F283" t="s">
        <v>125</v>
      </c>
    </row>
    <row r="284" spans="1:6" x14ac:dyDescent="0.25">
      <c r="A284">
        <v>20220714</v>
      </c>
      <c r="B284" t="str">
        <f>"142781"</f>
        <v>142781</v>
      </c>
      <c r="C284" t="s">
        <v>227</v>
      </c>
      <c r="D284" s="3">
        <v>-22.38</v>
      </c>
      <c r="E284" t="s">
        <v>230</v>
      </c>
      <c r="F284" t="s">
        <v>125</v>
      </c>
    </row>
    <row r="285" spans="1:6" x14ac:dyDescent="0.25">
      <c r="A285">
        <v>20220714</v>
      </c>
      <c r="B285" t="str">
        <f>"142782"</f>
        <v>142782</v>
      </c>
      <c r="C285" t="s">
        <v>231</v>
      </c>
      <c r="D285" s="3">
        <v>921.22</v>
      </c>
      <c r="E285" t="s">
        <v>26</v>
      </c>
      <c r="F285" t="s">
        <v>74</v>
      </c>
    </row>
    <row r="286" spans="1:6" x14ac:dyDescent="0.25">
      <c r="A286">
        <v>20220714</v>
      </c>
      <c r="B286" t="str">
        <f>"142782"</f>
        <v>142782</v>
      </c>
      <c r="C286" t="s">
        <v>231</v>
      </c>
      <c r="D286" s="3">
        <v>1578.78</v>
      </c>
      <c r="E286" t="s">
        <v>26</v>
      </c>
      <c r="F286" t="s">
        <v>74</v>
      </c>
    </row>
    <row r="287" spans="1:6" x14ac:dyDescent="0.25">
      <c r="A287">
        <v>20220714</v>
      </c>
      <c r="B287" t="str">
        <f>"142783"</f>
        <v>142783</v>
      </c>
      <c r="C287" t="s">
        <v>232</v>
      </c>
      <c r="D287" s="3">
        <v>1110</v>
      </c>
      <c r="E287" t="s">
        <v>233</v>
      </c>
      <c r="F287" t="s">
        <v>74</v>
      </c>
    </row>
    <row r="288" spans="1:6" x14ac:dyDescent="0.25">
      <c r="A288">
        <v>20220714</v>
      </c>
      <c r="B288" t="str">
        <f>"142783"</f>
        <v>142783</v>
      </c>
      <c r="C288" t="s">
        <v>232</v>
      </c>
      <c r="D288" s="3">
        <v>5885</v>
      </c>
      <c r="E288" t="s">
        <v>233</v>
      </c>
      <c r="F288" t="s">
        <v>74</v>
      </c>
    </row>
    <row r="289" spans="1:6" x14ac:dyDescent="0.25">
      <c r="A289">
        <v>20220714</v>
      </c>
      <c r="B289" t="str">
        <f>"142783"</f>
        <v>142783</v>
      </c>
      <c r="C289" t="s">
        <v>232</v>
      </c>
      <c r="D289" s="3">
        <v>2069</v>
      </c>
      <c r="E289" t="s">
        <v>233</v>
      </c>
      <c r="F289" t="s">
        <v>74</v>
      </c>
    </row>
    <row r="290" spans="1:6" x14ac:dyDescent="0.25">
      <c r="A290">
        <v>20220714</v>
      </c>
      <c r="B290" t="str">
        <f>"142784"</f>
        <v>142784</v>
      </c>
      <c r="C290" t="s">
        <v>234</v>
      </c>
      <c r="D290" s="3">
        <v>108</v>
      </c>
      <c r="E290" t="s">
        <v>38</v>
      </c>
      <c r="F290" t="s">
        <v>96</v>
      </c>
    </row>
    <row r="291" spans="1:6" x14ac:dyDescent="0.25">
      <c r="A291">
        <v>20220714</v>
      </c>
      <c r="B291" t="str">
        <f>"142785"</f>
        <v>142785</v>
      </c>
      <c r="C291" t="s">
        <v>235</v>
      </c>
      <c r="D291" s="3">
        <v>49</v>
      </c>
      <c r="E291" t="s">
        <v>236</v>
      </c>
      <c r="F291" t="s">
        <v>74</v>
      </c>
    </row>
    <row r="292" spans="1:6" x14ac:dyDescent="0.25">
      <c r="A292">
        <v>20220714</v>
      </c>
      <c r="B292" t="str">
        <f>"142786"</f>
        <v>142786</v>
      </c>
      <c r="C292" t="s">
        <v>237</v>
      </c>
      <c r="D292" s="3">
        <v>72</v>
      </c>
      <c r="E292" t="s">
        <v>38</v>
      </c>
      <c r="F292" t="s">
        <v>74</v>
      </c>
    </row>
    <row r="293" spans="1:6" x14ac:dyDescent="0.25">
      <c r="A293">
        <v>20220714</v>
      </c>
      <c r="B293" t="str">
        <f t="shared" ref="B293:B324" si="8">"142787"</f>
        <v>142787</v>
      </c>
      <c r="C293" t="s">
        <v>37</v>
      </c>
      <c r="D293" s="3">
        <v>32.450000000000003</v>
      </c>
      <c r="E293" t="s">
        <v>26</v>
      </c>
      <c r="F293" t="s">
        <v>96</v>
      </c>
    </row>
    <row r="294" spans="1:6" x14ac:dyDescent="0.25">
      <c r="A294">
        <v>20220714</v>
      </c>
      <c r="B294" t="str">
        <f t="shared" si="8"/>
        <v>142787</v>
      </c>
      <c r="C294" t="s">
        <v>37</v>
      </c>
      <c r="D294" s="3">
        <v>-32.450000000000003</v>
      </c>
      <c r="E294" t="s">
        <v>238</v>
      </c>
      <c r="F294" t="s">
        <v>96</v>
      </c>
    </row>
    <row r="295" spans="1:6" x14ac:dyDescent="0.25">
      <c r="A295">
        <v>20220714</v>
      </c>
      <c r="B295" t="str">
        <f t="shared" si="8"/>
        <v>142787</v>
      </c>
      <c r="C295" t="s">
        <v>37</v>
      </c>
      <c r="D295" s="3">
        <v>5038.42</v>
      </c>
      <c r="E295" t="s">
        <v>239</v>
      </c>
      <c r="F295" t="s">
        <v>96</v>
      </c>
    </row>
    <row r="296" spans="1:6" x14ac:dyDescent="0.25">
      <c r="A296">
        <v>20220714</v>
      </c>
      <c r="B296" t="str">
        <f t="shared" si="8"/>
        <v>142787</v>
      </c>
      <c r="C296" t="s">
        <v>37</v>
      </c>
      <c r="D296" s="3">
        <v>530.36</v>
      </c>
      <c r="E296" t="s">
        <v>239</v>
      </c>
      <c r="F296" t="s">
        <v>96</v>
      </c>
    </row>
    <row r="297" spans="1:6" x14ac:dyDescent="0.25">
      <c r="A297">
        <v>20220714</v>
      </c>
      <c r="B297" t="str">
        <f t="shared" si="8"/>
        <v>142787</v>
      </c>
      <c r="C297" t="s">
        <v>37</v>
      </c>
      <c r="D297" s="3">
        <v>320</v>
      </c>
      <c r="E297" t="s">
        <v>54</v>
      </c>
      <c r="F297" t="s">
        <v>96</v>
      </c>
    </row>
    <row r="298" spans="1:6" x14ac:dyDescent="0.25">
      <c r="A298">
        <v>20220714</v>
      </c>
      <c r="B298" t="str">
        <f t="shared" si="8"/>
        <v>142787</v>
      </c>
      <c r="C298" t="s">
        <v>37</v>
      </c>
      <c r="D298" s="3">
        <v>189</v>
      </c>
      <c r="E298" t="s">
        <v>240</v>
      </c>
      <c r="F298" t="s">
        <v>74</v>
      </c>
    </row>
    <row r="299" spans="1:6" x14ac:dyDescent="0.25">
      <c r="A299">
        <v>20220714</v>
      </c>
      <c r="B299" t="str">
        <f t="shared" si="8"/>
        <v>142787</v>
      </c>
      <c r="C299" t="s">
        <v>37</v>
      </c>
      <c r="D299" s="3">
        <v>301.54000000000002</v>
      </c>
      <c r="E299" t="s">
        <v>26</v>
      </c>
      <c r="F299" t="s">
        <v>74</v>
      </c>
    </row>
    <row r="300" spans="1:6" x14ac:dyDescent="0.25">
      <c r="A300">
        <v>20220714</v>
      </c>
      <c r="B300" t="str">
        <f t="shared" si="8"/>
        <v>142787</v>
      </c>
      <c r="C300" t="s">
        <v>37</v>
      </c>
      <c r="D300" s="3">
        <v>54.14</v>
      </c>
      <c r="E300" t="s">
        <v>38</v>
      </c>
      <c r="F300" t="s">
        <v>74</v>
      </c>
    </row>
    <row r="301" spans="1:6" x14ac:dyDescent="0.25">
      <c r="A301">
        <v>20220714</v>
      </c>
      <c r="B301" t="str">
        <f t="shared" si="8"/>
        <v>142787</v>
      </c>
      <c r="C301" t="s">
        <v>37</v>
      </c>
      <c r="D301" s="3">
        <v>74.77</v>
      </c>
      <c r="E301" t="s">
        <v>38</v>
      </c>
      <c r="F301" t="s">
        <v>74</v>
      </c>
    </row>
    <row r="302" spans="1:6" x14ac:dyDescent="0.25">
      <c r="A302">
        <v>20220714</v>
      </c>
      <c r="B302" t="str">
        <f t="shared" si="8"/>
        <v>142787</v>
      </c>
      <c r="C302" t="s">
        <v>37</v>
      </c>
      <c r="D302" s="3">
        <v>56.07</v>
      </c>
      <c r="E302" t="s">
        <v>38</v>
      </c>
      <c r="F302" t="s">
        <v>74</v>
      </c>
    </row>
    <row r="303" spans="1:6" x14ac:dyDescent="0.25">
      <c r="A303">
        <v>20220714</v>
      </c>
      <c r="B303" t="str">
        <f t="shared" si="8"/>
        <v>142787</v>
      </c>
      <c r="C303" t="s">
        <v>37</v>
      </c>
      <c r="D303" s="3">
        <v>686.81</v>
      </c>
      <c r="E303" t="s">
        <v>38</v>
      </c>
      <c r="F303" t="s">
        <v>74</v>
      </c>
    </row>
    <row r="304" spans="1:6" x14ac:dyDescent="0.25">
      <c r="A304">
        <v>20220714</v>
      </c>
      <c r="B304" t="str">
        <f t="shared" si="8"/>
        <v>142787</v>
      </c>
      <c r="C304" t="s">
        <v>37</v>
      </c>
      <c r="D304" s="3">
        <v>808.47</v>
      </c>
      <c r="E304" t="s">
        <v>38</v>
      </c>
      <c r="F304" t="s">
        <v>74</v>
      </c>
    </row>
    <row r="305" spans="1:6" x14ac:dyDescent="0.25">
      <c r="A305">
        <v>20220714</v>
      </c>
      <c r="B305" t="str">
        <f t="shared" si="8"/>
        <v>142787</v>
      </c>
      <c r="C305" t="s">
        <v>37</v>
      </c>
      <c r="D305" s="3">
        <v>724.02</v>
      </c>
      <c r="E305" t="s">
        <v>38</v>
      </c>
      <c r="F305" t="s">
        <v>74</v>
      </c>
    </row>
    <row r="306" spans="1:6" x14ac:dyDescent="0.25">
      <c r="A306">
        <v>20220714</v>
      </c>
      <c r="B306" t="str">
        <f t="shared" si="8"/>
        <v>142787</v>
      </c>
      <c r="C306" t="s">
        <v>37</v>
      </c>
      <c r="D306" s="3">
        <v>635.79</v>
      </c>
      <c r="E306" t="s">
        <v>38</v>
      </c>
      <c r="F306" t="s">
        <v>74</v>
      </c>
    </row>
    <row r="307" spans="1:6" x14ac:dyDescent="0.25">
      <c r="A307">
        <v>20220714</v>
      </c>
      <c r="B307" t="str">
        <f t="shared" si="8"/>
        <v>142787</v>
      </c>
      <c r="C307" t="s">
        <v>37</v>
      </c>
      <c r="D307" s="3">
        <v>84.45</v>
      </c>
      <c r="E307" t="s">
        <v>38</v>
      </c>
      <c r="F307" t="s">
        <v>74</v>
      </c>
    </row>
    <row r="308" spans="1:6" x14ac:dyDescent="0.25">
      <c r="A308">
        <v>20220714</v>
      </c>
      <c r="B308" t="str">
        <f t="shared" si="8"/>
        <v>142787</v>
      </c>
      <c r="C308" t="s">
        <v>37</v>
      </c>
      <c r="D308" s="3">
        <v>104</v>
      </c>
      <c r="E308" t="s">
        <v>239</v>
      </c>
      <c r="F308" t="s">
        <v>74</v>
      </c>
    </row>
    <row r="309" spans="1:6" x14ac:dyDescent="0.25">
      <c r="A309">
        <v>20220714</v>
      </c>
      <c r="B309" t="str">
        <f t="shared" si="8"/>
        <v>142787</v>
      </c>
      <c r="C309" t="s">
        <v>37</v>
      </c>
      <c r="D309" s="3">
        <v>124.14</v>
      </c>
      <c r="E309" t="s">
        <v>239</v>
      </c>
      <c r="F309" t="s">
        <v>74</v>
      </c>
    </row>
    <row r="310" spans="1:6" x14ac:dyDescent="0.25">
      <c r="A310">
        <v>20220714</v>
      </c>
      <c r="B310" t="str">
        <f t="shared" si="8"/>
        <v>142787</v>
      </c>
      <c r="C310" t="s">
        <v>37</v>
      </c>
      <c r="D310" s="3">
        <v>27.06</v>
      </c>
      <c r="E310" t="s">
        <v>239</v>
      </c>
      <c r="F310" t="s">
        <v>74</v>
      </c>
    </row>
    <row r="311" spans="1:6" x14ac:dyDescent="0.25">
      <c r="A311">
        <v>20220714</v>
      </c>
      <c r="B311" t="str">
        <f t="shared" si="8"/>
        <v>142787</v>
      </c>
      <c r="C311" t="s">
        <v>37</v>
      </c>
      <c r="D311" s="3">
        <v>59.54</v>
      </c>
      <c r="E311" t="s">
        <v>239</v>
      </c>
      <c r="F311" t="s">
        <v>74</v>
      </c>
    </row>
    <row r="312" spans="1:6" x14ac:dyDescent="0.25">
      <c r="A312">
        <v>20220714</v>
      </c>
      <c r="B312" t="str">
        <f t="shared" si="8"/>
        <v>142787</v>
      </c>
      <c r="C312" t="s">
        <v>37</v>
      </c>
      <c r="D312" s="3">
        <v>118.87</v>
      </c>
      <c r="E312" t="s">
        <v>54</v>
      </c>
      <c r="F312" t="s">
        <v>74</v>
      </c>
    </row>
    <row r="313" spans="1:6" x14ac:dyDescent="0.25">
      <c r="A313">
        <v>20220714</v>
      </c>
      <c r="B313" t="str">
        <f t="shared" si="8"/>
        <v>142787</v>
      </c>
      <c r="C313" t="s">
        <v>37</v>
      </c>
      <c r="D313" s="3">
        <v>78</v>
      </c>
      <c r="E313" t="s">
        <v>54</v>
      </c>
      <c r="F313" t="s">
        <v>74</v>
      </c>
    </row>
    <row r="314" spans="1:6" x14ac:dyDescent="0.25">
      <c r="A314">
        <v>20220714</v>
      </c>
      <c r="B314" t="str">
        <f t="shared" si="8"/>
        <v>142787</v>
      </c>
      <c r="C314" t="s">
        <v>37</v>
      </c>
      <c r="D314" s="3">
        <v>64.97</v>
      </c>
      <c r="E314" t="s">
        <v>38</v>
      </c>
      <c r="F314" t="s">
        <v>74</v>
      </c>
    </row>
    <row r="315" spans="1:6" x14ac:dyDescent="0.25">
      <c r="A315">
        <v>20220714</v>
      </c>
      <c r="B315" t="str">
        <f t="shared" si="8"/>
        <v>142787</v>
      </c>
      <c r="C315" t="s">
        <v>37</v>
      </c>
      <c r="D315" s="3">
        <v>84.61</v>
      </c>
      <c r="E315" t="s">
        <v>38</v>
      </c>
      <c r="F315" t="s">
        <v>74</v>
      </c>
    </row>
    <row r="316" spans="1:6" x14ac:dyDescent="0.25">
      <c r="A316">
        <v>20220714</v>
      </c>
      <c r="B316" t="str">
        <f t="shared" si="8"/>
        <v>142787</v>
      </c>
      <c r="C316" t="s">
        <v>37</v>
      </c>
      <c r="D316" s="3">
        <v>52.07</v>
      </c>
      <c r="E316" t="s">
        <v>38</v>
      </c>
      <c r="F316" t="s">
        <v>74</v>
      </c>
    </row>
    <row r="317" spans="1:6" x14ac:dyDescent="0.25">
      <c r="A317">
        <v>20220714</v>
      </c>
      <c r="B317" t="str">
        <f t="shared" si="8"/>
        <v>142787</v>
      </c>
      <c r="C317" t="s">
        <v>37</v>
      </c>
      <c r="D317" s="3">
        <v>100.04</v>
      </c>
      <c r="E317" t="s">
        <v>38</v>
      </c>
      <c r="F317" t="s">
        <v>74</v>
      </c>
    </row>
    <row r="318" spans="1:6" x14ac:dyDescent="0.25">
      <c r="A318">
        <v>20220714</v>
      </c>
      <c r="B318" t="str">
        <f t="shared" si="8"/>
        <v>142787</v>
      </c>
      <c r="C318" t="s">
        <v>37</v>
      </c>
      <c r="D318" s="3">
        <v>823.26</v>
      </c>
      <c r="E318" t="s">
        <v>38</v>
      </c>
      <c r="F318" t="s">
        <v>74</v>
      </c>
    </row>
    <row r="319" spans="1:6" x14ac:dyDescent="0.25">
      <c r="A319">
        <v>20220714</v>
      </c>
      <c r="B319" t="str">
        <f t="shared" si="8"/>
        <v>142787</v>
      </c>
      <c r="C319" t="s">
        <v>37</v>
      </c>
      <c r="D319" s="3">
        <v>84.45</v>
      </c>
      <c r="E319" t="s">
        <v>38</v>
      </c>
      <c r="F319" t="s">
        <v>74</v>
      </c>
    </row>
    <row r="320" spans="1:6" x14ac:dyDescent="0.25">
      <c r="A320">
        <v>20220714</v>
      </c>
      <c r="B320" t="str">
        <f t="shared" si="8"/>
        <v>142787</v>
      </c>
      <c r="C320" t="s">
        <v>37</v>
      </c>
      <c r="D320" s="3">
        <v>738.81</v>
      </c>
      <c r="E320" t="s">
        <v>38</v>
      </c>
      <c r="F320" t="s">
        <v>74</v>
      </c>
    </row>
    <row r="321" spans="1:6" x14ac:dyDescent="0.25">
      <c r="A321">
        <v>20220714</v>
      </c>
      <c r="B321" t="str">
        <f t="shared" si="8"/>
        <v>142787</v>
      </c>
      <c r="C321" t="s">
        <v>37</v>
      </c>
      <c r="D321" s="3">
        <v>630.04999999999995</v>
      </c>
      <c r="E321" t="s">
        <v>38</v>
      </c>
      <c r="F321" t="s">
        <v>74</v>
      </c>
    </row>
    <row r="322" spans="1:6" x14ac:dyDescent="0.25">
      <c r="A322">
        <v>20220714</v>
      </c>
      <c r="B322" t="str">
        <f t="shared" si="8"/>
        <v>142787</v>
      </c>
      <c r="C322" t="s">
        <v>37</v>
      </c>
      <c r="D322" s="3">
        <v>78</v>
      </c>
      <c r="E322" t="s">
        <v>38</v>
      </c>
      <c r="F322" t="s">
        <v>74</v>
      </c>
    </row>
    <row r="323" spans="1:6" x14ac:dyDescent="0.25">
      <c r="A323">
        <v>20220714</v>
      </c>
      <c r="B323" t="str">
        <f t="shared" si="8"/>
        <v>142787</v>
      </c>
      <c r="C323" t="s">
        <v>37</v>
      </c>
      <c r="D323" s="3">
        <v>84.45</v>
      </c>
      <c r="E323" t="s">
        <v>38</v>
      </c>
      <c r="F323" t="s">
        <v>74</v>
      </c>
    </row>
    <row r="324" spans="1:6" x14ac:dyDescent="0.25">
      <c r="A324">
        <v>20220714</v>
      </c>
      <c r="B324" t="str">
        <f t="shared" si="8"/>
        <v>142787</v>
      </c>
      <c r="C324" t="s">
        <v>37</v>
      </c>
      <c r="D324" s="3">
        <v>778.84</v>
      </c>
      <c r="E324" t="s">
        <v>38</v>
      </c>
      <c r="F324" t="s">
        <v>74</v>
      </c>
    </row>
    <row r="325" spans="1:6" x14ac:dyDescent="0.25">
      <c r="A325">
        <v>20220714</v>
      </c>
      <c r="B325" t="str">
        <f t="shared" ref="B325:B356" si="9">"142787"</f>
        <v>142787</v>
      </c>
      <c r="C325" t="s">
        <v>37</v>
      </c>
      <c r="D325" s="3">
        <v>675.28</v>
      </c>
      <c r="E325" t="s">
        <v>38</v>
      </c>
      <c r="F325" t="s">
        <v>74</v>
      </c>
    </row>
    <row r="326" spans="1:6" x14ac:dyDescent="0.25">
      <c r="A326">
        <v>20220714</v>
      </c>
      <c r="B326" t="str">
        <f t="shared" si="9"/>
        <v>142787</v>
      </c>
      <c r="C326" t="s">
        <v>37</v>
      </c>
      <c r="D326" s="3">
        <v>675.28</v>
      </c>
      <c r="E326" t="s">
        <v>38</v>
      </c>
      <c r="F326" t="s">
        <v>74</v>
      </c>
    </row>
    <row r="327" spans="1:6" x14ac:dyDescent="0.25">
      <c r="A327">
        <v>20220714</v>
      </c>
      <c r="B327" t="str">
        <f t="shared" si="9"/>
        <v>142787</v>
      </c>
      <c r="C327" t="s">
        <v>37</v>
      </c>
      <c r="D327" s="3">
        <v>675.28</v>
      </c>
      <c r="E327" t="s">
        <v>38</v>
      </c>
      <c r="F327" t="s">
        <v>74</v>
      </c>
    </row>
    <row r="328" spans="1:6" x14ac:dyDescent="0.25">
      <c r="A328">
        <v>20220714</v>
      </c>
      <c r="B328" t="str">
        <f t="shared" si="9"/>
        <v>142787</v>
      </c>
      <c r="C328" t="s">
        <v>37</v>
      </c>
      <c r="D328" s="3">
        <v>17</v>
      </c>
      <c r="E328" t="s">
        <v>38</v>
      </c>
      <c r="F328" t="s">
        <v>74</v>
      </c>
    </row>
    <row r="329" spans="1:6" x14ac:dyDescent="0.25">
      <c r="A329">
        <v>20220714</v>
      </c>
      <c r="B329" t="str">
        <f t="shared" si="9"/>
        <v>142787</v>
      </c>
      <c r="C329" t="s">
        <v>37</v>
      </c>
      <c r="D329" s="3">
        <v>17</v>
      </c>
      <c r="E329" t="s">
        <v>38</v>
      </c>
      <c r="F329" t="s">
        <v>74</v>
      </c>
    </row>
    <row r="330" spans="1:6" x14ac:dyDescent="0.25">
      <c r="A330">
        <v>20220714</v>
      </c>
      <c r="B330" t="str">
        <f t="shared" si="9"/>
        <v>142787</v>
      </c>
      <c r="C330" t="s">
        <v>37</v>
      </c>
      <c r="D330" s="3">
        <v>17</v>
      </c>
      <c r="E330" t="s">
        <v>38</v>
      </c>
      <c r="F330" t="s">
        <v>74</v>
      </c>
    </row>
    <row r="331" spans="1:6" x14ac:dyDescent="0.25">
      <c r="A331">
        <v>20220714</v>
      </c>
      <c r="B331" t="str">
        <f t="shared" si="9"/>
        <v>142787</v>
      </c>
      <c r="C331" t="s">
        <v>37</v>
      </c>
      <c r="D331" s="3">
        <v>17</v>
      </c>
      <c r="E331" t="s">
        <v>38</v>
      </c>
      <c r="F331" t="s">
        <v>74</v>
      </c>
    </row>
    <row r="332" spans="1:6" x14ac:dyDescent="0.25">
      <c r="A332">
        <v>20220714</v>
      </c>
      <c r="B332" t="str">
        <f t="shared" si="9"/>
        <v>142787</v>
      </c>
      <c r="C332" t="s">
        <v>37</v>
      </c>
      <c r="D332" s="3">
        <v>15.04</v>
      </c>
      <c r="E332" t="s">
        <v>38</v>
      </c>
      <c r="F332" t="s">
        <v>74</v>
      </c>
    </row>
    <row r="333" spans="1:6" x14ac:dyDescent="0.25">
      <c r="A333">
        <v>20220714</v>
      </c>
      <c r="B333" t="str">
        <f t="shared" si="9"/>
        <v>142787</v>
      </c>
      <c r="C333" t="s">
        <v>37</v>
      </c>
      <c r="D333" s="3">
        <v>70.63</v>
      </c>
      <c r="E333" t="s">
        <v>38</v>
      </c>
      <c r="F333" t="s">
        <v>74</v>
      </c>
    </row>
    <row r="334" spans="1:6" x14ac:dyDescent="0.25">
      <c r="A334">
        <v>20220714</v>
      </c>
      <c r="B334" t="str">
        <f t="shared" si="9"/>
        <v>142787</v>
      </c>
      <c r="C334" t="s">
        <v>37</v>
      </c>
      <c r="D334" s="3">
        <v>1060.5999999999999</v>
      </c>
      <c r="E334" t="s">
        <v>38</v>
      </c>
      <c r="F334" t="s">
        <v>74</v>
      </c>
    </row>
    <row r="335" spans="1:6" x14ac:dyDescent="0.25">
      <c r="A335">
        <v>20220714</v>
      </c>
      <c r="B335" t="str">
        <f t="shared" si="9"/>
        <v>142787</v>
      </c>
      <c r="C335" t="s">
        <v>37</v>
      </c>
      <c r="D335" s="3">
        <v>58.07</v>
      </c>
      <c r="E335" t="s">
        <v>38</v>
      </c>
      <c r="F335" t="s">
        <v>74</v>
      </c>
    </row>
    <row r="336" spans="1:6" x14ac:dyDescent="0.25">
      <c r="A336">
        <v>20220714</v>
      </c>
      <c r="B336" t="str">
        <f t="shared" si="9"/>
        <v>142787</v>
      </c>
      <c r="C336" t="s">
        <v>37</v>
      </c>
      <c r="D336" s="3">
        <v>36.04</v>
      </c>
      <c r="E336" t="s">
        <v>38</v>
      </c>
      <c r="F336" t="s">
        <v>74</v>
      </c>
    </row>
    <row r="337" spans="1:6" x14ac:dyDescent="0.25">
      <c r="A337">
        <v>20220714</v>
      </c>
      <c r="B337" t="str">
        <f t="shared" si="9"/>
        <v>142787</v>
      </c>
      <c r="C337" t="s">
        <v>37</v>
      </c>
      <c r="D337" s="3">
        <v>849.5</v>
      </c>
      <c r="E337" t="s">
        <v>38</v>
      </c>
      <c r="F337" t="s">
        <v>74</v>
      </c>
    </row>
    <row r="338" spans="1:6" x14ac:dyDescent="0.25">
      <c r="A338">
        <v>20220714</v>
      </c>
      <c r="B338" t="str">
        <f t="shared" si="9"/>
        <v>142787</v>
      </c>
      <c r="C338" t="s">
        <v>37</v>
      </c>
      <c r="D338" s="3">
        <v>945.63</v>
      </c>
      <c r="E338" t="s">
        <v>38</v>
      </c>
      <c r="F338" t="s">
        <v>74</v>
      </c>
    </row>
    <row r="339" spans="1:6" x14ac:dyDescent="0.25">
      <c r="A339">
        <v>20220714</v>
      </c>
      <c r="B339" t="str">
        <f t="shared" si="9"/>
        <v>142787</v>
      </c>
      <c r="C339" t="s">
        <v>37</v>
      </c>
      <c r="D339" s="3">
        <v>433.44</v>
      </c>
      <c r="E339" t="s">
        <v>38</v>
      </c>
      <c r="F339" t="s">
        <v>74</v>
      </c>
    </row>
    <row r="340" spans="1:6" x14ac:dyDescent="0.25">
      <c r="A340">
        <v>20220714</v>
      </c>
      <c r="B340" t="str">
        <f t="shared" si="9"/>
        <v>142787</v>
      </c>
      <c r="C340" t="s">
        <v>37</v>
      </c>
      <c r="D340" s="3">
        <v>433.44</v>
      </c>
      <c r="E340" t="s">
        <v>38</v>
      </c>
      <c r="F340" t="s">
        <v>74</v>
      </c>
    </row>
    <row r="341" spans="1:6" x14ac:dyDescent="0.25">
      <c r="A341">
        <v>20220714</v>
      </c>
      <c r="B341" t="str">
        <f t="shared" si="9"/>
        <v>142787</v>
      </c>
      <c r="C341" t="s">
        <v>37</v>
      </c>
      <c r="D341" s="3">
        <v>90.34</v>
      </c>
      <c r="E341" t="s">
        <v>38</v>
      </c>
      <c r="F341" t="s">
        <v>74</v>
      </c>
    </row>
    <row r="342" spans="1:6" x14ac:dyDescent="0.25">
      <c r="A342">
        <v>20220714</v>
      </c>
      <c r="B342" t="str">
        <f t="shared" si="9"/>
        <v>142787</v>
      </c>
      <c r="C342" t="s">
        <v>37</v>
      </c>
      <c r="D342" s="3">
        <v>53.46</v>
      </c>
      <c r="E342" t="s">
        <v>38</v>
      </c>
      <c r="F342" t="s">
        <v>74</v>
      </c>
    </row>
    <row r="343" spans="1:6" x14ac:dyDescent="0.25">
      <c r="A343">
        <v>20220714</v>
      </c>
      <c r="B343" t="str">
        <f t="shared" si="9"/>
        <v>142787</v>
      </c>
      <c r="C343" t="s">
        <v>37</v>
      </c>
      <c r="D343" s="3">
        <v>36.369999999999997</v>
      </c>
      <c r="E343" t="s">
        <v>38</v>
      </c>
      <c r="F343" t="s">
        <v>74</v>
      </c>
    </row>
    <row r="344" spans="1:6" x14ac:dyDescent="0.25">
      <c r="A344">
        <v>20220714</v>
      </c>
      <c r="B344" t="str">
        <f t="shared" si="9"/>
        <v>142787</v>
      </c>
      <c r="C344" t="s">
        <v>37</v>
      </c>
      <c r="D344" s="3">
        <v>635.58000000000004</v>
      </c>
      <c r="E344" t="s">
        <v>241</v>
      </c>
      <c r="F344" t="s">
        <v>74</v>
      </c>
    </row>
    <row r="345" spans="1:6" x14ac:dyDescent="0.25">
      <c r="A345">
        <v>20220714</v>
      </c>
      <c r="B345" t="str">
        <f t="shared" si="9"/>
        <v>142787</v>
      </c>
      <c r="C345" t="s">
        <v>37</v>
      </c>
      <c r="D345" s="3">
        <v>543.58000000000004</v>
      </c>
      <c r="E345" t="s">
        <v>241</v>
      </c>
      <c r="F345" t="s">
        <v>74</v>
      </c>
    </row>
    <row r="346" spans="1:6" x14ac:dyDescent="0.25">
      <c r="A346">
        <v>20220714</v>
      </c>
      <c r="B346" t="str">
        <f t="shared" si="9"/>
        <v>142787</v>
      </c>
      <c r="C346" t="s">
        <v>37</v>
      </c>
      <c r="D346" s="3">
        <v>543.58000000000004</v>
      </c>
      <c r="E346" t="s">
        <v>241</v>
      </c>
      <c r="F346" t="s">
        <v>74</v>
      </c>
    </row>
    <row r="347" spans="1:6" x14ac:dyDescent="0.25">
      <c r="A347">
        <v>20220714</v>
      </c>
      <c r="B347" t="str">
        <f t="shared" si="9"/>
        <v>142787</v>
      </c>
      <c r="C347" t="s">
        <v>37</v>
      </c>
      <c r="D347" s="3">
        <v>37.1</v>
      </c>
      <c r="E347" t="s">
        <v>241</v>
      </c>
      <c r="F347" t="s">
        <v>74</v>
      </c>
    </row>
    <row r="348" spans="1:6" x14ac:dyDescent="0.25">
      <c r="A348">
        <v>20220714</v>
      </c>
      <c r="B348" t="str">
        <f t="shared" si="9"/>
        <v>142787</v>
      </c>
      <c r="C348" t="s">
        <v>37</v>
      </c>
      <c r="D348" s="3">
        <v>68.28</v>
      </c>
      <c r="E348" t="s">
        <v>45</v>
      </c>
      <c r="F348" t="s">
        <v>74</v>
      </c>
    </row>
    <row r="349" spans="1:6" x14ac:dyDescent="0.25">
      <c r="A349">
        <v>20220714</v>
      </c>
      <c r="B349" t="str">
        <f t="shared" si="9"/>
        <v>142787</v>
      </c>
      <c r="C349" t="s">
        <v>37</v>
      </c>
      <c r="D349" s="3">
        <v>25.02</v>
      </c>
      <c r="E349" t="s">
        <v>45</v>
      </c>
      <c r="F349" t="s">
        <v>74</v>
      </c>
    </row>
    <row r="350" spans="1:6" x14ac:dyDescent="0.25">
      <c r="A350">
        <v>20220714</v>
      </c>
      <c r="B350" t="str">
        <f t="shared" si="9"/>
        <v>142787</v>
      </c>
      <c r="C350" t="s">
        <v>37</v>
      </c>
      <c r="D350" s="3">
        <v>59.99</v>
      </c>
      <c r="E350" t="s">
        <v>242</v>
      </c>
      <c r="F350" t="s">
        <v>74</v>
      </c>
    </row>
    <row r="351" spans="1:6" x14ac:dyDescent="0.25">
      <c r="A351">
        <v>20220714</v>
      </c>
      <c r="B351" t="str">
        <f t="shared" si="9"/>
        <v>142787</v>
      </c>
      <c r="C351" t="s">
        <v>37</v>
      </c>
      <c r="D351" s="3">
        <v>735.75</v>
      </c>
      <c r="E351" t="s">
        <v>38</v>
      </c>
      <c r="F351" t="s">
        <v>74</v>
      </c>
    </row>
    <row r="352" spans="1:6" x14ac:dyDescent="0.25">
      <c r="A352">
        <v>20220714</v>
      </c>
      <c r="B352" t="str">
        <f t="shared" si="9"/>
        <v>142787</v>
      </c>
      <c r="C352" t="s">
        <v>37</v>
      </c>
      <c r="D352" s="3">
        <v>129.87</v>
      </c>
      <c r="E352" t="s">
        <v>38</v>
      </c>
      <c r="F352" t="s">
        <v>74</v>
      </c>
    </row>
    <row r="353" spans="1:6" x14ac:dyDescent="0.25">
      <c r="A353">
        <v>20220714</v>
      </c>
      <c r="B353" t="str">
        <f t="shared" si="9"/>
        <v>142787</v>
      </c>
      <c r="C353" t="s">
        <v>37</v>
      </c>
      <c r="D353" s="3">
        <v>60.01</v>
      </c>
      <c r="E353" t="s">
        <v>38</v>
      </c>
      <c r="F353" t="s">
        <v>74</v>
      </c>
    </row>
    <row r="354" spans="1:6" x14ac:dyDescent="0.25">
      <c r="A354">
        <v>20220714</v>
      </c>
      <c r="B354" t="str">
        <f t="shared" si="9"/>
        <v>142787</v>
      </c>
      <c r="C354" t="s">
        <v>37</v>
      </c>
      <c r="D354" s="3">
        <v>474.71</v>
      </c>
      <c r="E354" t="s">
        <v>38</v>
      </c>
      <c r="F354" t="s">
        <v>74</v>
      </c>
    </row>
    <row r="355" spans="1:6" x14ac:dyDescent="0.25">
      <c r="A355">
        <v>20220714</v>
      </c>
      <c r="B355" t="str">
        <f t="shared" si="9"/>
        <v>142787</v>
      </c>
      <c r="C355" t="s">
        <v>37</v>
      </c>
      <c r="D355" s="3">
        <v>129.87</v>
      </c>
      <c r="E355" t="s">
        <v>38</v>
      </c>
      <c r="F355" t="s">
        <v>74</v>
      </c>
    </row>
    <row r="356" spans="1:6" x14ac:dyDescent="0.25">
      <c r="A356">
        <v>20220714</v>
      </c>
      <c r="B356" t="str">
        <f t="shared" si="9"/>
        <v>142787</v>
      </c>
      <c r="C356" t="s">
        <v>37</v>
      </c>
      <c r="D356" s="3">
        <v>70</v>
      </c>
      <c r="E356" t="s">
        <v>38</v>
      </c>
      <c r="F356" t="s">
        <v>74</v>
      </c>
    </row>
    <row r="357" spans="1:6" x14ac:dyDescent="0.25">
      <c r="A357">
        <v>20220714</v>
      </c>
      <c r="B357" t="str">
        <f t="shared" ref="B357:B393" si="10">"142787"</f>
        <v>142787</v>
      </c>
      <c r="C357" t="s">
        <v>37</v>
      </c>
      <c r="D357" s="3">
        <v>345.04</v>
      </c>
      <c r="E357" t="s">
        <v>243</v>
      </c>
      <c r="F357" t="s">
        <v>74</v>
      </c>
    </row>
    <row r="358" spans="1:6" x14ac:dyDescent="0.25">
      <c r="A358">
        <v>20220714</v>
      </c>
      <c r="B358" t="str">
        <f t="shared" si="10"/>
        <v>142787</v>
      </c>
      <c r="C358" t="s">
        <v>37</v>
      </c>
      <c r="D358" s="3">
        <v>565.42999999999995</v>
      </c>
      <c r="E358" t="s">
        <v>26</v>
      </c>
      <c r="F358" t="s">
        <v>74</v>
      </c>
    </row>
    <row r="359" spans="1:6" x14ac:dyDescent="0.25">
      <c r="A359">
        <v>20220714</v>
      </c>
      <c r="B359" t="str">
        <f t="shared" si="10"/>
        <v>142787</v>
      </c>
      <c r="C359" t="s">
        <v>37</v>
      </c>
      <c r="D359" s="3">
        <v>-33.299999999999997</v>
      </c>
      <c r="E359" t="s">
        <v>244</v>
      </c>
      <c r="F359" t="s">
        <v>74</v>
      </c>
    </row>
    <row r="360" spans="1:6" x14ac:dyDescent="0.25">
      <c r="A360">
        <v>20220714</v>
      </c>
      <c r="B360" t="str">
        <f t="shared" si="10"/>
        <v>142787</v>
      </c>
      <c r="C360" t="s">
        <v>37</v>
      </c>
      <c r="D360" s="3">
        <v>17</v>
      </c>
      <c r="E360" t="s">
        <v>245</v>
      </c>
      <c r="F360" t="s">
        <v>74</v>
      </c>
    </row>
    <row r="361" spans="1:6" x14ac:dyDescent="0.25">
      <c r="A361">
        <v>20220714</v>
      </c>
      <c r="B361" t="str">
        <f t="shared" si="10"/>
        <v>142787</v>
      </c>
      <c r="C361" t="s">
        <v>37</v>
      </c>
      <c r="D361" s="3">
        <v>49.25</v>
      </c>
      <c r="E361" t="s">
        <v>245</v>
      </c>
      <c r="F361" t="s">
        <v>74</v>
      </c>
    </row>
    <row r="362" spans="1:6" x14ac:dyDescent="0.25">
      <c r="A362">
        <v>20220714</v>
      </c>
      <c r="B362" t="str">
        <f t="shared" si="10"/>
        <v>142787</v>
      </c>
      <c r="C362" t="s">
        <v>37</v>
      </c>
      <c r="D362" s="3">
        <v>39.25</v>
      </c>
      <c r="E362" t="s">
        <v>245</v>
      </c>
      <c r="F362" t="s">
        <v>74</v>
      </c>
    </row>
    <row r="363" spans="1:6" x14ac:dyDescent="0.25">
      <c r="A363">
        <v>20220714</v>
      </c>
      <c r="B363" t="str">
        <f t="shared" si="10"/>
        <v>142787</v>
      </c>
      <c r="C363" t="s">
        <v>37</v>
      </c>
      <c r="D363" s="3">
        <v>49.25</v>
      </c>
      <c r="E363" t="s">
        <v>245</v>
      </c>
      <c r="F363" t="s">
        <v>74</v>
      </c>
    </row>
    <row r="364" spans="1:6" x14ac:dyDescent="0.25">
      <c r="A364">
        <v>20220714</v>
      </c>
      <c r="B364" t="str">
        <f t="shared" si="10"/>
        <v>142787</v>
      </c>
      <c r="C364" t="s">
        <v>37</v>
      </c>
      <c r="D364" s="3">
        <v>49.25</v>
      </c>
      <c r="E364" t="s">
        <v>245</v>
      </c>
      <c r="F364" t="s">
        <v>74</v>
      </c>
    </row>
    <row r="365" spans="1:6" x14ac:dyDescent="0.25">
      <c r="A365">
        <v>20220714</v>
      </c>
      <c r="B365" t="str">
        <f t="shared" si="10"/>
        <v>142787</v>
      </c>
      <c r="C365" t="s">
        <v>37</v>
      </c>
      <c r="D365" s="3">
        <v>49.25</v>
      </c>
      <c r="E365" t="s">
        <v>245</v>
      </c>
      <c r="F365" t="s">
        <v>74</v>
      </c>
    </row>
    <row r="366" spans="1:6" x14ac:dyDescent="0.25">
      <c r="A366">
        <v>20220714</v>
      </c>
      <c r="B366" t="str">
        <f t="shared" si="10"/>
        <v>142787</v>
      </c>
      <c r="C366" t="s">
        <v>37</v>
      </c>
      <c r="D366" s="3">
        <v>49.25</v>
      </c>
      <c r="E366" t="s">
        <v>245</v>
      </c>
      <c r="F366" t="s">
        <v>74</v>
      </c>
    </row>
    <row r="367" spans="1:6" x14ac:dyDescent="0.25">
      <c r="A367">
        <v>20220714</v>
      </c>
      <c r="B367" t="str">
        <f t="shared" si="10"/>
        <v>142787</v>
      </c>
      <c r="C367" t="s">
        <v>37</v>
      </c>
      <c r="D367" s="3">
        <v>49.25</v>
      </c>
      <c r="E367" t="s">
        <v>245</v>
      </c>
      <c r="F367" t="s">
        <v>74</v>
      </c>
    </row>
    <row r="368" spans="1:6" x14ac:dyDescent="0.25">
      <c r="A368">
        <v>20220714</v>
      </c>
      <c r="B368" t="str">
        <f t="shared" si="10"/>
        <v>142787</v>
      </c>
      <c r="C368" t="s">
        <v>37</v>
      </c>
      <c r="D368" s="3">
        <v>49.25</v>
      </c>
      <c r="E368" t="s">
        <v>245</v>
      </c>
      <c r="F368" t="s">
        <v>74</v>
      </c>
    </row>
    <row r="369" spans="1:6" x14ac:dyDescent="0.25">
      <c r="A369">
        <v>20220714</v>
      </c>
      <c r="B369" t="str">
        <f t="shared" si="10"/>
        <v>142787</v>
      </c>
      <c r="C369" t="s">
        <v>37</v>
      </c>
      <c r="D369" s="3">
        <v>49.25</v>
      </c>
      <c r="E369" t="s">
        <v>245</v>
      </c>
      <c r="F369" t="s">
        <v>74</v>
      </c>
    </row>
    <row r="370" spans="1:6" x14ac:dyDescent="0.25">
      <c r="A370">
        <v>20220714</v>
      </c>
      <c r="B370" t="str">
        <f t="shared" si="10"/>
        <v>142787</v>
      </c>
      <c r="C370" t="s">
        <v>37</v>
      </c>
      <c r="D370" s="3">
        <v>17</v>
      </c>
      <c r="E370" t="s">
        <v>245</v>
      </c>
      <c r="F370" t="s">
        <v>74</v>
      </c>
    </row>
    <row r="371" spans="1:6" x14ac:dyDescent="0.25">
      <c r="A371">
        <v>20220714</v>
      </c>
      <c r="B371" t="str">
        <f t="shared" si="10"/>
        <v>142787</v>
      </c>
      <c r="C371" t="s">
        <v>37</v>
      </c>
      <c r="D371" s="3">
        <v>402.5</v>
      </c>
      <c r="E371" t="s">
        <v>246</v>
      </c>
      <c r="F371" t="s">
        <v>74</v>
      </c>
    </row>
    <row r="372" spans="1:6" x14ac:dyDescent="0.25">
      <c r="A372">
        <v>20220714</v>
      </c>
      <c r="B372" t="str">
        <f t="shared" si="10"/>
        <v>142787</v>
      </c>
      <c r="C372" t="s">
        <v>37</v>
      </c>
      <c r="D372" s="3">
        <v>104.86</v>
      </c>
      <c r="E372" t="s">
        <v>246</v>
      </c>
      <c r="F372" t="s">
        <v>74</v>
      </c>
    </row>
    <row r="373" spans="1:6" x14ac:dyDescent="0.25">
      <c r="A373">
        <v>20220714</v>
      </c>
      <c r="B373" t="str">
        <f t="shared" si="10"/>
        <v>142787</v>
      </c>
      <c r="C373" t="s">
        <v>37</v>
      </c>
      <c r="D373" s="3">
        <v>-4.99</v>
      </c>
      <c r="E373" t="s">
        <v>247</v>
      </c>
      <c r="F373" t="s">
        <v>74</v>
      </c>
    </row>
    <row r="374" spans="1:6" x14ac:dyDescent="0.25">
      <c r="A374">
        <v>20220714</v>
      </c>
      <c r="B374" t="str">
        <f t="shared" si="10"/>
        <v>142787</v>
      </c>
      <c r="C374" t="s">
        <v>37</v>
      </c>
      <c r="D374" s="3">
        <v>184</v>
      </c>
      <c r="E374" t="s">
        <v>38</v>
      </c>
      <c r="F374" t="s">
        <v>74</v>
      </c>
    </row>
    <row r="375" spans="1:6" x14ac:dyDescent="0.25">
      <c r="A375">
        <v>20220714</v>
      </c>
      <c r="B375" t="str">
        <f t="shared" si="10"/>
        <v>142787</v>
      </c>
      <c r="C375" t="s">
        <v>37</v>
      </c>
      <c r="D375" s="3">
        <v>184</v>
      </c>
      <c r="E375" t="s">
        <v>38</v>
      </c>
      <c r="F375" t="s">
        <v>74</v>
      </c>
    </row>
    <row r="376" spans="1:6" x14ac:dyDescent="0.25">
      <c r="A376">
        <v>20220714</v>
      </c>
      <c r="B376" t="str">
        <f t="shared" si="10"/>
        <v>142787</v>
      </c>
      <c r="C376" t="s">
        <v>37</v>
      </c>
      <c r="D376" s="3">
        <v>184</v>
      </c>
      <c r="E376" t="s">
        <v>38</v>
      </c>
      <c r="F376" t="s">
        <v>74</v>
      </c>
    </row>
    <row r="377" spans="1:6" x14ac:dyDescent="0.25">
      <c r="A377">
        <v>20220714</v>
      </c>
      <c r="B377" t="str">
        <f t="shared" si="10"/>
        <v>142787</v>
      </c>
      <c r="C377" t="s">
        <v>37</v>
      </c>
      <c r="D377" s="3">
        <v>1420.64</v>
      </c>
      <c r="E377" t="s">
        <v>38</v>
      </c>
      <c r="F377" t="s">
        <v>74</v>
      </c>
    </row>
    <row r="378" spans="1:6" x14ac:dyDescent="0.25">
      <c r="A378">
        <v>20220714</v>
      </c>
      <c r="B378" t="str">
        <f t="shared" si="10"/>
        <v>142787</v>
      </c>
      <c r="C378" t="s">
        <v>37</v>
      </c>
      <c r="D378" s="3">
        <v>28</v>
      </c>
      <c r="E378" t="s">
        <v>248</v>
      </c>
      <c r="F378" t="s">
        <v>74</v>
      </c>
    </row>
    <row r="379" spans="1:6" x14ac:dyDescent="0.25">
      <c r="A379">
        <v>20220714</v>
      </c>
      <c r="B379" t="str">
        <f t="shared" si="10"/>
        <v>142787</v>
      </c>
      <c r="C379" t="s">
        <v>37</v>
      </c>
      <c r="D379" s="3">
        <v>280.35000000000002</v>
      </c>
      <c r="E379" t="s">
        <v>248</v>
      </c>
      <c r="F379" t="s">
        <v>74</v>
      </c>
    </row>
    <row r="380" spans="1:6" x14ac:dyDescent="0.25">
      <c r="A380">
        <v>20220714</v>
      </c>
      <c r="B380" t="str">
        <f t="shared" si="10"/>
        <v>142787</v>
      </c>
      <c r="C380" t="s">
        <v>37</v>
      </c>
      <c r="D380" s="3">
        <v>745</v>
      </c>
      <c r="E380" t="s">
        <v>249</v>
      </c>
      <c r="F380" t="s">
        <v>74</v>
      </c>
    </row>
    <row r="381" spans="1:6" x14ac:dyDescent="0.25">
      <c r="A381">
        <v>20220714</v>
      </c>
      <c r="B381" t="str">
        <f t="shared" si="10"/>
        <v>142787</v>
      </c>
      <c r="C381" t="s">
        <v>37</v>
      </c>
      <c r="D381" s="3">
        <v>162.69999999999999</v>
      </c>
      <c r="E381" t="s">
        <v>250</v>
      </c>
      <c r="F381" t="s">
        <v>74</v>
      </c>
    </row>
    <row r="382" spans="1:6" x14ac:dyDescent="0.25">
      <c r="A382">
        <v>20220714</v>
      </c>
      <c r="B382" t="str">
        <f t="shared" si="10"/>
        <v>142787</v>
      </c>
      <c r="C382" t="s">
        <v>37</v>
      </c>
      <c r="D382" s="3">
        <v>264.99</v>
      </c>
      <c r="E382" t="s">
        <v>250</v>
      </c>
      <c r="F382" t="s">
        <v>74</v>
      </c>
    </row>
    <row r="383" spans="1:6" x14ac:dyDescent="0.25">
      <c r="A383">
        <v>20220714</v>
      </c>
      <c r="B383" t="str">
        <f t="shared" si="10"/>
        <v>142787</v>
      </c>
      <c r="C383" t="s">
        <v>37</v>
      </c>
      <c r="D383" s="3">
        <v>71.89</v>
      </c>
      <c r="E383" t="s">
        <v>250</v>
      </c>
      <c r="F383" t="s">
        <v>74</v>
      </c>
    </row>
    <row r="384" spans="1:6" x14ac:dyDescent="0.25">
      <c r="A384">
        <v>20220714</v>
      </c>
      <c r="B384" t="str">
        <f t="shared" si="10"/>
        <v>142787</v>
      </c>
      <c r="C384" t="s">
        <v>37</v>
      </c>
      <c r="D384" s="3">
        <v>300.75</v>
      </c>
      <c r="E384" t="s">
        <v>251</v>
      </c>
      <c r="F384" t="s">
        <v>74</v>
      </c>
    </row>
    <row r="385" spans="1:6" x14ac:dyDescent="0.25">
      <c r="A385">
        <v>20220714</v>
      </c>
      <c r="B385" t="str">
        <f t="shared" si="10"/>
        <v>142787</v>
      </c>
      <c r="C385" t="s">
        <v>37</v>
      </c>
      <c r="D385" s="3">
        <v>83.69</v>
      </c>
      <c r="E385" t="s">
        <v>200</v>
      </c>
      <c r="F385" t="s">
        <v>74</v>
      </c>
    </row>
    <row r="386" spans="1:6" x14ac:dyDescent="0.25">
      <c r="A386">
        <v>20220714</v>
      </c>
      <c r="B386" t="str">
        <f t="shared" si="10"/>
        <v>142787</v>
      </c>
      <c r="C386" t="s">
        <v>37</v>
      </c>
      <c r="D386" s="3">
        <v>125</v>
      </c>
      <c r="E386" t="s">
        <v>252</v>
      </c>
      <c r="F386" t="s">
        <v>74</v>
      </c>
    </row>
    <row r="387" spans="1:6" x14ac:dyDescent="0.25">
      <c r="A387">
        <v>20220714</v>
      </c>
      <c r="B387" t="str">
        <f t="shared" si="10"/>
        <v>142787</v>
      </c>
      <c r="C387" t="s">
        <v>37</v>
      </c>
      <c r="D387" s="3">
        <v>573.36</v>
      </c>
      <c r="E387" t="s">
        <v>38</v>
      </c>
      <c r="F387" t="s">
        <v>74</v>
      </c>
    </row>
    <row r="388" spans="1:6" x14ac:dyDescent="0.25">
      <c r="A388">
        <v>20220714</v>
      </c>
      <c r="B388" t="str">
        <f t="shared" si="10"/>
        <v>142787</v>
      </c>
      <c r="C388" t="s">
        <v>37</v>
      </c>
      <c r="D388" s="3">
        <v>30</v>
      </c>
      <c r="E388" t="s">
        <v>38</v>
      </c>
      <c r="F388" t="s">
        <v>74</v>
      </c>
    </row>
    <row r="389" spans="1:6" x14ac:dyDescent="0.25">
      <c r="A389">
        <v>20220714</v>
      </c>
      <c r="B389" t="str">
        <f t="shared" si="10"/>
        <v>142787</v>
      </c>
      <c r="C389" t="s">
        <v>37</v>
      </c>
      <c r="D389" s="3">
        <v>84.65</v>
      </c>
      <c r="E389" t="s">
        <v>38</v>
      </c>
      <c r="F389" t="s">
        <v>74</v>
      </c>
    </row>
    <row r="390" spans="1:6" x14ac:dyDescent="0.25">
      <c r="A390">
        <v>20220714</v>
      </c>
      <c r="B390" t="str">
        <f t="shared" si="10"/>
        <v>142787</v>
      </c>
      <c r="C390" t="s">
        <v>37</v>
      </c>
      <c r="D390" s="3">
        <v>48.98</v>
      </c>
      <c r="E390" t="s">
        <v>38</v>
      </c>
      <c r="F390" t="s">
        <v>74</v>
      </c>
    </row>
    <row r="391" spans="1:6" x14ac:dyDescent="0.25">
      <c r="A391">
        <v>20220714</v>
      </c>
      <c r="B391" t="str">
        <f t="shared" si="10"/>
        <v>142787</v>
      </c>
      <c r="C391" t="s">
        <v>37</v>
      </c>
      <c r="D391" s="3">
        <v>170.67</v>
      </c>
      <c r="E391" t="s">
        <v>253</v>
      </c>
      <c r="F391" t="s">
        <v>125</v>
      </c>
    </row>
    <row r="392" spans="1:6" x14ac:dyDescent="0.25">
      <c r="A392">
        <v>20220714</v>
      </c>
      <c r="B392" t="str">
        <f t="shared" si="10"/>
        <v>142787</v>
      </c>
      <c r="C392" t="s">
        <v>37</v>
      </c>
      <c r="D392" s="3">
        <v>468</v>
      </c>
      <c r="E392" t="s">
        <v>254</v>
      </c>
      <c r="F392" t="s">
        <v>255</v>
      </c>
    </row>
    <row r="393" spans="1:6" x14ac:dyDescent="0.25">
      <c r="A393">
        <v>20220714</v>
      </c>
      <c r="B393" t="str">
        <f t="shared" si="10"/>
        <v>142787</v>
      </c>
      <c r="C393" t="s">
        <v>37</v>
      </c>
      <c r="D393" s="3">
        <v>140</v>
      </c>
      <c r="E393" t="s">
        <v>254</v>
      </c>
      <c r="F393" t="s">
        <v>255</v>
      </c>
    </row>
    <row r="394" spans="1:6" x14ac:dyDescent="0.25">
      <c r="A394">
        <v>20220714</v>
      </c>
      <c r="B394" t="str">
        <f>"142788"</f>
        <v>142788</v>
      </c>
      <c r="C394" t="s">
        <v>256</v>
      </c>
      <c r="D394" s="3">
        <v>72</v>
      </c>
      <c r="E394" t="s">
        <v>38</v>
      </c>
      <c r="F394" t="s">
        <v>74</v>
      </c>
    </row>
    <row r="395" spans="1:6" x14ac:dyDescent="0.25">
      <c r="A395">
        <v>20220714</v>
      </c>
      <c r="B395" t="str">
        <f>"142789"</f>
        <v>142789</v>
      </c>
      <c r="C395" t="s">
        <v>257</v>
      </c>
      <c r="D395" s="3">
        <v>108</v>
      </c>
      <c r="E395" t="s">
        <v>38</v>
      </c>
      <c r="F395" t="s">
        <v>96</v>
      </c>
    </row>
    <row r="396" spans="1:6" x14ac:dyDescent="0.25">
      <c r="A396">
        <v>20220714</v>
      </c>
      <c r="B396" t="str">
        <f>"142790"</f>
        <v>142790</v>
      </c>
      <c r="C396" t="s">
        <v>258</v>
      </c>
      <c r="D396" s="3">
        <v>72</v>
      </c>
      <c r="E396" t="s">
        <v>38</v>
      </c>
      <c r="F396" t="s">
        <v>74</v>
      </c>
    </row>
    <row r="397" spans="1:6" x14ac:dyDescent="0.25">
      <c r="A397">
        <v>20220714</v>
      </c>
      <c r="B397" t="str">
        <f>"142791"</f>
        <v>142791</v>
      </c>
      <c r="C397" t="s">
        <v>259</v>
      </c>
      <c r="D397" s="3">
        <v>108</v>
      </c>
      <c r="E397" t="s">
        <v>38</v>
      </c>
      <c r="F397" t="s">
        <v>96</v>
      </c>
    </row>
    <row r="398" spans="1:6" x14ac:dyDescent="0.25">
      <c r="A398">
        <v>20220714</v>
      </c>
      <c r="B398" t="str">
        <f>"142792"</f>
        <v>142792</v>
      </c>
      <c r="C398" t="s">
        <v>260</v>
      </c>
      <c r="D398" s="3">
        <v>400</v>
      </c>
      <c r="E398" t="s">
        <v>261</v>
      </c>
      <c r="F398" t="s">
        <v>96</v>
      </c>
    </row>
    <row r="399" spans="1:6" x14ac:dyDescent="0.25">
      <c r="A399">
        <v>20220714</v>
      </c>
      <c r="B399" t="str">
        <f>"142793"</f>
        <v>142793</v>
      </c>
      <c r="C399" t="s">
        <v>262</v>
      </c>
      <c r="D399" s="3">
        <v>950</v>
      </c>
      <c r="E399" t="s">
        <v>263</v>
      </c>
      <c r="F399" t="s">
        <v>74</v>
      </c>
    </row>
    <row r="400" spans="1:6" x14ac:dyDescent="0.25">
      <c r="A400">
        <v>20220714</v>
      </c>
      <c r="B400" t="str">
        <f>"142794"</f>
        <v>142794</v>
      </c>
      <c r="C400" t="s">
        <v>264</v>
      </c>
      <c r="D400" s="3">
        <v>108</v>
      </c>
      <c r="E400" t="s">
        <v>38</v>
      </c>
      <c r="F400" t="s">
        <v>74</v>
      </c>
    </row>
    <row r="401" spans="1:6" x14ac:dyDescent="0.25">
      <c r="A401">
        <v>20220714</v>
      </c>
      <c r="B401" t="str">
        <f>"142795"</f>
        <v>142795</v>
      </c>
      <c r="C401" t="s">
        <v>265</v>
      </c>
      <c r="D401" s="3">
        <v>108</v>
      </c>
      <c r="E401" t="s">
        <v>38</v>
      </c>
      <c r="F401" t="s">
        <v>74</v>
      </c>
    </row>
    <row r="402" spans="1:6" x14ac:dyDescent="0.25">
      <c r="A402">
        <v>20220714</v>
      </c>
      <c r="B402" t="str">
        <f>"142796"</f>
        <v>142796</v>
      </c>
      <c r="C402" t="s">
        <v>266</v>
      </c>
      <c r="D402" s="3">
        <v>92.7</v>
      </c>
      <c r="E402" t="s">
        <v>267</v>
      </c>
      <c r="F402" t="s">
        <v>74</v>
      </c>
    </row>
    <row r="403" spans="1:6" x14ac:dyDescent="0.25">
      <c r="A403">
        <v>20220714</v>
      </c>
      <c r="B403" t="str">
        <f>"142796"</f>
        <v>142796</v>
      </c>
      <c r="C403" t="s">
        <v>266</v>
      </c>
      <c r="D403" s="3">
        <v>32.74</v>
      </c>
      <c r="E403" t="s">
        <v>267</v>
      </c>
      <c r="F403" t="s">
        <v>74</v>
      </c>
    </row>
    <row r="404" spans="1:6" x14ac:dyDescent="0.25">
      <c r="A404">
        <v>20220714</v>
      </c>
      <c r="B404" t="str">
        <f>"142797"</f>
        <v>142797</v>
      </c>
      <c r="C404" t="s">
        <v>268</v>
      </c>
      <c r="D404" s="3">
        <v>78.099999999999994</v>
      </c>
      <c r="E404" t="s">
        <v>26</v>
      </c>
      <c r="F404" t="s">
        <v>74</v>
      </c>
    </row>
    <row r="405" spans="1:6" x14ac:dyDescent="0.25">
      <c r="A405">
        <v>20220714</v>
      </c>
      <c r="B405" t="str">
        <f>"142798"</f>
        <v>142798</v>
      </c>
      <c r="C405" t="s">
        <v>269</v>
      </c>
      <c r="D405" s="3">
        <v>144</v>
      </c>
      <c r="E405" t="s">
        <v>38</v>
      </c>
      <c r="F405" t="s">
        <v>74</v>
      </c>
    </row>
    <row r="406" spans="1:6" x14ac:dyDescent="0.25">
      <c r="A406">
        <v>20220714</v>
      </c>
      <c r="B406" t="str">
        <f>"142799"</f>
        <v>142799</v>
      </c>
      <c r="C406" t="s">
        <v>270</v>
      </c>
      <c r="D406" s="3">
        <v>674.25</v>
      </c>
      <c r="E406" t="s">
        <v>271</v>
      </c>
      <c r="F406" t="s">
        <v>74</v>
      </c>
    </row>
    <row r="407" spans="1:6" x14ac:dyDescent="0.25">
      <c r="A407">
        <v>20220714</v>
      </c>
      <c r="B407" t="str">
        <f>"142799"</f>
        <v>142799</v>
      </c>
      <c r="C407" t="s">
        <v>270</v>
      </c>
      <c r="D407" s="3">
        <v>290</v>
      </c>
      <c r="E407" t="s">
        <v>271</v>
      </c>
      <c r="F407" t="s">
        <v>74</v>
      </c>
    </row>
    <row r="408" spans="1:6" x14ac:dyDescent="0.25">
      <c r="A408">
        <v>20220714</v>
      </c>
      <c r="B408" t="str">
        <f>"142799"</f>
        <v>142799</v>
      </c>
      <c r="C408" t="s">
        <v>270</v>
      </c>
      <c r="D408" s="3">
        <v>36.25</v>
      </c>
      <c r="E408" t="s">
        <v>271</v>
      </c>
      <c r="F408" t="s">
        <v>74</v>
      </c>
    </row>
    <row r="409" spans="1:6" x14ac:dyDescent="0.25">
      <c r="A409">
        <v>20220714</v>
      </c>
      <c r="B409" t="str">
        <f>"142799"</f>
        <v>142799</v>
      </c>
      <c r="C409" t="s">
        <v>270</v>
      </c>
      <c r="D409" s="3">
        <v>797.5</v>
      </c>
      <c r="E409" t="s">
        <v>271</v>
      </c>
      <c r="F409" t="s">
        <v>74</v>
      </c>
    </row>
    <row r="410" spans="1:6" x14ac:dyDescent="0.25">
      <c r="A410">
        <v>20220714</v>
      </c>
      <c r="B410" t="str">
        <f>"142800"</f>
        <v>142800</v>
      </c>
      <c r="C410" t="s">
        <v>272</v>
      </c>
      <c r="D410" s="3">
        <v>183.74</v>
      </c>
      <c r="E410" t="s">
        <v>273</v>
      </c>
      <c r="F410" t="s">
        <v>74</v>
      </c>
    </row>
    <row r="411" spans="1:6" x14ac:dyDescent="0.25">
      <c r="A411">
        <v>20220714</v>
      </c>
      <c r="B411" t="str">
        <f>"142801"</f>
        <v>142801</v>
      </c>
      <c r="C411" t="s">
        <v>274</v>
      </c>
      <c r="D411" s="3">
        <v>231</v>
      </c>
      <c r="E411" t="s">
        <v>26</v>
      </c>
      <c r="F411" t="s">
        <v>74</v>
      </c>
    </row>
    <row r="412" spans="1:6" x14ac:dyDescent="0.25">
      <c r="A412">
        <v>20220714</v>
      </c>
      <c r="B412" t="str">
        <f>"142801"</f>
        <v>142801</v>
      </c>
      <c r="C412" t="s">
        <v>274</v>
      </c>
      <c r="D412" s="3">
        <v>192.4</v>
      </c>
      <c r="E412" t="s">
        <v>26</v>
      </c>
      <c r="F412" t="s">
        <v>74</v>
      </c>
    </row>
    <row r="413" spans="1:6" x14ac:dyDescent="0.25">
      <c r="A413">
        <v>20220714</v>
      </c>
      <c r="B413" t="str">
        <f>"142802"</f>
        <v>142802</v>
      </c>
      <c r="C413" t="s">
        <v>275</v>
      </c>
      <c r="D413" s="3">
        <v>512.71</v>
      </c>
      <c r="E413" t="s">
        <v>26</v>
      </c>
      <c r="F413" t="s">
        <v>74</v>
      </c>
    </row>
    <row r="414" spans="1:6" x14ac:dyDescent="0.25">
      <c r="A414">
        <v>20220714</v>
      </c>
      <c r="B414" t="str">
        <f>"142802"</f>
        <v>142802</v>
      </c>
      <c r="C414" t="s">
        <v>275</v>
      </c>
      <c r="D414" s="3">
        <v>29.94</v>
      </c>
      <c r="E414" t="s">
        <v>276</v>
      </c>
      <c r="F414" t="s">
        <v>74</v>
      </c>
    </row>
    <row r="415" spans="1:6" x14ac:dyDescent="0.25">
      <c r="A415">
        <v>20220714</v>
      </c>
      <c r="B415" t="str">
        <f>"142802"</f>
        <v>142802</v>
      </c>
      <c r="C415" t="s">
        <v>275</v>
      </c>
      <c r="D415" s="3">
        <v>770</v>
      </c>
      <c r="E415" t="s">
        <v>276</v>
      </c>
      <c r="F415" t="s">
        <v>74</v>
      </c>
    </row>
    <row r="416" spans="1:6" x14ac:dyDescent="0.25">
      <c r="A416">
        <v>20220714</v>
      </c>
      <c r="B416" t="str">
        <f>"142803"</f>
        <v>142803</v>
      </c>
      <c r="C416" t="s">
        <v>277</v>
      </c>
      <c r="D416" s="3">
        <v>108</v>
      </c>
      <c r="E416" t="s">
        <v>38</v>
      </c>
      <c r="F416" t="s">
        <v>74</v>
      </c>
    </row>
    <row r="417" spans="1:6" x14ac:dyDescent="0.25">
      <c r="A417">
        <v>20220714</v>
      </c>
      <c r="B417" t="str">
        <f>"142804"</f>
        <v>142804</v>
      </c>
      <c r="C417" t="s">
        <v>278</v>
      </c>
      <c r="D417" s="3">
        <v>108</v>
      </c>
      <c r="E417" t="s">
        <v>38</v>
      </c>
      <c r="F417" t="s">
        <v>74</v>
      </c>
    </row>
    <row r="418" spans="1:6" x14ac:dyDescent="0.25">
      <c r="A418">
        <v>20220714</v>
      </c>
      <c r="B418" t="str">
        <f>"142805"</f>
        <v>142805</v>
      </c>
      <c r="C418" t="s">
        <v>279</v>
      </c>
      <c r="D418" s="3">
        <v>140590</v>
      </c>
      <c r="E418" t="s">
        <v>280</v>
      </c>
      <c r="F418" t="s">
        <v>74</v>
      </c>
    </row>
    <row r="419" spans="1:6" x14ac:dyDescent="0.25">
      <c r="A419">
        <v>20220714</v>
      </c>
      <c r="B419" t="str">
        <f>"142806"</f>
        <v>142806</v>
      </c>
      <c r="C419" t="s">
        <v>281</v>
      </c>
      <c r="D419" s="3">
        <v>69.989999999999995</v>
      </c>
      <c r="E419" t="s">
        <v>282</v>
      </c>
      <c r="F419" t="s">
        <v>74</v>
      </c>
    </row>
    <row r="420" spans="1:6" x14ac:dyDescent="0.25">
      <c r="A420">
        <v>20220714</v>
      </c>
      <c r="B420" t="str">
        <f>"142807"</f>
        <v>142807</v>
      </c>
      <c r="C420" t="s">
        <v>283</v>
      </c>
      <c r="D420" s="3">
        <v>734.2</v>
      </c>
      <c r="E420" t="s">
        <v>284</v>
      </c>
      <c r="F420" t="s">
        <v>74</v>
      </c>
    </row>
    <row r="421" spans="1:6" x14ac:dyDescent="0.25">
      <c r="A421">
        <v>20220714</v>
      </c>
      <c r="B421" t="str">
        <f t="shared" ref="B421:B434" si="11">"142808"</f>
        <v>142808</v>
      </c>
      <c r="C421" t="s">
        <v>285</v>
      </c>
      <c r="D421" s="3">
        <v>135</v>
      </c>
      <c r="E421" t="s">
        <v>286</v>
      </c>
      <c r="F421" t="s">
        <v>74</v>
      </c>
    </row>
    <row r="422" spans="1:6" x14ac:dyDescent="0.25">
      <c r="A422">
        <v>20220714</v>
      </c>
      <c r="B422" t="str">
        <f t="shared" si="11"/>
        <v>142808</v>
      </c>
      <c r="C422" t="s">
        <v>285</v>
      </c>
      <c r="D422" s="3">
        <v>45</v>
      </c>
      <c r="E422" t="s">
        <v>286</v>
      </c>
      <c r="F422" t="s">
        <v>74</v>
      </c>
    </row>
    <row r="423" spans="1:6" x14ac:dyDescent="0.25">
      <c r="A423">
        <v>20220714</v>
      </c>
      <c r="B423" t="str">
        <f t="shared" si="11"/>
        <v>142808</v>
      </c>
      <c r="C423" t="s">
        <v>285</v>
      </c>
      <c r="D423" s="3">
        <v>135</v>
      </c>
      <c r="E423" t="s">
        <v>286</v>
      </c>
      <c r="F423" t="s">
        <v>74</v>
      </c>
    </row>
    <row r="424" spans="1:6" x14ac:dyDescent="0.25">
      <c r="A424">
        <v>20220714</v>
      </c>
      <c r="B424" t="str">
        <f t="shared" si="11"/>
        <v>142808</v>
      </c>
      <c r="C424" t="s">
        <v>285</v>
      </c>
      <c r="D424" s="3">
        <v>135</v>
      </c>
      <c r="E424" t="s">
        <v>286</v>
      </c>
      <c r="F424" t="s">
        <v>74</v>
      </c>
    </row>
    <row r="425" spans="1:6" x14ac:dyDescent="0.25">
      <c r="A425">
        <v>20220714</v>
      </c>
      <c r="B425" t="str">
        <f t="shared" si="11"/>
        <v>142808</v>
      </c>
      <c r="C425" t="s">
        <v>285</v>
      </c>
      <c r="D425" s="3">
        <v>135</v>
      </c>
      <c r="E425" t="s">
        <v>286</v>
      </c>
      <c r="F425" t="s">
        <v>74</v>
      </c>
    </row>
    <row r="426" spans="1:6" x14ac:dyDescent="0.25">
      <c r="A426">
        <v>20220714</v>
      </c>
      <c r="B426" t="str">
        <f t="shared" si="11"/>
        <v>142808</v>
      </c>
      <c r="C426" t="s">
        <v>285</v>
      </c>
      <c r="D426" s="3">
        <v>135</v>
      </c>
      <c r="E426" t="s">
        <v>286</v>
      </c>
      <c r="F426" t="s">
        <v>74</v>
      </c>
    </row>
    <row r="427" spans="1:6" x14ac:dyDescent="0.25">
      <c r="A427">
        <v>20220714</v>
      </c>
      <c r="B427" t="str">
        <f t="shared" si="11"/>
        <v>142808</v>
      </c>
      <c r="C427" t="s">
        <v>285</v>
      </c>
      <c r="D427" s="3">
        <v>135</v>
      </c>
      <c r="E427" t="s">
        <v>286</v>
      </c>
      <c r="F427" t="s">
        <v>74</v>
      </c>
    </row>
    <row r="428" spans="1:6" x14ac:dyDescent="0.25">
      <c r="A428">
        <v>20220714</v>
      </c>
      <c r="B428" t="str">
        <f t="shared" si="11"/>
        <v>142808</v>
      </c>
      <c r="C428" t="s">
        <v>285</v>
      </c>
      <c r="D428" s="3">
        <v>135</v>
      </c>
      <c r="E428" t="s">
        <v>286</v>
      </c>
      <c r="F428" t="s">
        <v>74</v>
      </c>
    </row>
    <row r="429" spans="1:6" x14ac:dyDescent="0.25">
      <c r="A429">
        <v>20220714</v>
      </c>
      <c r="B429" t="str">
        <f t="shared" si="11"/>
        <v>142808</v>
      </c>
      <c r="C429" t="s">
        <v>285</v>
      </c>
      <c r="D429" s="3">
        <v>135</v>
      </c>
      <c r="E429" t="s">
        <v>286</v>
      </c>
      <c r="F429" t="s">
        <v>74</v>
      </c>
    </row>
    <row r="430" spans="1:6" x14ac:dyDescent="0.25">
      <c r="A430">
        <v>20220714</v>
      </c>
      <c r="B430" t="str">
        <f t="shared" si="11"/>
        <v>142808</v>
      </c>
      <c r="C430" t="s">
        <v>285</v>
      </c>
      <c r="D430" s="3">
        <v>135</v>
      </c>
      <c r="E430" t="s">
        <v>286</v>
      </c>
      <c r="F430" t="s">
        <v>74</v>
      </c>
    </row>
    <row r="431" spans="1:6" x14ac:dyDescent="0.25">
      <c r="A431">
        <v>20220714</v>
      </c>
      <c r="B431" t="str">
        <f t="shared" si="11"/>
        <v>142808</v>
      </c>
      <c r="C431" t="s">
        <v>285</v>
      </c>
      <c r="D431" s="3">
        <v>135</v>
      </c>
      <c r="E431" t="s">
        <v>286</v>
      </c>
      <c r="F431" t="s">
        <v>74</v>
      </c>
    </row>
    <row r="432" spans="1:6" x14ac:dyDescent="0.25">
      <c r="A432">
        <v>20220714</v>
      </c>
      <c r="B432" t="str">
        <f t="shared" si="11"/>
        <v>142808</v>
      </c>
      <c r="C432" t="s">
        <v>285</v>
      </c>
      <c r="D432" s="3">
        <v>45</v>
      </c>
      <c r="E432" t="s">
        <v>286</v>
      </c>
      <c r="F432" t="s">
        <v>74</v>
      </c>
    </row>
    <row r="433" spans="1:6" x14ac:dyDescent="0.25">
      <c r="A433">
        <v>20220714</v>
      </c>
      <c r="B433" t="str">
        <f t="shared" si="11"/>
        <v>142808</v>
      </c>
      <c r="C433" t="s">
        <v>285</v>
      </c>
      <c r="D433" s="3">
        <v>60</v>
      </c>
      <c r="E433" t="s">
        <v>286</v>
      </c>
      <c r="F433" t="s">
        <v>74</v>
      </c>
    </row>
    <row r="434" spans="1:6" x14ac:dyDescent="0.25">
      <c r="A434">
        <v>20220714</v>
      </c>
      <c r="B434" t="str">
        <f t="shared" si="11"/>
        <v>142808</v>
      </c>
      <c r="C434" t="s">
        <v>285</v>
      </c>
      <c r="D434" s="3">
        <v>82.06</v>
      </c>
      <c r="E434" t="s">
        <v>287</v>
      </c>
      <c r="F434" t="s">
        <v>74</v>
      </c>
    </row>
    <row r="435" spans="1:6" x14ac:dyDescent="0.25">
      <c r="A435">
        <v>20220714</v>
      </c>
      <c r="B435" t="str">
        <f>"142809"</f>
        <v>142809</v>
      </c>
      <c r="C435" t="s">
        <v>288</v>
      </c>
      <c r="D435" s="3">
        <v>108</v>
      </c>
      <c r="E435" t="s">
        <v>38</v>
      </c>
      <c r="F435" t="s">
        <v>74</v>
      </c>
    </row>
    <row r="436" spans="1:6" x14ac:dyDescent="0.25">
      <c r="A436">
        <v>20220714</v>
      </c>
      <c r="B436" t="str">
        <f t="shared" ref="B436:B454" si="12">"142810"</f>
        <v>142810</v>
      </c>
      <c r="C436" t="s">
        <v>289</v>
      </c>
      <c r="D436" s="3">
        <v>177</v>
      </c>
      <c r="E436" t="s">
        <v>26</v>
      </c>
      <c r="F436" t="s">
        <v>74</v>
      </c>
    </row>
    <row r="437" spans="1:6" x14ac:dyDescent="0.25">
      <c r="A437">
        <v>20220714</v>
      </c>
      <c r="B437" t="str">
        <f t="shared" si="12"/>
        <v>142810</v>
      </c>
      <c r="C437" t="s">
        <v>289</v>
      </c>
      <c r="D437" s="3">
        <v>514.55999999999995</v>
      </c>
      <c r="E437" t="s">
        <v>26</v>
      </c>
      <c r="F437" t="s">
        <v>74</v>
      </c>
    </row>
    <row r="438" spans="1:6" x14ac:dyDescent="0.25">
      <c r="A438">
        <v>20220714</v>
      </c>
      <c r="B438" t="str">
        <f t="shared" si="12"/>
        <v>142810</v>
      </c>
      <c r="C438" t="s">
        <v>289</v>
      </c>
      <c r="D438" s="3">
        <v>4397.57</v>
      </c>
      <c r="E438" t="s">
        <v>26</v>
      </c>
      <c r="F438" t="s">
        <v>74</v>
      </c>
    </row>
    <row r="439" spans="1:6" x14ac:dyDescent="0.25">
      <c r="A439">
        <v>20220714</v>
      </c>
      <c r="B439" t="str">
        <f t="shared" si="12"/>
        <v>142810</v>
      </c>
      <c r="C439" t="s">
        <v>289</v>
      </c>
      <c r="D439" s="3">
        <v>214.9</v>
      </c>
      <c r="E439" t="s">
        <v>26</v>
      </c>
      <c r="F439" t="s">
        <v>74</v>
      </c>
    </row>
    <row r="440" spans="1:6" x14ac:dyDescent="0.25">
      <c r="A440">
        <v>20220714</v>
      </c>
      <c r="B440" t="str">
        <f t="shared" si="12"/>
        <v>142810</v>
      </c>
      <c r="C440" t="s">
        <v>289</v>
      </c>
      <c r="D440" s="3">
        <v>99.5</v>
      </c>
      <c r="E440" t="s">
        <v>26</v>
      </c>
      <c r="F440" t="s">
        <v>74</v>
      </c>
    </row>
    <row r="441" spans="1:6" x14ac:dyDescent="0.25">
      <c r="A441">
        <v>20220714</v>
      </c>
      <c r="B441" t="str">
        <f t="shared" si="12"/>
        <v>142810</v>
      </c>
      <c r="C441" t="s">
        <v>289</v>
      </c>
      <c r="D441" s="3">
        <v>61.65</v>
      </c>
      <c r="E441" t="s">
        <v>26</v>
      </c>
      <c r="F441" t="s">
        <v>74</v>
      </c>
    </row>
    <row r="442" spans="1:6" x14ac:dyDescent="0.25">
      <c r="A442">
        <v>20220714</v>
      </c>
      <c r="B442" t="str">
        <f t="shared" si="12"/>
        <v>142810</v>
      </c>
      <c r="C442" t="s">
        <v>289</v>
      </c>
      <c r="D442" s="3">
        <v>93.8</v>
      </c>
      <c r="E442" t="s">
        <v>26</v>
      </c>
      <c r="F442" t="s">
        <v>74</v>
      </c>
    </row>
    <row r="443" spans="1:6" x14ac:dyDescent="0.25">
      <c r="A443">
        <v>20220714</v>
      </c>
      <c r="B443" t="str">
        <f t="shared" si="12"/>
        <v>142810</v>
      </c>
      <c r="C443" t="s">
        <v>289</v>
      </c>
      <c r="D443" s="3">
        <v>378</v>
      </c>
      <c r="E443" t="s">
        <v>26</v>
      </c>
      <c r="F443" t="s">
        <v>74</v>
      </c>
    </row>
    <row r="444" spans="1:6" x14ac:dyDescent="0.25">
      <c r="A444">
        <v>20220714</v>
      </c>
      <c r="B444" t="str">
        <f t="shared" si="12"/>
        <v>142810</v>
      </c>
      <c r="C444" t="s">
        <v>289</v>
      </c>
      <c r="D444" s="3">
        <v>450</v>
      </c>
      <c r="E444" t="s">
        <v>26</v>
      </c>
      <c r="F444" t="s">
        <v>74</v>
      </c>
    </row>
    <row r="445" spans="1:6" x14ac:dyDescent="0.25">
      <c r="A445">
        <v>20220714</v>
      </c>
      <c r="B445" t="str">
        <f t="shared" si="12"/>
        <v>142810</v>
      </c>
      <c r="C445" t="s">
        <v>289</v>
      </c>
      <c r="D445" s="3">
        <v>100</v>
      </c>
      <c r="E445" t="s">
        <v>26</v>
      </c>
      <c r="F445" t="s">
        <v>74</v>
      </c>
    </row>
    <row r="446" spans="1:6" x14ac:dyDescent="0.25">
      <c r="A446">
        <v>20220714</v>
      </c>
      <c r="B446" t="str">
        <f t="shared" si="12"/>
        <v>142810</v>
      </c>
      <c r="C446" t="s">
        <v>289</v>
      </c>
      <c r="D446" s="3">
        <v>603</v>
      </c>
      <c r="E446" t="s">
        <v>26</v>
      </c>
      <c r="F446" t="s">
        <v>74</v>
      </c>
    </row>
    <row r="447" spans="1:6" x14ac:dyDescent="0.25">
      <c r="A447">
        <v>20220714</v>
      </c>
      <c r="B447" t="str">
        <f t="shared" si="12"/>
        <v>142810</v>
      </c>
      <c r="C447" t="s">
        <v>289</v>
      </c>
      <c r="D447" s="3">
        <v>101</v>
      </c>
      <c r="E447" t="s">
        <v>26</v>
      </c>
      <c r="F447" t="s">
        <v>74</v>
      </c>
    </row>
    <row r="448" spans="1:6" x14ac:dyDescent="0.25">
      <c r="A448">
        <v>20220714</v>
      </c>
      <c r="B448" t="str">
        <f t="shared" si="12"/>
        <v>142810</v>
      </c>
      <c r="C448" t="s">
        <v>289</v>
      </c>
      <c r="D448" s="3">
        <v>531</v>
      </c>
      <c r="E448" t="s">
        <v>26</v>
      </c>
      <c r="F448" t="s">
        <v>74</v>
      </c>
    </row>
    <row r="449" spans="1:6" x14ac:dyDescent="0.25">
      <c r="A449">
        <v>20220714</v>
      </c>
      <c r="B449" t="str">
        <f t="shared" si="12"/>
        <v>142810</v>
      </c>
      <c r="C449" t="s">
        <v>289</v>
      </c>
      <c r="D449" s="3">
        <v>167.28</v>
      </c>
      <c r="E449" t="s">
        <v>26</v>
      </c>
      <c r="F449" t="s">
        <v>74</v>
      </c>
    </row>
    <row r="450" spans="1:6" x14ac:dyDescent="0.25">
      <c r="A450">
        <v>20220714</v>
      </c>
      <c r="B450" t="str">
        <f t="shared" si="12"/>
        <v>142810</v>
      </c>
      <c r="C450" t="s">
        <v>289</v>
      </c>
      <c r="D450" s="3">
        <v>175.41</v>
      </c>
      <c r="E450" t="s">
        <v>119</v>
      </c>
      <c r="F450" t="s">
        <v>74</v>
      </c>
    </row>
    <row r="451" spans="1:6" x14ac:dyDescent="0.25">
      <c r="A451">
        <v>20220714</v>
      </c>
      <c r="B451" t="str">
        <f t="shared" si="12"/>
        <v>142810</v>
      </c>
      <c r="C451" t="s">
        <v>289</v>
      </c>
      <c r="D451" s="3">
        <v>322.52999999999997</v>
      </c>
      <c r="E451" t="s">
        <v>26</v>
      </c>
      <c r="F451" t="s">
        <v>74</v>
      </c>
    </row>
    <row r="452" spans="1:6" x14ac:dyDescent="0.25">
      <c r="A452">
        <v>20220714</v>
      </c>
      <c r="B452" t="str">
        <f t="shared" si="12"/>
        <v>142810</v>
      </c>
      <c r="C452" t="s">
        <v>289</v>
      </c>
      <c r="D452" s="3">
        <v>14.43</v>
      </c>
      <c r="E452" t="s">
        <v>26</v>
      </c>
      <c r="F452" t="s">
        <v>74</v>
      </c>
    </row>
    <row r="453" spans="1:6" x14ac:dyDescent="0.25">
      <c r="A453">
        <v>20220714</v>
      </c>
      <c r="B453" t="str">
        <f t="shared" si="12"/>
        <v>142810</v>
      </c>
      <c r="C453" t="s">
        <v>289</v>
      </c>
      <c r="D453" s="3">
        <v>48.12</v>
      </c>
      <c r="E453" t="s">
        <v>26</v>
      </c>
      <c r="F453" t="s">
        <v>74</v>
      </c>
    </row>
    <row r="454" spans="1:6" x14ac:dyDescent="0.25">
      <c r="A454">
        <v>20220714</v>
      </c>
      <c r="B454" t="str">
        <f t="shared" si="12"/>
        <v>142810</v>
      </c>
      <c r="C454" t="s">
        <v>289</v>
      </c>
      <c r="D454" s="3">
        <v>-110.32</v>
      </c>
      <c r="E454" t="s">
        <v>290</v>
      </c>
      <c r="F454" t="s">
        <v>74</v>
      </c>
    </row>
    <row r="455" spans="1:6" x14ac:dyDescent="0.25">
      <c r="A455">
        <v>20220714</v>
      </c>
      <c r="B455" t="str">
        <f>"142811"</f>
        <v>142811</v>
      </c>
      <c r="C455" t="s">
        <v>289</v>
      </c>
      <c r="D455" s="3">
        <v>12.34</v>
      </c>
      <c r="E455" t="s">
        <v>26</v>
      </c>
      <c r="F455" t="s">
        <v>74</v>
      </c>
    </row>
    <row r="456" spans="1:6" x14ac:dyDescent="0.25">
      <c r="A456">
        <v>20220714</v>
      </c>
      <c r="B456" t="str">
        <f>"142812"</f>
        <v>142812</v>
      </c>
      <c r="C456" t="s">
        <v>291</v>
      </c>
      <c r="D456" s="3">
        <v>1326</v>
      </c>
      <c r="E456" t="s">
        <v>292</v>
      </c>
      <c r="F456" t="s">
        <v>74</v>
      </c>
    </row>
    <row r="457" spans="1:6" x14ac:dyDescent="0.25">
      <c r="A457">
        <v>20220714</v>
      </c>
      <c r="B457" t="str">
        <f>"142813"</f>
        <v>142813</v>
      </c>
      <c r="C457" t="s">
        <v>293</v>
      </c>
      <c r="D457" s="3">
        <v>1601.26</v>
      </c>
      <c r="E457" t="s">
        <v>294</v>
      </c>
      <c r="F457" t="s">
        <v>74</v>
      </c>
    </row>
    <row r="458" spans="1:6" x14ac:dyDescent="0.25">
      <c r="A458">
        <v>20220714</v>
      </c>
      <c r="B458" t="str">
        <f>"142814"</f>
        <v>142814</v>
      </c>
      <c r="C458" t="s">
        <v>295</v>
      </c>
      <c r="D458" s="3">
        <v>108</v>
      </c>
      <c r="E458" t="s">
        <v>296</v>
      </c>
      <c r="F458" t="s">
        <v>74</v>
      </c>
    </row>
    <row r="459" spans="1:6" x14ac:dyDescent="0.25">
      <c r="A459">
        <v>20220714</v>
      </c>
      <c r="B459" t="str">
        <f>"142815"</f>
        <v>142815</v>
      </c>
      <c r="C459" t="s">
        <v>297</v>
      </c>
      <c r="D459" s="3">
        <v>21520.46</v>
      </c>
      <c r="E459" t="s">
        <v>298</v>
      </c>
      <c r="F459" t="s">
        <v>74</v>
      </c>
    </row>
    <row r="460" spans="1:6" x14ac:dyDescent="0.25">
      <c r="A460">
        <v>20220714</v>
      </c>
      <c r="B460" t="str">
        <f>"142816"</f>
        <v>142816</v>
      </c>
      <c r="C460" t="s">
        <v>299</v>
      </c>
      <c r="D460" s="3">
        <v>108</v>
      </c>
      <c r="E460" t="s">
        <v>38</v>
      </c>
      <c r="F460" t="s">
        <v>96</v>
      </c>
    </row>
    <row r="461" spans="1:6" x14ac:dyDescent="0.25">
      <c r="A461">
        <v>20220714</v>
      </c>
      <c r="B461" t="str">
        <f>"142817"</f>
        <v>142817</v>
      </c>
      <c r="C461" t="s">
        <v>300</v>
      </c>
      <c r="D461" s="3">
        <v>46.76</v>
      </c>
      <c r="E461" t="s">
        <v>137</v>
      </c>
      <c r="F461" t="s">
        <v>74</v>
      </c>
    </row>
    <row r="462" spans="1:6" x14ac:dyDescent="0.25">
      <c r="A462">
        <v>20220714</v>
      </c>
      <c r="B462" t="str">
        <f>"142818"</f>
        <v>142818</v>
      </c>
      <c r="C462" t="s">
        <v>301</v>
      </c>
      <c r="D462" s="3">
        <v>72</v>
      </c>
      <c r="E462" t="s">
        <v>38</v>
      </c>
      <c r="F462" t="s">
        <v>74</v>
      </c>
    </row>
    <row r="463" spans="1:6" x14ac:dyDescent="0.25">
      <c r="A463">
        <v>20220714</v>
      </c>
      <c r="B463" t="str">
        <f>"142819"</f>
        <v>142819</v>
      </c>
      <c r="C463" t="s">
        <v>302</v>
      </c>
      <c r="D463" s="3">
        <v>26496.75</v>
      </c>
      <c r="E463" t="s">
        <v>303</v>
      </c>
      <c r="F463" t="s">
        <v>74</v>
      </c>
    </row>
    <row r="464" spans="1:6" x14ac:dyDescent="0.25">
      <c r="A464">
        <v>20220714</v>
      </c>
      <c r="B464" t="str">
        <f>"142819"</f>
        <v>142819</v>
      </c>
      <c r="C464" t="s">
        <v>302</v>
      </c>
      <c r="D464" s="3">
        <v>600</v>
      </c>
      <c r="E464" t="s">
        <v>304</v>
      </c>
      <c r="F464" t="s">
        <v>74</v>
      </c>
    </row>
    <row r="465" spans="1:6" x14ac:dyDescent="0.25">
      <c r="A465">
        <v>20220714</v>
      </c>
      <c r="B465" t="str">
        <f>"142820"</f>
        <v>142820</v>
      </c>
      <c r="C465" t="s">
        <v>305</v>
      </c>
      <c r="D465" s="3">
        <v>108</v>
      </c>
      <c r="E465" t="s">
        <v>38</v>
      </c>
      <c r="F465" t="s">
        <v>74</v>
      </c>
    </row>
    <row r="466" spans="1:6" x14ac:dyDescent="0.25">
      <c r="A466">
        <v>20220714</v>
      </c>
      <c r="B466" t="str">
        <f>"142821"</f>
        <v>142821</v>
      </c>
      <c r="C466" t="s">
        <v>306</v>
      </c>
      <c r="D466" s="3">
        <v>108</v>
      </c>
      <c r="E466" t="s">
        <v>38</v>
      </c>
      <c r="F466" t="s">
        <v>74</v>
      </c>
    </row>
    <row r="467" spans="1:6" x14ac:dyDescent="0.25">
      <c r="A467">
        <v>20220714</v>
      </c>
      <c r="B467" t="str">
        <f>"142822"</f>
        <v>142822</v>
      </c>
      <c r="C467" t="s">
        <v>3</v>
      </c>
      <c r="D467" s="3">
        <v>66778</v>
      </c>
      <c r="E467" t="s">
        <v>307</v>
      </c>
      <c r="F467" t="s">
        <v>74</v>
      </c>
    </row>
    <row r="468" spans="1:6" x14ac:dyDescent="0.25">
      <c r="A468">
        <v>20220714</v>
      </c>
      <c r="B468" t="str">
        <f>"142823"</f>
        <v>142823</v>
      </c>
      <c r="C468" t="s">
        <v>308</v>
      </c>
      <c r="D468" s="3">
        <v>108</v>
      </c>
      <c r="E468" t="s">
        <v>209</v>
      </c>
      <c r="F468" t="s">
        <v>74</v>
      </c>
    </row>
    <row r="469" spans="1:6" x14ac:dyDescent="0.25">
      <c r="A469">
        <v>20220714</v>
      </c>
      <c r="B469" t="str">
        <f>"142824"</f>
        <v>142824</v>
      </c>
      <c r="C469" t="s">
        <v>309</v>
      </c>
      <c r="D469" s="3">
        <v>1422.98</v>
      </c>
      <c r="E469" t="s">
        <v>26</v>
      </c>
      <c r="F469" t="s">
        <v>74</v>
      </c>
    </row>
    <row r="470" spans="1:6" x14ac:dyDescent="0.25">
      <c r="A470">
        <v>20220714</v>
      </c>
      <c r="B470" t="str">
        <f>"142825"</f>
        <v>142825</v>
      </c>
      <c r="C470" t="s">
        <v>310</v>
      </c>
      <c r="D470" s="3">
        <v>836.94</v>
      </c>
      <c r="E470" t="s">
        <v>26</v>
      </c>
      <c r="F470" t="s">
        <v>74</v>
      </c>
    </row>
    <row r="471" spans="1:6" x14ac:dyDescent="0.25">
      <c r="A471">
        <v>20220714</v>
      </c>
      <c r="B471" t="str">
        <f>"142826"</f>
        <v>142826</v>
      </c>
      <c r="C471" t="s">
        <v>311</v>
      </c>
      <c r="D471" s="3">
        <v>108.91</v>
      </c>
      <c r="E471" t="s">
        <v>26</v>
      </c>
      <c r="F471" t="s">
        <v>74</v>
      </c>
    </row>
    <row r="472" spans="1:6" x14ac:dyDescent="0.25">
      <c r="A472">
        <v>20220714</v>
      </c>
      <c r="B472" t="str">
        <f>"142827"</f>
        <v>142827</v>
      </c>
      <c r="C472" t="s">
        <v>312</v>
      </c>
      <c r="D472" s="3">
        <v>108</v>
      </c>
      <c r="E472" t="s">
        <v>38</v>
      </c>
      <c r="F472" t="s">
        <v>96</v>
      </c>
    </row>
    <row r="473" spans="1:6" x14ac:dyDescent="0.25">
      <c r="A473">
        <v>20220714</v>
      </c>
      <c r="B473" t="str">
        <f>"142828"</f>
        <v>142828</v>
      </c>
      <c r="C473" t="s">
        <v>313</v>
      </c>
      <c r="D473" s="3">
        <v>262.5</v>
      </c>
      <c r="E473" t="s">
        <v>314</v>
      </c>
      <c r="F473" t="s">
        <v>74</v>
      </c>
    </row>
    <row r="474" spans="1:6" x14ac:dyDescent="0.25">
      <c r="A474">
        <v>20220714</v>
      </c>
      <c r="B474" t="str">
        <f>"142828"</f>
        <v>142828</v>
      </c>
      <c r="C474" t="s">
        <v>313</v>
      </c>
      <c r="D474" s="3">
        <v>175</v>
      </c>
      <c r="E474" t="s">
        <v>314</v>
      </c>
      <c r="F474" t="s">
        <v>74</v>
      </c>
    </row>
    <row r="475" spans="1:6" x14ac:dyDescent="0.25">
      <c r="A475">
        <v>20220714</v>
      </c>
      <c r="B475" t="str">
        <f>"142828"</f>
        <v>142828</v>
      </c>
      <c r="C475" t="s">
        <v>313</v>
      </c>
      <c r="D475" s="3">
        <v>87.5</v>
      </c>
      <c r="E475" t="s">
        <v>314</v>
      </c>
      <c r="F475" t="s">
        <v>74</v>
      </c>
    </row>
    <row r="476" spans="1:6" x14ac:dyDescent="0.25">
      <c r="A476">
        <v>20220714</v>
      </c>
      <c r="B476" t="str">
        <f>"142829"</f>
        <v>142829</v>
      </c>
      <c r="C476" t="s">
        <v>315</v>
      </c>
      <c r="D476" s="3">
        <v>314.95</v>
      </c>
      <c r="E476" t="s">
        <v>143</v>
      </c>
      <c r="F476" t="s">
        <v>74</v>
      </c>
    </row>
    <row r="477" spans="1:6" x14ac:dyDescent="0.25">
      <c r="A477">
        <v>20220714</v>
      </c>
      <c r="B477" t="str">
        <f>"142829"</f>
        <v>142829</v>
      </c>
      <c r="C477" t="s">
        <v>315</v>
      </c>
      <c r="D477" s="3">
        <v>995.2</v>
      </c>
      <c r="E477" t="s">
        <v>316</v>
      </c>
      <c r="F477" t="s">
        <v>74</v>
      </c>
    </row>
    <row r="478" spans="1:6" x14ac:dyDescent="0.25">
      <c r="A478">
        <v>20220714</v>
      </c>
      <c r="B478" t="str">
        <f>"142830"</f>
        <v>142830</v>
      </c>
      <c r="C478" t="s">
        <v>317</v>
      </c>
      <c r="D478" s="3">
        <v>768.64</v>
      </c>
      <c r="E478" t="s">
        <v>26</v>
      </c>
      <c r="F478" t="s">
        <v>74</v>
      </c>
    </row>
    <row r="479" spans="1:6" x14ac:dyDescent="0.25">
      <c r="A479">
        <v>20220714</v>
      </c>
      <c r="B479" t="str">
        <f>"142830"</f>
        <v>142830</v>
      </c>
      <c r="C479" t="s">
        <v>317</v>
      </c>
      <c r="D479" s="3">
        <v>111.36</v>
      </c>
      <c r="E479" t="s">
        <v>26</v>
      </c>
      <c r="F479" t="s">
        <v>74</v>
      </c>
    </row>
    <row r="480" spans="1:6" x14ac:dyDescent="0.25">
      <c r="A480">
        <v>20220714</v>
      </c>
      <c r="B480" t="str">
        <f>"142831"</f>
        <v>142831</v>
      </c>
      <c r="C480" t="s">
        <v>318</v>
      </c>
      <c r="D480" s="3">
        <v>108</v>
      </c>
      <c r="E480" t="s">
        <v>209</v>
      </c>
      <c r="F480" t="s">
        <v>74</v>
      </c>
    </row>
    <row r="481" spans="1:6" x14ac:dyDescent="0.25">
      <c r="A481">
        <v>20220714</v>
      </c>
      <c r="B481" t="str">
        <f>"142832"</f>
        <v>142832</v>
      </c>
      <c r="C481" t="s">
        <v>319</v>
      </c>
      <c r="D481" s="3">
        <v>108</v>
      </c>
      <c r="E481" t="s">
        <v>38</v>
      </c>
      <c r="F481" t="s">
        <v>74</v>
      </c>
    </row>
    <row r="482" spans="1:6" x14ac:dyDescent="0.25">
      <c r="A482">
        <v>20220714</v>
      </c>
      <c r="B482" t="str">
        <f>"142833"</f>
        <v>142833</v>
      </c>
      <c r="C482" t="s">
        <v>320</v>
      </c>
      <c r="D482" s="3">
        <v>108</v>
      </c>
      <c r="E482" t="s">
        <v>38</v>
      </c>
      <c r="F482" t="s">
        <v>96</v>
      </c>
    </row>
    <row r="483" spans="1:6" x14ac:dyDescent="0.25">
      <c r="A483">
        <v>20220714</v>
      </c>
      <c r="B483" t="str">
        <f>"142834"</f>
        <v>142834</v>
      </c>
      <c r="C483" t="s">
        <v>321</v>
      </c>
      <c r="D483" s="3">
        <v>3178.5</v>
      </c>
      <c r="E483" t="s">
        <v>26</v>
      </c>
      <c r="F483" t="s">
        <v>74</v>
      </c>
    </row>
    <row r="484" spans="1:6" x14ac:dyDescent="0.25">
      <c r="A484">
        <v>20220714</v>
      </c>
      <c r="B484" t="str">
        <f>"142835"</f>
        <v>142835</v>
      </c>
      <c r="C484" t="s">
        <v>322</v>
      </c>
      <c r="D484" s="3">
        <v>750</v>
      </c>
      <c r="E484" t="s">
        <v>323</v>
      </c>
      <c r="F484" t="s">
        <v>74</v>
      </c>
    </row>
    <row r="485" spans="1:6" x14ac:dyDescent="0.25">
      <c r="A485">
        <v>20220714</v>
      </c>
      <c r="B485" t="str">
        <f>"142836"</f>
        <v>142836</v>
      </c>
      <c r="C485" t="s">
        <v>324</v>
      </c>
      <c r="D485" s="3">
        <v>20.5</v>
      </c>
      <c r="E485" t="s">
        <v>164</v>
      </c>
      <c r="F485" t="s">
        <v>74</v>
      </c>
    </row>
    <row r="486" spans="1:6" x14ac:dyDescent="0.25">
      <c r="A486">
        <v>20220714</v>
      </c>
      <c r="B486" t="str">
        <f>"142837"</f>
        <v>142837</v>
      </c>
      <c r="C486" t="s">
        <v>325</v>
      </c>
      <c r="D486" s="3">
        <v>1365.16</v>
      </c>
      <c r="E486" t="s">
        <v>326</v>
      </c>
      <c r="F486" t="s">
        <v>74</v>
      </c>
    </row>
    <row r="487" spans="1:6" x14ac:dyDescent="0.25">
      <c r="A487">
        <v>20220714</v>
      </c>
      <c r="B487" t="str">
        <f>"142838"</f>
        <v>142838</v>
      </c>
      <c r="C487" t="s">
        <v>327</v>
      </c>
      <c r="D487" s="3">
        <v>190</v>
      </c>
      <c r="E487" t="s">
        <v>38</v>
      </c>
      <c r="F487" t="s">
        <v>74</v>
      </c>
    </row>
    <row r="488" spans="1:6" x14ac:dyDescent="0.25">
      <c r="A488">
        <v>20220714</v>
      </c>
      <c r="B488" t="str">
        <f>"142838"</f>
        <v>142838</v>
      </c>
      <c r="C488" t="s">
        <v>327</v>
      </c>
      <c r="D488" s="3">
        <v>190</v>
      </c>
      <c r="E488" t="s">
        <v>38</v>
      </c>
      <c r="F488" t="s">
        <v>74</v>
      </c>
    </row>
    <row r="489" spans="1:6" x14ac:dyDescent="0.25">
      <c r="A489">
        <v>20220714</v>
      </c>
      <c r="B489" t="str">
        <f>"142838"</f>
        <v>142838</v>
      </c>
      <c r="C489" t="s">
        <v>327</v>
      </c>
      <c r="D489" s="3">
        <v>225</v>
      </c>
      <c r="E489" t="s">
        <v>38</v>
      </c>
      <c r="F489" t="s">
        <v>74</v>
      </c>
    </row>
    <row r="490" spans="1:6" x14ac:dyDescent="0.25">
      <c r="A490">
        <v>20220714</v>
      </c>
      <c r="B490" t="str">
        <f>"142839"</f>
        <v>142839</v>
      </c>
      <c r="C490" t="s">
        <v>328</v>
      </c>
      <c r="D490" s="3">
        <v>600</v>
      </c>
      <c r="E490" t="s">
        <v>38</v>
      </c>
      <c r="F490" t="s">
        <v>329</v>
      </c>
    </row>
    <row r="491" spans="1:6" x14ac:dyDescent="0.25">
      <c r="A491">
        <v>20220714</v>
      </c>
      <c r="B491" t="str">
        <f>"142839"</f>
        <v>142839</v>
      </c>
      <c r="C491" t="s">
        <v>328</v>
      </c>
      <c r="D491" s="3">
        <v>600</v>
      </c>
      <c r="E491" t="s">
        <v>38</v>
      </c>
      <c r="F491" t="s">
        <v>329</v>
      </c>
    </row>
    <row r="492" spans="1:6" x14ac:dyDescent="0.25">
      <c r="A492">
        <v>20220714</v>
      </c>
      <c r="B492" t="str">
        <f>"142839"</f>
        <v>142839</v>
      </c>
      <c r="C492" t="s">
        <v>328</v>
      </c>
      <c r="D492" s="3">
        <v>600</v>
      </c>
      <c r="E492" t="s">
        <v>38</v>
      </c>
      <c r="F492" t="s">
        <v>329</v>
      </c>
    </row>
    <row r="493" spans="1:6" x14ac:dyDescent="0.25">
      <c r="A493">
        <v>20220714</v>
      </c>
      <c r="B493" t="str">
        <f>"142840"</f>
        <v>142840</v>
      </c>
      <c r="C493" t="s">
        <v>330</v>
      </c>
      <c r="D493" s="3">
        <v>125</v>
      </c>
      <c r="E493" t="s">
        <v>331</v>
      </c>
      <c r="F493" t="s">
        <v>74</v>
      </c>
    </row>
    <row r="494" spans="1:6" x14ac:dyDescent="0.25">
      <c r="A494">
        <v>20220714</v>
      </c>
      <c r="B494" t="str">
        <f>"142841"</f>
        <v>142841</v>
      </c>
      <c r="C494" t="s">
        <v>332</v>
      </c>
      <c r="D494" s="3">
        <v>108</v>
      </c>
      <c r="E494" t="s">
        <v>38</v>
      </c>
      <c r="F494" t="s">
        <v>96</v>
      </c>
    </row>
    <row r="495" spans="1:6" x14ac:dyDescent="0.25">
      <c r="A495">
        <v>20220714</v>
      </c>
      <c r="B495" t="str">
        <f>"142842"</f>
        <v>142842</v>
      </c>
      <c r="C495" t="s">
        <v>333</v>
      </c>
      <c r="D495" s="3">
        <v>76.150000000000006</v>
      </c>
      <c r="E495" t="s">
        <v>334</v>
      </c>
      <c r="F495" t="s">
        <v>74</v>
      </c>
    </row>
    <row r="496" spans="1:6" x14ac:dyDescent="0.25">
      <c r="A496">
        <v>20220714</v>
      </c>
      <c r="B496" t="str">
        <f>"142843"</f>
        <v>142843</v>
      </c>
      <c r="C496" t="s">
        <v>335</v>
      </c>
      <c r="D496" s="3">
        <v>72</v>
      </c>
      <c r="E496" t="s">
        <v>38</v>
      </c>
      <c r="F496" t="s">
        <v>74</v>
      </c>
    </row>
    <row r="497" spans="1:6" x14ac:dyDescent="0.25">
      <c r="A497">
        <v>20220714</v>
      </c>
      <c r="B497" t="str">
        <f>"142844"</f>
        <v>142844</v>
      </c>
      <c r="C497" t="s">
        <v>336</v>
      </c>
      <c r="D497" s="3">
        <v>280</v>
      </c>
      <c r="E497" t="s">
        <v>252</v>
      </c>
      <c r="F497" t="s">
        <v>74</v>
      </c>
    </row>
    <row r="498" spans="1:6" x14ac:dyDescent="0.25">
      <c r="A498">
        <v>20220714</v>
      </c>
      <c r="B498" t="str">
        <f>"142844"</f>
        <v>142844</v>
      </c>
      <c r="C498" t="s">
        <v>336</v>
      </c>
      <c r="D498" s="3">
        <v>170</v>
      </c>
      <c r="E498" t="s">
        <v>38</v>
      </c>
      <c r="F498" t="s">
        <v>74</v>
      </c>
    </row>
    <row r="499" spans="1:6" x14ac:dyDescent="0.25">
      <c r="A499">
        <v>20220714</v>
      </c>
      <c r="B499" t="str">
        <f>"142844"</f>
        <v>142844</v>
      </c>
      <c r="C499" t="s">
        <v>336</v>
      </c>
      <c r="D499" s="3">
        <v>220</v>
      </c>
      <c r="E499" t="s">
        <v>38</v>
      </c>
      <c r="F499" t="s">
        <v>74</v>
      </c>
    </row>
    <row r="500" spans="1:6" x14ac:dyDescent="0.25">
      <c r="A500">
        <v>20220714</v>
      </c>
      <c r="B500" t="str">
        <f>"142845"</f>
        <v>142845</v>
      </c>
      <c r="C500" t="s">
        <v>337</v>
      </c>
      <c r="D500" s="3">
        <v>520</v>
      </c>
      <c r="E500" t="s">
        <v>38</v>
      </c>
      <c r="F500" t="s">
        <v>74</v>
      </c>
    </row>
    <row r="501" spans="1:6" x14ac:dyDescent="0.25">
      <c r="A501">
        <v>20220714</v>
      </c>
      <c r="B501" t="str">
        <f>"142845"</f>
        <v>142845</v>
      </c>
      <c r="C501" t="s">
        <v>337</v>
      </c>
      <c r="D501" s="3">
        <v>180</v>
      </c>
      <c r="E501" t="s">
        <v>38</v>
      </c>
      <c r="F501" t="s">
        <v>74</v>
      </c>
    </row>
    <row r="502" spans="1:6" x14ac:dyDescent="0.25">
      <c r="A502">
        <v>20220714</v>
      </c>
      <c r="B502" t="str">
        <f>"142845"</f>
        <v>142845</v>
      </c>
      <c r="C502" t="s">
        <v>337</v>
      </c>
      <c r="D502" s="3">
        <v>520</v>
      </c>
      <c r="E502" t="s">
        <v>38</v>
      </c>
      <c r="F502" t="s">
        <v>74</v>
      </c>
    </row>
    <row r="503" spans="1:6" x14ac:dyDescent="0.25">
      <c r="A503">
        <v>20220714</v>
      </c>
      <c r="B503" t="str">
        <f>"142846"</f>
        <v>142846</v>
      </c>
      <c r="C503" t="s">
        <v>338</v>
      </c>
      <c r="D503" s="3">
        <v>430</v>
      </c>
      <c r="E503" t="s">
        <v>54</v>
      </c>
      <c r="F503" t="s">
        <v>74</v>
      </c>
    </row>
    <row r="504" spans="1:6" x14ac:dyDescent="0.25">
      <c r="A504">
        <v>20220714</v>
      </c>
      <c r="B504" t="str">
        <f>"142847"</f>
        <v>142847</v>
      </c>
      <c r="C504" t="s">
        <v>339</v>
      </c>
      <c r="D504" s="3">
        <v>59.39</v>
      </c>
      <c r="E504" t="s">
        <v>159</v>
      </c>
      <c r="F504" t="s">
        <v>74</v>
      </c>
    </row>
    <row r="505" spans="1:6" x14ac:dyDescent="0.25">
      <c r="A505">
        <v>20220714</v>
      </c>
      <c r="B505" t="str">
        <f>"142848"</f>
        <v>142848</v>
      </c>
      <c r="C505" t="s">
        <v>340</v>
      </c>
      <c r="D505" s="3">
        <v>70.72</v>
      </c>
      <c r="E505" t="s">
        <v>341</v>
      </c>
      <c r="F505" t="s">
        <v>74</v>
      </c>
    </row>
    <row r="506" spans="1:6" x14ac:dyDescent="0.25">
      <c r="A506">
        <v>20220714</v>
      </c>
      <c r="B506" t="str">
        <f>"142848"</f>
        <v>142848</v>
      </c>
      <c r="C506" t="s">
        <v>340</v>
      </c>
      <c r="D506" s="3">
        <v>70.72</v>
      </c>
      <c r="E506" t="s">
        <v>341</v>
      </c>
      <c r="F506" t="s">
        <v>74</v>
      </c>
    </row>
    <row r="507" spans="1:6" x14ac:dyDescent="0.25">
      <c r="A507">
        <v>20220714</v>
      </c>
      <c r="B507" t="str">
        <f>"142849"</f>
        <v>142849</v>
      </c>
      <c r="C507" t="s">
        <v>342</v>
      </c>
      <c r="D507" s="3">
        <v>26</v>
      </c>
      <c r="E507" t="s">
        <v>26</v>
      </c>
      <c r="F507" t="s">
        <v>74</v>
      </c>
    </row>
    <row r="508" spans="1:6" x14ac:dyDescent="0.25">
      <c r="A508">
        <v>20220714</v>
      </c>
      <c r="B508" t="str">
        <f>"142849"</f>
        <v>142849</v>
      </c>
      <c r="C508" t="s">
        <v>342</v>
      </c>
      <c r="D508" s="3">
        <v>1157.32</v>
      </c>
      <c r="E508" t="s">
        <v>343</v>
      </c>
      <c r="F508" t="s">
        <v>74</v>
      </c>
    </row>
    <row r="509" spans="1:6" x14ac:dyDescent="0.25">
      <c r="A509">
        <v>20220714</v>
      </c>
      <c r="B509" t="str">
        <f>"142849"</f>
        <v>142849</v>
      </c>
      <c r="C509" t="s">
        <v>342</v>
      </c>
      <c r="D509" s="3">
        <v>3172.24</v>
      </c>
      <c r="E509" t="s">
        <v>344</v>
      </c>
      <c r="F509" t="s">
        <v>74</v>
      </c>
    </row>
    <row r="510" spans="1:6" x14ac:dyDescent="0.25">
      <c r="A510">
        <v>20220714</v>
      </c>
      <c r="B510" t="str">
        <f>"142850"</f>
        <v>142850</v>
      </c>
      <c r="C510" t="s">
        <v>345</v>
      </c>
      <c r="D510" s="3">
        <v>374.9</v>
      </c>
      <c r="E510" t="s">
        <v>346</v>
      </c>
      <c r="F510" t="s">
        <v>74</v>
      </c>
    </row>
    <row r="511" spans="1:6" x14ac:dyDescent="0.25">
      <c r="A511">
        <v>20220714</v>
      </c>
      <c r="B511" t="str">
        <f>"142851"</f>
        <v>142851</v>
      </c>
      <c r="C511" t="s">
        <v>347</v>
      </c>
      <c r="D511" s="3">
        <v>595</v>
      </c>
      <c r="E511" t="s">
        <v>38</v>
      </c>
      <c r="F511" t="s">
        <v>329</v>
      </c>
    </row>
    <row r="512" spans="1:6" x14ac:dyDescent="0.25">
      <c r="A512">
        <v>20220714</v>
      </c>
      <c r="B512" t="str">
        <f t="shared" ref="B512:B524" si="13">"142852"</f>
        <v>142852</v>
      </c>
      <c r="C512" t="s">
        <v>43</v>
      </c>
      <c r="D512" s="3">
        <v>103.36</v>
      </c>
      <c r="E512" t="s">
        <v>26</v>
      </c>
      <c r="F512" t="s">
        <v>74</v>
      </c>
    </row>
    <row r="513" spans="1:6" x14ac:dyDescent="0.25">
      <c r="A513">
        <v>20220714</v>
      </c>
      <c r="B513" t="str">
        <f t="shared" si="13"/>
        <v>142852</v>
      </c>
      <c r="C513" t="s">
        <v>43</v>
      </c>
      <c r="D513" s="3">
        <v>188.14</v>
      </c>
      <c r="E513" t="s">
        <v>26</v>
      </c>
      <c r="F513" t="s">
        <v>74</v>
      </c>
    </row>
    <row r="514" spans="1:6" x14ac:dyDescent="0.25">
      <c r="A514">
        <v>20220714</v>
      </c>
      <c r="B514" t="str">
        <f t="shared" si="13"/>
        <v>142852</v>
      </c>
      <c r="C514" t="s">
        <v>43</v>
      </c>
      <c r="D514" s="3">
        <v>407.43</v>
      </c>
      <c r="E514" t="s">
        <v>26</v>
      </c>
      <c r="F514" t="s">
        <v>74</v>
      </c>
    </row>
    <row r="515" spans="1:6" x14ac:dyDescent="0.25">
      <c r="A515">
        <v>20220714</v>
      </c>
      <c r="B515" t="str">
        <f t="shared" si="13"/>
        <v>142852</v>
      </c>
      <c r="C515" t="s">
        <v>43</v>
      </c>
      <c r="D515" s="3">
        <v>399.34</v>
      </c>
      <c r="E515" t="s">
        <v>26</v>
      </c>
      <c r="F515" t="s">
        <v>74</v>
      </c>
    </row>
    <row r="516" spans="1:6" x14ac:dyDescent="0.25">
      <c r="A516">
        <v>20220714</v>
      </c>
      <c r="B516" t="str">
        <f t="shared" si="13"/>
        <v>142852</v>
      </c>
      <c r="C516" t="s">
        <v>43</v>
      </c>
      <c r="D516" s="3">
        <v>199.73</v>
      </c>
      <c r="E516" t="s">
        <v>26</v>
      </c>
      <c r="F516" t="s">
        <v>74</v>
      </c>
    </row>
    <row r="517" spans="1:6" x14ac:dyDescent="0.25">
      <c r="A517">
        <v>20220714</v>
      </c>
      <c r="B517" t="str">
        <f t="shared" si="13"/>
        <v>142852</v>
      </c>
      <c r="C517" t="s">
        <v>43</v>
      </c>
      <c r="D517" s="3">
        <v>166.57</v>
      </c>
      <c r="E517" t="s">
        <v>26</v>
      </c>
      <c r="F517" t="s">
        <v>74</v>
      </c>
    </row>
    <row r="518" spans="1:6" x14ac:dyDescent="0.25">
      <c r="A518">
        <v>20220714</v>
      </c>
      <c r="B518" t="str">
        <f t="shared" si="13"/>
        <v>142852</v>
      </c>
      <c r="C518" t="s">
        <v>43</v>
      </c>
      <c r="D518" s="3">
        <v>129.6</v>
      </c>
      <c r="E518" t="s">
        <v>26</v>
      </c>
      <c r="F518" t="s">
        <v>74</v>
      </c>
    </row>
    <row r="519" spans="1:6" x14ac:dyDescent="0.25">
      <c r="A519">
        <v>20220714</v>
      </c>
      <c r="B519" t="str">
        <f t="shared" si="13"/>
        <v>142852</v>
      </c>
      <c r="C519" t="s">
        <v>43</v>
      </c>
      <c r="D519" s="3">
        <v>99.17</v>
      </c>
      <c r="E519" t="s">
        <v>26</v>
      </c>
      <c r="F519" t="s">
        <v>74</v>
      </c>
    </row>
    <row r="520" spans="1:6" x14ac:dyDescent="0.25">
      <c r="A520">
        <v>20220714</v>
      </c>
      <c r="B520" t="str">
        <f t="shared" si="13"/>
        <v>142852</v>
      </c>
      <c r="C520" t="s">
        <v>43</v>
      </c>
      <c r="D520" s="3">
        <v>150</v>
      </c>
      <c r="E520" t="s">
        <v>26</v>
      </c>
      <c r="F520" t="s">
        <v>74</v>
      </c>
    </row>
    <row r="521" spans="1:6" x14ac:dyDescent="0.25">
      <c r="A521">
        <v>20220714</v>
      </c>
      <c r="B521" t="str">
        <f t="shared" si="13"/>
        <v>142852</v>
      </c>
      <c r="C521" t="s">
        <v>43</v>
      </c>
      <c r="D521" s="3">
        <v>107.33</v>
      </c>
      <c r="E521" t="s">
        <v>26</v>
      </c>
      <c r="F521" t="s">
        <v>74</v>
      </c>
    </row>
    <row r="522" spans="1:6" x14ac:dyDescent="0.25">
      <c r="A522">
        <v>20220714</v>
      </c>
      <c r="B522" t="str">
        <f t="shared" si="13"/>
        <v>142852</v>
      </c>
      <c r="C522" t="s">
        <v>43</v>
      </c>
      <c r="D522" s="3">
        <v>262.16000000000003</v>
      </c>
      <c r="E522" t="s">
        <v>26</v>
      </c>
      <c r="F522" t="s">
        <v>74</v>
      </c>
    </row>
    <row r="523" spans="1:6" x14ac:dyDescent="0.25">
      <c r="A523">
        <v>20220714</v>
      </c>
      <c r="B523" t="str">
        <f t="shared" si="13"/>
        <v>142852</v>
      </c>
      <c r="C523" t="s">
        <v>43</v>
      </c>
      <c r="D523" s="3">
        <v>189.3</v>
      </c>
      <c r="E523" t="s">
        <v>26</v>
      </c>
      <c r="F523" t="s">
        <v>74</v>
      </c>
    </row>
    <row r="524" spans="1:6" x14ac:dyDescent="0.25">
      <c r="A524">
        <v>20220714</v>
      </c>
      <c r="B524" t="str">
        <f t="shared" si="13"/>
        <v>142852</v>
      </c>
      <c r="C524" t="s">
        <v>43</v>
      </c>
      <c r="D524" s="3">
        <v>35.840000000000003</v>
      </c>
      <c r="E524" t="s">
        <v>26</v>
      </c>
      <c r="F524" t="s">
        <v>74</v>
      </c>
    </row>
    <row r="525" spans="1:6" x14ac:dyDescent="0.25">
      <c r="A525">
        <v>20220714</v>
      </c>
      <c r="B525" t="str">
        <f>"142853"</f>
        <v>142853</v>
      </c>
      <c r="C525" t="s">
        <v>348</v>
      </c>
      <c r="D525" s="3">
        <v>283.5</v>
      </c>
      <c r="E525" t="s">
        <v>349</v>
      </c>
      <c r="F525" t="s">
        <v>74</v>
      </c>
    </row>
    <row r="526" spans="1:6" x14ac:dyDescent="0.25">
      <c r="A526">
        <v>20220714</v>
      </c>
      <c r="B526" t="str">
        <f>"142853"</f>
        <v>142853</v>
      </c>
      <c r="C526" t="s">
        <v>348</v>
      </c>
      <c r="D526" s="3">
        <v>1039.5</v>
      </c>
      <c r="E526" t="s">
        <v>350</v>
      </c>
      <c r="F526" t="s">
        <v>74</v>
      </c>
    </row>
    <row r="527" spans="1:6" x14ac:dyDescent="0.25">
      <c r="A527">
        <v>20220714</v>
      </c>
      <c r="B527" t="str">
        <f>"142853"</f>
        <v>142853</v>
      </c>
      <c r="C527" t="s">
        <v>348</v>
      </c>
      <c r="D527" s="3">
        <v>973.5</v>
      </c>
      <c r="E527" t="s">
        <v>351</v>
      </c>
      <c r="F527" t="s">
        <v>74</v>
      </c>
    </row>
    <row r="528" spans="1:6" x14ac:dyDescent="0.25">
      <c r="A528">
        <v>20220714</v>
      </c>
      <c r="B528" t="str">
        <f>"142854"</f>
        <v>142854</v>
      </c>
      <c r="C528" t="s">
        <v>352</v>
      </c>
      <c r="D528" s="3">
        <v>120</v>
      </c>
      <c r="E528" t="s">
        <v>38</v>
      </c>
      <c r="F528" t="s">
        <v>74</v>
      </c>
    </row>
    <row r="529" spans="1:6" x14ac:dyDescent="0.25">
      <c r="A529">
        <v>20220714</v>
      </c>
      <c r="B529" t="str">
        <f>"142855"</f>
        <v>142855</v>
      </c>
      <c r="C529" t="s">
        <v>353</v>
      </c>
      <c r="D529" s="3">
        <v>108</v>
      </c>
      <c r="E529" t="s">
        <v>209</v>
      </c>
      <c r="F529" t="s">
        <v>74</v>
      </c>
    </row>
    <row r="530" spans="1:6" x14ac:dyDescent="0.25">
      <c r="A530">
        <v>20220714</v>
      </c>
      <c r="B530" t="str">
        <f>"142856"</f>
        <v>142856</v>
      </c>
      <c r="C530" t="s">
        <v>354</v>
      </c>
      <c r="D530" s="3">
        <v>186.44</v>
      </c>
      <c r="E530" t="s">
        <v>355</v>
      </c>
      <c r="F530" t="s">
        <v>74</v>
      </c>
    </row>
    <row r="531" spans="1:6" x14ac:dyDescent="0.25">
      <c r="A531">
        <v>20220714</v>
      </c>
      <c r="B531" t="str">
        <f>"142857"</f>
        <v>142857</v>
      </c>
      <c r="C531" t="s">
        <v>356</v>
      </c>
      <c r="D531" s="3">
        <v>274.68</v>
      </c>
      <c r="E531" t="s">
        <v>26</v>
      </c>
      <c r="F531" t="s">
        <v>74</v>
      </c>
    </row>
    <row r="532" spans="1:6" x14ac:dyDescent="0.25">
      <c r="A532">
        <v>20220714</v>
      </c>
      <c r="B532" t="str">
        <f>"142857"</f>
        <v>142857</v>
      </c>
      <c r="C532" t="s">
        <v>356</v>
      </c>
      <c r="D532" s="3">
        <v>28.45</v>
      </c>
      <c r="E532" t="s">
        <v>26</v>
      </c>
      <c r="F532" t="s">
        <v>74</v>
      </c>
    </row>
    <row r="533" spans="1:6" x14ac:dyDescent="0.25">
      <c r="A533">
        <v>20220714</v>
      </c>
      <c r="B533" t="str">
        <f>"142858"</f>
        <v>142858</v>
      </c>
      <c r="C533" t="s">
        <v>357</v>
      </c>
      <c r="D533" s="3">
        <v>500</v>
      </c>
      <c r="E533" t="s">
        <v>358</v>
      </c>
      <c r="F533" t="s">
        <v>74</v>
      </c>
    </row>
    <row r="534" spans="1:6" x14ac:dyDescent="0.25">
      <c r="A534">
        <v>20220714</v>
      </c>
      <c r="B534" t="str">
        <f>"142859"</f>
        <v>142859</v>
      </c>
      <c r="C534" t="s">
        <v>359</v>
      </c>
      <c r="D534" s="3">
        <v>72</v>
      </c>
      <c r="E534" t="s">
        <v>38</v>
      </c>
      <c r="F534" t="s">
        <v>74</v>
      </c>
    </row>
    <row r="535" spans="1:6" x14ac:dyDescent="0.25">
      <c r="A535">
        <v>20220714</v>
      </c>
      <c r="B535" t="str">
        <f>"142860"</f>
        <v>142860</v>
      </c>
      <c r="C535" t="s">
        <v>360</v>
      </c>
      <c r="D535" s="3">
        <v>108</v>
      </c>
      <c r="E535" t="s">
        <v>38</v>
      </c>
      <c r="F535" t="s">
        <v>96</v>
      </c>
    </row>
    <row r="536" spans="1:6" x14ac:dyDescent="0.25">
      <c r="A536">
        <v>20220714</v>
      </c>
      <c r="B536" t="str">
        <f>"142861"</f>
        <v>142861</v>
      </c>
      <c r="C536" t="s">
        <v>361</v>
      </c>
      <c r="D536" s="3">
        <v>108</v>
      </c>
      <c r="E536" t="s">
        <v>38</v>
      </c>
      <c r="F536" t="s">
        <v>96</v>
      </c>
    </row>
    <row r="537" spans="1:6" x14ac:dyDescent="0.25">
      <c r="A537">
        <v>20220714</v>
      </c>
      <c r="B537" t="str">
        <f t="shared" ref="B537:B553" si="14">"142862"</f>
        <v>142862</v>
      </c>
      <c r="C537" t="s">
        <v>362</v>
      </c>
      <c r="D537" s="3">
        <v>321.17</v>
      </c>
      <c r="E537" t="s">
        <v>363</v>
      </c>
      <c r="F537" t="s">
        <v>96</v>
      </c>
    </row>
    <row r="538" spans="1:6" x14ac:dyDescent="0.25">
      <c r="A538">
        <v>20220714</v>
      </c>
      <c r="B538" t="str">
        <f t="shared" si="14"/>
        <v>142862</v>
      </c>
      <c r="C538" t="s">
        <v>362</v>
      </c>
      <c r="D538" s="3">
        <v>3701.61</v>
      </c>
      <c r="E538" t="s">
        <v>363</v>
      </c>
      <c r="F538" t="s">
        <v>74</v>
      </c>
    </row>
    <row r="539" spans="1:6" x14ac:dyDescent="0.25">
      <c r="A539">
        <v>20220714</v>
      </c>
      <c r="B539" t="str">
        <f t="shared" si="14"/>
        <v>142862</v>
      </c>
      <c r="C539" t="s">
        <v>362</v>
      </c>
      <c r="D539" s="3">
        <v>214.31</v>
      </c>
      <c r="E539" t="s">
        <v>363</v>
      </c>
      <c r="F539" t="s">
        <v>74</v>
      </c>
    </row>
    <row r="540" spans="1:6" x14ac:dyDescent="0.25">
      <c r="A540">
        <v>20220714</v>
      </c>
      <c r="B540" t="str">
        <f t="shared" si="14"/>
        <v>142862</v>
      </c>
      <c r="C540" t="s">
        <v>362</v>
      </c>
      <c r="D540" s="3">
        <v>1059.9100000000001</v>
      </c>
      <c r="E540" t="s">
        <v>363</v>
      </c>
      <c r="F540" t="s">
        <v>74</v>
      </c>
    </row>
    <row r="541" spans="1:6" x14ac:dyDescent="0.25">
      <c r="A541">
        <v>20220714</v>
      </c>
      <c r="B541" t="str">
        <f t="shared" si="14"/>
        <v>142862</v>
      </c>
      <c r="C541" t="s">
        <v>362</v>
      </c>
      <c r="D541" s="3">
        <v>2468.36</v>
      </c>
      <c r="E541" t="s">
        <v>363</v>
      </c>
      <c r="F541" t="s">
        <v>74</v>
      </c>
    </row>
    <row r="542" spans="1:6" x14ac:dyDescent="0.25">
      <c r="A542">
        <v>20220714</v>
      </c>
      <c r="B542" t="str">
        <f t="shared" si="14"/>
        <v>142862</v>
      </c>
      <c r="C542" t="s">
        <v>362</v>
      </c>
      <c r="D542" s="3">
        <v>1871.51</v>
      </c>
      <c r="E542" t="s">
        <v>363</v>
      </c>
      <c r="F542" t="s">
        <v>74</v>
      </c>
    </row>
    <row r="543" spans="1:6" x14ac:dyDescent="0.25">
      <c r="A543">
        <v>20220714</v>
      </c>
      <c r="B543" t="str">
        <f t="shared" si="14"/>
        <v>142862</v>
      </c>
      <c r="C543" t="s">
        <v>362</v>
      </c>
      <c r="D543" s="3">
        <v>1992.9</v>
      </c>
      <c r="E543" t="s">
        <v>363</v>
      </c>
      <c r="F543" t="s">
        <v>74</v>
      </c>
    </row>
    <row r="544" spans="1:6" x14ac:dyDescent="0.25">
      <c r="A544">
        <v>20220714</v>
      </c>
      <c r="B544" t="str">
        <f t="shared" si="14"/>
        <v>142862</v>
      </c>
      <c r="C544" t="s">
        <v>362</v>
      </c>
      <c r="D544" s="3">
        <v>1782.42</v>
      </c>
      <c r="E544" t="s">
        <v>363</v>
      </c>
      <c r="F544" t="s">
        <v>74</v>
      </c>
    </row>
    <row r="545" spans="1:6" x14ac:dyDescent="0.25">
      <c r="A545">
        <v>20220714</v>
      </c>
      <c r="B545" t="str">
        <f t="shared" si="14"/>
        <v>142862</v>
      </c>
      <c r="C545" t="s">
        <v>362</v>
      </c>
      <c r="D545" s="3">
        <v>1688.27</v>
      </c>
      <c r="E545" t="s">
        <v>363</v>
      </c>
      <c r="F545" t="s">
        <v>74</v>
      </c>
    </row>
    <row r="546" spans="1:6" x14ac:dyDescent="0.25">
      <c r="A546">
        <v>20220714</v>
      </c>
      <c r="B546" t="str">
        <f t="shared" si="14"/>
        <v>142862</v>
      </c>
      <c r="C546" t="s">
        <v>362</v>
      </c>
      <c r="D546" s="3">
        <v>3662.76</v>
      </c>
      <c r="E546" t="s">
        <v>363</v>
      </c>
      <c r="F546" t="s">
        <v>74</v>
      </c>
    </row>
    <row r="547" spans="1:6" x14ac:dyDescent="0.25">
      <c r="A547">
        <v>20220714</v>
      </c>
      <c r="B547" t="str">
        <f t="shared" si="14"/>
        <v>142862</v>
      </c>
      <c r="C547" t="s">
        <v>362</v>
      </c>
      <c r="D547" s="3">
        <v>1638.65</v>
      </c>
      <c r="E547" t="s">
        <v>363</v>
      </c>
      <c r="F547" t="s">
        <v>74</v>
      </c>
    </row>
    <row r="548" spans="1:6" x14ac:dyDescent="0.25">
      <c r="A548">
        <v>20220714</v>
      </c>
      <c r="B548" t="str">
        <f t="shared" si="14"/>
        <v>142862</v>
      </c>
      <c r="C548" t="s">
        <v>362</v>
      </c>
      <c r="D548" s="3">
        <v>366.91</v>
      </c>
      <c r="E548" t="s">
        <v>363</v>
      </c>
      <c r="F548" t="s">
        <v>74</v>
      </c>
    </row>
    <row r="549" spans="1:6" x14ac:dyDescent="0.25">
      <c r="A549">
        <v>20220714</v>
      </c>
      <c r="B549" t="str">
        <f t="shared" si="14"/>
        <v>142862</v>
      </c>
      <c r="C549" t="s">
        <v>362</v>
      </c>
      <c r="D549" s="3">
        <v>704.13</v>
      </c>
      <c r="E549" t="s">
        <v>363</v>
      </c>
      <c r="F549" t="s">
        <v>74</v>
      </c>
    </row>
    <row r="550" spans="1:6" x14ac:dyDescent="0.25">
      <c r="A550">
        <v>20220714</v>
      </c>
      <c r="B550" t="str">
        <f t="shared" si="14"/>
        <v>142862</v>
      </c>
      <c r="C550" t="s">
        <v>362</v>
      </c>
      <c r="D550" s="3">
        <v>244.55</v>
      </c>
      <c r="E550" t="s">
        <v>363</v>
      </c>
      <c r="F550" t="s">
        <v>74</v>
      </c>
    </row>
    <row r="551" spans="1:6" x14ac:dyDescent="0.25">
      <c r="A551">
        <v>20220714</v>
      </c>
      <c r="B551" t="str">
        <f t="shared" si="14"/>
        <v>142862</v>
      </c>
      <c r="C551" t="s">
        <v>362</v>
      </c>
      <c r="D551" s="3">
        <v>1427.43</v>
      </c>
      <c r="E551" t="s">
        <v>363</v>
      </c>
      <c r="F551" t="s">
        <v>74</v>
      </c>
    </row>
    <row r="552" spans="1:6" x14ac:dyDescent="0.25">
      <c r="A552">
        <v>20220714</v>
      </c>
      <c r="B552" t="str">
        <f t="shared" si="14"/>
        <v>142862</v>
      </c>
      <c r="C552" t="s">
        <v>362</v>
      </c>
      <c r="D552" s="3">
        <v>730.79</v>
      </c>
      <c r="E552" t="s">
        <v>363</v>
      </c>
      <c r="F552" t="s">
        <v>74</v>
      </c>
    </row>
    <row r="553" spans="1:6" x14ac:dyDescent="0.25">
      <c r="A553">
        <v>20220714</v>
      </c>
      <c r="B553" t="str">
        <f t="shared" si="14"/>
        <v>142862</v>
      </c>
      <c r="C553" t="s">
        <v>362</v>
      </c>
      <c r="D553" s="3">
        <v>282.16000000000003</v>
      </c>
      <c r="E553" t="s">
        <v>363</v>
      </c>
      <c r="F553" t="s">
        <v>74</v>
      </c>
    </row>
    <row r="554" spans="1:6" x14ac:dyDescent="0.25">
      <c r="A554">
        <v>20220714</v>
      </c>
      <c r="B554" t="str">
        <f>"142863"</f>
        <v>142863</v>
      </c>
      <c r="C554" t="s">
        <v>362</v>
      </c>
      <c r="D554" s="3">
        <v>375.47</v>
      </c>
      <c r="E554" t="s">
        <v>364</v>
      </c>
      <c r="F554" t="s">
        <v>74</v>
      </c>
    </row>
    <row r="555" spans="1:6" x14ac:dyDescent="0.25">
      <c r="A555">
        <v>20220714</v>
      </c>
      <c r="B555" t="str">
        <f>"142863"</f>
        <v>142863</v>
      </c>
      <c r="C555" t="s">
        <v>362</v>
      </c>
      <c r="D555" s="3">
        <v>375.47</v>
      </c>
      <c r="E555" t="s">
        <v>365</v>
      </c>
      <c r="F555" t="s">
        <v>74</v>
      </c>
    </row>
    <row r="556" spans="1:6" x14ac:dyDescent="0.25">
      <c r="A556">
        <v>20220714</v>
      </c>
      <c r="B556" t="str">
        <f>"142863"</f>
        <v>142863</v>
      </c>
      <c r="C556" t="s">
        <v>362</v>
      </c>
      <c r="D556" s="3">
        <v>382.17</v>
      </c>
      <c r="E556" t="s">
        <v>366</v>
      </c>
      <c r="F556" t="s">
        <v>74</v>
      </c>
    </row>
    <row r="557" spans="1:6" x14ac:dyDescent="0.25">
      <c r="A557">
        <v>20220714</v>
      </c>
      <c r="B557" t="str">
        <f>"142864"</f>
        <v>142864</v>
      </c>
      <c r="C557" t="s">
        <v>367</v>
      </c>
      <c r="D557" s="3">
        <v>108</v>
      </c>
      <c r="E557" t="s">
        <v>38</v>
      </c>
      <c r="F557" t="s">
        <v>74</v>
      </c>
    </row>
    <row r="558" spans="1:6" x14ac:dyDescent="0.25">
      <c r="A558">
        <v>20220714</v>
      </c>
      <c r="B558" t="str">
        <f>"142865"</f>
        <v>142865</v>
      </c>
      <c r="C558" t="s">
        <v>44</v>
      </c>
      <c r="D558" s="3">
        <v>129.47999999999999</v>
      </c>
      <c r="E558" t="s">
        <v>45</v>
      </c>
      <c r="F558" t="s">
        <v>74</v>
      </c>
    </row>
    <row r="559" spans="1:6" x14ac:dyDescent="0.25">
      <c r="A559">
        <v>20220714</v>
      </c>
      <c r="B559" t="str">
        <f>"142866"</f>
        <v>142866</v>
      </c>
      <c r="C559" t="s">
        <v>5</v>
      </c>
      <c r="D559" s="3">
        <v>346.2</v>
      </c>
      <c r="E559" t="s">
        <v>6</v>
      </c>
      <c r="F559" t="s">
        <v>74</v>
      </c>
    </row>
    <row r="560" spans="1:6" x14ac:dyDescent="0.25">
      <c r="A560">
        <v>20220721</v>
      </c>
      <c r="B560" t="str">
        <f>"142873"</f>
        <v>142873</v>
      </c>
      <c r="C560" t="s">
        <v>106</v>
      </c>
      <c r="D560" s="3">
        <v>1017.69</v>
      </c>
      <c r="E560" t="s">
        <v>368</v>
      </c>
      <c r="F560" t="s">
        <v>74</v>
      </c>
    </row>
    <row r="561" spans="1:6" x14ac:dyDescent="0.25">
      <c r="A561">
        <v>20220721</v>
      </c>
      <c r="B561" t="str">
        <f>"142874"</f>
        <v>142874</v>
      </c>
      <c r="C561" t="s">
        <v>106</v>
      </c>
      <c r="D561" s="3">
        <v>301.69</v>
      </c>
      <c r="E561" t="s">
        <v>107</v>
      </c>
      <c r="F561" t="s">
        <v>74</v>
      </c>
    </row>
    <row r="562" spans="1:6" x14ac:dyDescent="0.25">
      <c r="A562">
        <v>20220721</v>
      </c>
      <c r="B562" t="str">
        <f>"142875"</f>
        <v>142875</v>
      </c>
      <c r="C562" t="s">
        <v>369</v>
      </c>
      <c r="D562" s="3">
        <v>3.07</v>
      </c>
      <c r="E562" t="s">
        <v>370</v>
      </c>
      <c r="F562" t="s">
        <v>74</v>
      </c>
    </row>
    <row r="563" spans="1:6" x14ac:dyDescent="0.25">
      <c r="A563">
        <v>20220721</v>
      </c>
      <c r="B563" t="str">
        <f>"142875"</f>
        <v>142875</v>
      </c>
      <c r="C563" t="s">
        <v>369</v>
      </c>
      <c r="D563" s="3">
        <v>4.95</v>
      </c>
      <c r="E563" t="s">
        <v>370</v>
      </c>
      <c r="F563" t="s">
        <v>74</v>
      </c>
    </row>
    <row r="564" spans="1:6" x14ac:dyDescent="0.25">
      <c r="A564">
        <v>20220721</v>
      </c>
      <c r="B564" t="str">
        <f>"142876"</f>
        <v>142876</v>
      </c>
      <c r="C564" t="s">
        <v>109</v>
      </c>
      <c r="D564" s="3">
        <v>1391.52</v>
      </c>
      <c r="E564" t="s">
        <v>110</v>
      </c>
      <c r="F564" t="s">
        <v>74</v>
      </c>
    </row>
    <row r="565" spans="1:6" x14ac:dyDescent="0.25">
      <c r="A565">
        <v>20220721</v>
      </c>
      <c r="B565" t="str">
        <f>"142877"</f>
        <v>142877</v>
      </c>
      <c r="C565" t="s">
        <v>112</v>
      </c>
      <c r="D565" s="3">
        <v>509.1</v>
      </c>
      <c r="E565" t="s">
        <v>113</v>
      </c>
      <c r="F565" t="s">
        <v>74</v>
      </c>
    </row>
    <row r="566" spans="1:6" x14ac:dyDescent="0.25">
      <c r="A566">
        <v>20220721</v>
      </c>
      <c r="B566" t="str">
        <f>"142878"</f>
        <v>142878</v>
      </c>
      <c r="C566" t="s">
        <v>371</v>
      </c>
      <c r="D566" s="3">
        <v>292.13</v>
      </c>
      <c r="E566" t="s">
        <v>113</v>
      </c>
      <c r="F566" t="s">
        <v>74</v>
      </c>
    </row>
    <row r="567" spans="1:6" x14ac:dyDescent="0.25">
      <c r="A567">
        <v>20220721</v>
      </c>
      <c r="B567" t="str">
        <f>"142879"</f>
        <v>142879</v>
      </c>
      <c r="C567" t="s">
        <v>87</v>
      </c>
      <c r="D567" s="3">
        <v>200</v>
      </c>
      <c r="E567" t="s">
        <v>372</v>
      </c>
      <c r="F567" t="s">
        <v>74</v>
      </c>
    </row>
    <row r="568" spans="1:6" x14ac:dyDescent="0.25">
      <c r="A568">
        <v>20220721</v>
      </c>
      <c r="B568" t="str">
        <f>"142880"</f>
        <v>142880</v>
      </c>
      <c r="C568" t="s">
        <v>373</v>
      </c>
      <c r="D568" s="3">
        <v>4029.31</v>
      </c>
      <c r="E568" t="s">
        <v>113</v>
      </c>
      <c r="F568" t="s">
        <v>74</v>
      </c>
    </row>
    <row r="569" spans="1:6" x14ac:dyDescent="0.25">
      <c r="A569">
        <v>20220721</v>
      </c>
      <c r="B569" t="str">
        <f t="shared" ref="B569:B582" si="15">"142881"</f>
        <v>142881</v>
      </c>
      <c r="C569" t="s">
        <v>374</v>
      </c>
      <c r="D569" s="3">
        <v>92.81</v>
      </c>
      <c r="E569" t="s">
        <v>113</v>
      </c>
      <c r="F569" t="s">
        <v>74</v>
      </c>
    </row>
    <row r="570" spans="1:6" x14ac:dyDescent="0.25">
      <c r="A570">
        <v>20220721</v>
      </c>
      <c r="B570" t="str">
        <f t="shared" si="15"/>
        <v>142881</v>
      </c>
      <c r="C570" t="s">
        <v>374</v>
      </c>
      <c r="D570" s="3">
        <v>276.70999999999998</v>
      </c>
      <c r="E570" t="s">
        <v>113</v>
      </c>
      <c r="F570" t="s">
        <v>74</v>
      </c>
    </row>
    <row r="571" spans="1:6" x14ac:dyDescent="0.25">
      <c r="A571">
        <v>20220721</v>
      </c>
      <c r="B571" t="str">
        <f t="shared" si="15"/>
        <v>142881</v>
      </c>
      <c r="C571" t="s">
        <v>374</v>
      </c>
      <c r="D571" s="3">
        <v>81.48</v>
      </c>
      <c r="E571" t="s">
        <v>113</v>
      </c>
      <c r="F571" t="s">
        <v>74</v>
      </c>
    </row>
    <row r="572" spans="1:6" x14ac:dyDescent="0.25">
      <c r="A572">
        <v>20220721</v>
      </c>
      <c r="B572" t="str">
        <f t="shared" si="15"/>
        <v>142881</v>
      </c>
      <c r="C572" t="s">
        <v>374</v>
      </c>
      <c r="D572" s="3">
        <v>132.5</v>
      </c>
      <c r="E572" t="s">
        <v>113</v>
      </c>
      <c r="F572" t="s">
        <v>74</v>
      </c>
    </row>
    <row r="573" spans="1:6" x14ac:dyDescent="0.25">
      <c r="A573">
        <v>20220721</v>
      </c>
      <c r="B573" t="str">
        <f t="shared" si="15"/>
        <v>142881</v>
      </c>
      <c r="C573" t="s">
        <v>374</v>
      </c>
      <c r="D573" s="3">
        <v>117.47</v>
      </c>
      <c r="E573" t="s">
        <v>113</v>
      </c>
      <c r="F573" t="s">
        <v>74</v>
      </c>
    </row>
    <row r="574" spans="1:6" x14ac:dyDescent="0.25">
      <c r="A574">
        <v>20220721</v>
      </c>
      <c r="B574" t="str">
        <f t="shared" si="15"/>
        <v>142881</v>
      </c>
      <c r="C574" t="s">
        <v>374</v>
      </c>
      <c r="D574" s="3">
        <v>126.04</v>
      </c>
      <c r="E574" t="s">
        <v>113</v>
      </c>
      <c r="F574" t="s">
        <v>74</v>
      </c>
    </row>
    <row r="575" spans="1:6" x14ac:dyDescent="0.25">
      <c r="A575">
        <v>20220721</v>
      </c>
      <c r="B575" t="str">
        <f t="shared" si="15"/>
        <v>142881</v>
      </c>
      <c r="C575" t="s">
        <v>374</v>
      </c>
      <c r="D575" s="3">
        <v>346</v>
      </c>
      <c r="E575" t="s">
        <v>113</v>
      </c>
      <c r="F575" t="s">
        <v>74</v>
      </c>
    </row>
    <row r="576" spans="1:6" x14ac:dyDescent="0.25">
      <c r="A576">
        <v>20220721</v>
      </c>
      <c r="B576" t="str">
        <f t="shared" si="15"/>
        <v>142881</v>
      </c>
      <c r="C576" t="s">
        <v>374</v>
      </c>
      <c r="D576" s="3">
        <v>106.73</v>
      </c>
      <c r="E576" t="s">
        <v>113</v>
      </c>
      <c r="F576" t="s">
        <v>74</v>
      </c>
    </row>
    <row r="577" spans="1:6" x14ac:dyDescent="0.25">
      <c r="A577">
        <v>20220721</v>
      </c>
      <c r="B577" t="str">
        <f t="shared" si="15"/>
        <v>142881</v>
      </c>
      <c r="C577" t="s">
        <v>374</v>
      </c>
      <c r="D577" s="3">
        <v>56.93</v>
      </c>
      <c r="E577" t="s">
        <v>113</v>
      </c>
      <c r="F577" t="s">
        <v>74</v>
      </c>
    </row>
    <row r="578" spans="1:6" x14ac:dyDescent="0.25">
      <c r="A578">
        <v>20220721</v>
      </c>
      <c r="B578" t="str">
        <f t="shared" si="15"/>
        <v>142881</v>
      </c>
      <c r="C578" t="s">
        <v>374</v>
      </c>
      <c r="D578" s="3">
        <v>161.29</v>
      </c>
      <c r="E578" t="s">
        <v>113</v>
      </c>
      <c r="F578" t="s">
        <v>74</v>
      </c>
    </row>
    <row r="579" spans="1:6" x14ac:dyDescent="0.25">
      <c r="A579">
        <v>20220721</v>
      </c>
      <c r="B579" t="str">
        <f t="shared" si="15"/>
        <v>142881</v>
      </c>
      <c r="C579" t="s">
        <v>374</v>
      </c>
      <c r="D579" s="3">
        <v>81.48</v>
      </c>
      <c r="E579" t="s">
        <v>113</v>
      </c>
      <c r="F579" t="s">
        <v>74</v>
      </c>
    </row>
    <row r="580" spans="1:6" x14ac:dyDescent="0.25">
      <c r="A580">
        <v>20220721</v>
      </c>
      <c r="B580" t="str">
        <f t="shared" si="15"/>
        <v>142881</v>
      </c>
      <c r="C580" t="s">
        <v>374</v>
      </c>
      <c r="D580" s="3">
        <v>348.24</v>
      </c>
      <c r="E580" t="s">
        <v>113</v>
      </c>
      <c r="F580" t="s">
        <v>74</v>
      </c>
    </row>
    <row r="581" spans="1:6" x14ac:dyDescent="0.25">
      <c r="A581">
        <v>20220721</v>
      </c>
      <c r="B581" t="str">
        <f t="shared" si="15"/>
        <v>142881</v>
      </c>
      <c r="C581" t="s">
        <v>374</v>
      </c>
      <c r="D581" s="3">
        <v>106.73</v>
      </c>
      <c r="E581" t="s">
        <v>113</v>
      </c>
      <c r="F581" t="s">
        <v>74</v>
      </c>
    </row>
    <row r="582" spans="1:6" x14ac:dyDescent="0.25">
      <c r="A582">
        <v>20220721</v>
      </c>
      <c r="B582" t="str">
        <f t="shared" si="15"/>
        <v>142881</v>
      </c>
      <c r="C582" t="s">
        <v>374</v>
      </c>
      <c r="D582" s="3">
        <v>108.36</v>
      </c>
      <c r="E582" t="s">
        <v>113</v>
      </c>
      <c r="F582" t="s">
        <v>74</v>
      </c>
    </row>
    <row r="583" spans="1:6" x14ac:dyDescent="0.25">
      <c r="A583">
        <v>20220721</v>
      </c>
      <c r="B583" t="str">
        <f>"142882"</f>
        <v>142882</v>
      </c>
      <c r="C583" t="s">
        <v>375</v>
      </c>
      <c r="D583" s="3">
        <v>10042.540000000001</v>
      </c>
      <c r="E583" t="s">
        <v>113</v>
      </c>
      <c r="F583" t="s">
        <v>74</v>
      </c>
    </row>
    <row r="584" spans="1:6" x14ac:dyDescent="0.25">
      <c r="A584">
        <v>20220721</v>
      </c>
      <c r="B584" t="str">
        <f>"142882"</f>
        <v>142882</v>
      </c>
      <c r="C584" t="s">
        <v>375</v>
      </c>
      <c r="D584" s="3">
        <v>96.67</v>
      </c>
      <c r="E584" t="s">
        <v>113</v>
      </c>
      <c r="F584" t="s">
        <v>74</v>
      </c>
    </row>
    <row r="585" spans="1:6" x14ac:dyDescent="0.25">
      <c r="A585">
        <v>20220721</v>
      </c>
      <c r="B585" t="str">
        <f>"142882"</f>
        <v>142882</v>
      </c>
      <c r="C585" t="s">
        <v>375</v>
      </c>
      <c r="D585" s="4">
        <v>10144.530000000001</v>
      </c>
      <c r="E585" t="s">
        <v>113</v>
      </c>
      <c r="F585" t="s">
        <v>74</v>
      </c>
    </row>
    <row r="586" spans="1:6" x14ac:dyDescent="0.25">
      <c r="D586" s="3">
        <f>SUM(D2:D585)</f>
        <v>5493374.6199999992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2023-03-29T19:33:31Z</dcterms:created>
  <dcterms:modified xsi:type="dcterms:W3CDTF">2023-03-29T20:32:22Z</dcterms:modified>
</cp:coreProperties>
</file>