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xr:revisionPtr revIDLastSave="0" documentId="13_ncr:1_{5A1610A8-7576-4BDA-AF02-72A66750BA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y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0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</calcChain>
</file>

<file path=xl/sharedStrings.xml><?xml version="1.0" encoding="utf-8"?>
<sst xmlns="http://schemas.openxmlformats.org/spreadsheetml/2006/main" count="1860" uniqueCount="442">
  <si>
    <t>CAROLYN ANSLEY</t>
  </si>
  <si>
    <t xml:space="preserve">ASSISTANT PRINCIPAL </t>
  </si>
  <si>
    <t xml:space="preserve">DON R DANIEL </t>
  </si>
  <si>
    <t>JULIE ADAMS BAKER</t>
  </si>
  <si>
    <t xml:space="preserve">PROFESSIONAL SUPPORT </t>
  </si>
  <si>
    <t>ASHLEY NICOLE DAVIS</t>
  </si>
  <si>
    <t>IDEA AWARD</t>
  </si>
  <si>
    <t xml:space="preserve">DAN MANNING </t>
  </si>
  <si>
    <t>JAMES C RHODES</t>
  </si>
  <si>
    <t>POLICE AWARD</t>
  </si>
  <si>
    <t xml:space="preserve">FG ALEDO DEVELOPMENT </t>
  </si>
  <si>
    <t>AMY SADLER</t>
  </si>
  <si>
    <t>PRINCIPAL AWARD</t>
  </si>
  <si>
    <t xml:space="preserve">MJ THOMAS ENGINEERING, </t>
  </si>
  <si>
    <t xml:space="preserve">CONTRACT SERVICE/AG </t>
  </si>
  <si>
    <t xml:space="preserve">2015 CAPITAL PROJECTS </t>
  </si>
  <si>
    <t>CONTRACT SERVICE</t>
  </si>
  <si>
    <t>DELTA-T, LTD</t>
  </si>
  <si>
    <t xml:space="preserve">CONT SERVICE/HVAC TEST, </t>
  </si>
  <si>
    <t>ELLIOTT ELECTRIC SUPPLY</t>
  </si>
  <si>
    <t xml:space="preserve">A/C SUPPLIES/INDOOR </t>
  </si>
  <si>
    <t xml:space="preserve">BSN SPORTS-SPORT SUPPLY </t>
  </si>
  <si>
    <t>SUPPLIES</t>
  </si>
  <si>
    <t>CAMPUS ACTIVITY FUNDS</t>
  </si>
  <si>
    <t>CURTIS S KINDSCHUH</t>
  </si>
  <si>
    <t xml:space="preserve">EDUCATION SERVICE </t>
  </si>
  <si>
    <t>FIELD TRIP</t>
  </si>
  <si>
    <t xml:space="preserve">FOLLETT SCHOOL </t>
  </si>
  <si>
    <t>LIBRARY BOOKS</t>
  </si>
  <si>
    <t>HARTNESS PRINT CENTRAL</t>
  </si>
  <si>
    <t>PRINTING</t>
  </si>
  <si>
    <t xml:space="preserve">STUDENT ACTIVITY </t>
  </si>
  <si>
    <t>VARSITY SPIRIT FASHIONS</t>
  </si>
  <si>
    <t>ALEDO BRANDING CO</t>
  </si>
  <si>
    <t xml:space="preserve">AMAZON CAPITAL SERVICES, </t>
  </si>
  <si>
    <t>PO 005510 - RETURN</t>
  </si>
  <si>
    <t>FIRST FINANCIAL BANK</t>
  </si>
  <si>
    <t>REIMB/PETTY CASH</t>
  </si>
  <si>
    <t>GRAFXPROMOTIONS, LLC</t>
  </si>
  <si>
    <t>DELANA GRIMMETT</t>
  </si>
  <si>
    <t xml:space="preserve">REFUND - JEA/NSPA </t>
  </si>
  <si>
    <t xml:space="preserve">MASTERCARD - JP MORGAN </t>
  </si>
  <si>
    <t>PO Created by Req: 205946</t>
  </si>
  <si>
    <t>THE BIG RED FERN</t>
  </si>
  <si>
    <t>ANGELA COHEN</t>
  </si>
  <si>
    <t>REFUND - PASS CNA TEST</t>
  </si>
  <si>
    <t>DBP AUDIO, LLC</t>
  </si>
  <si>
    <t xml:space="preserve">CONTRACT SERVICE/AHS </t>
  </si>
  <si>
    <t xml:space="preserve">EDUCATIONAL THEATRE </t>
  </si>
  <si>
    <t xml:space="preserve">LIVE IT AGAIN </t>
  </si>
  <si>
    <t>N-TUNE MUSIC &amp; SOUND, INC</t>
  </si>
  <si>
    <t xml:space="preserve">SUPPLIES/AMS BAND </t>
  </si>
  <si>
    <t>PEP WEAR, LLC</t>
  </si>
  <si>
    <t xml:space="preserve">SUPPLIES/AHS BAND </t>
  </si>
  <si>
    <t xml:space="preserve">SOUTH MEADOW ANIMAL </t>
  </si>
  <si>
    <t>ROBIN ZIMMERMANN</t>
  </si>
  <si>
    <t>POST CC PROCESSING FEE</t>
  </si>
  <si>
    <t>AISD BEARCAT STORE</t>
  </si>
  <si>
    <t>A &amp; M SIGNS</t>
  </si>
  <si>
    <t xml:space="preserve">CONTRACT SERVICE/MAINT </t>
  </si>
  <si>
    <t>GENERAL FUND</t>
  </si>
  <si>
    <t>A/C SUPPLY COMPANY</t>
  </si>
  <si>
    <t xml:space="preserve">ADVANCED CONNECTIONS, </t>
  </si>
  <si>
    <t>AHS FRONT ENTRY LOCK</t>
  </si>
  <si>
    <t>AMAG TECH SUPPORT</t>
  </si>
  <si>
    <t>APPLE, INC.</t>
  </si>
  <si>
    <t>AT&amp;T LONG DISTANCE</t>
  </si>
  <si>
    <t>LONG DISTANCE</t>
  </si>
  <si>
    <t>ATHLETIC SUPPLY, INC.</t>
  </si>
  <si>
    <t>EQUIPMENT REPAIR</t>
  </si>
  <si>
    <t>CO-CURRICULAR FUND</t>
  </si>
  <si>
    <t>BINSWANGER GLASS #144</t>
  </si>
  <si>
    <t>BLUE RIDGE SIGNS, INC</t>
  </si>
  <si>
    <t>SUPPLIES/COVID-19</t>
  </si>
  <si>
    <t>SUSAN K BOHN</t>
  </si>
  <si>
    <t>MARCH 2020 MILEAGE</t>
  </si>
  <si>
    <t>BRAIN POP</t>
  </si>
  <si>
    <t>ANNUAL RENEWAL</t>
  </si>
  <si>
    <t>UNIFORMS</t>
  </si>
  <si>
    <t>BUCK'S WHEEL &amp; EQUIPMENT</t>
  </si>
  <si>
    <t xml:space="preserve">CARDINAL'S SPORT CENTER, </t>
  </si>
  <si>
    <t>CARENOW</t>
  </si>
  <si>
    <t>DRUG SCREEN</t>
  </si>
  <si>
    <t xml:space="preserve">DAN CAREY SPORTING </t>
  </si>
  <si>
    <t>MATT CARPENTER</t>
  </si>
  <si>
    <t>REIMB/FEES-DUES</t>
  </si>
  <si>
    <t>JOSEPH V CATANEO</t>
  </si>
  <si>
    <t>WINTERGUARD</t>
  </si>
  <si>
    <t>CATHOLIC CHARITIES</t>
  </si>
  <si>
    <t>TRANSLATION SERVICE</t>
  </si>
  <si>
    <t xml:space="preserve">CAVALLO ENERGY TEXAS, </t>
  </si>
  <si>
    <t>UTILITY</t>
  </si>
  <si>
    <t xml:space="preserve">CITY OF FORT WORTH </t>
  </si>
  <si>
    <t xml:space="preserve">CLEAR FORK MATERIALS, </t>
  </si>
  <si>
    <t xml:space="preserve">COOKING EQUIPMENT </t>
  </si>
  <si>
    <t>COVER ONE, INC</t>
  </si>
  <si>
    <t xml:space="preserve">LIBRARY </t>
  </si>
  <si>
    <t xml:space="preserve">CRISIS PREVENTION </t>
  </si>
  <si>
    <t>STAFF DEVELOPMENT</t>
  </si>
  <si>
    <t xml:space="preserve">DEALERS ELECTRICAL </t>
  </si>
  <si>
    <t xml:space="preserve">ELECTRICAL </t>
  </si>
  <si>
    <t>DELL, INC.</t>
  </si>
  <si>
    <t xml:space="preserve">INSTR TECHNOLOGY EQUIP </t>
  </si>
  <si>
    <t xml:space="preserve">DRAMATIC PUBLISHING </t>
  </si>
  <si>
    <t xml:space="preserve">ED FOUNDATION GRANT </t>
  </si>
  <si>
    <t>PO 906220 - 2019 TAX FORMS</t>
  </si>
  <si>
    <t xml:space="preserve">EDUCATIONAL SERVICE </t>
  </si>
  <si>
    <t>EFFORTLESS BRANDING</t>
  </si>
  <si>
    <t>ENVIROMATIC SYSTEMS</t>
  </si>
  <si>
    <t xml:space="preserve">FAST GROWTH SCHOOL </t>
  </si>
  <si>
    <t>STAFF DEVELOPMENT/SUPT</t>
  </si>
  <si>
    <t>FEDEX CORPORATION</t>
  </si>
  <si>
    <t>POSTAGE/BUSINESS OFFICE</t>
  </si>
  <si>
    <t>GLADIATOR FENCE, LLC</t>
  </si>
  <si>
    <t>ELEM NO 6 SITE COSTS</t>
  </si>
  <si>
    <t xml:space="preserve">GREATAMERICA FINANCIAL </t>
  </si>
  <si>
    <t>XEROX</t>
  </si>
  <si>
    <t>GUITAR CENTER, INC</t>
  </si>
  <si>
    <t xml:space="preserve">HERITAGE FOOD SERVICE </t>
  </si>
  <si>
    <t xml:space="preserve">NATL BREAKFAST/LUNCH </t>
  </si>
  <si>
    <t>HOBART SERVICE</t>
  </si>
  <si>
    <t>EARL HUSFELD</t>
  </si>
  <si>
    <t>REIMB/SUPPLIES</t>
  </si>
  <si>
    <t>THE INSTRUMENTALIST, LLC</t>
  </si>
  <si>
    <t>AWARDS/AHS BAND</t>
  </si>
  <si>
    <t>JOHNATHAN D KAMMERER</t>
  </si>
  <si>
    <t>BAND ROYALTIES/AHS BAND</t>
  </si>
  <si>
    <t xml:space="preserve">MELODY'S SOUTHWEST </t>
  </si>
  <si>
    <t>MORITZ OF FORT WORTH</t>
  </si>
  <si>
    <t xml:space="preserve">VEHICLE SUPPLIES/WHITE </t>
  </si>
  <si>
    <t>PO 005369 - RETURN</t>
  </si>
  <si>
    <t xml:space="preserve">MSB CONSULTING GROUP, </t>
  </si>
  <si>
    <t>4/17/2020-53855635</t>
  </si>
  <si>
    <t>4/24/2020-53882986</t>
  </si>
  <si>
    <t>SUPPLIES/REPAIRS</t>
  </si>
  <si>
    <t xml:space="preserve">NATIONAL WHOLESALE </t>
  </si>
  <si>
    <t>PLUMBING SUPPLIES/CODER</t>
  </si>
  <si>
    <t xml:space="preserve">NETSYNC NETWORK </t>
  </si>
  <si>
    <t>NEXTLINK</t>
  </si>
  <si>
    <t>INTERNET SERVICE</t>
  </si>
  <si>
    <t xml:space="preserve">O'REILLY AUTO </t>
  </si>
  <si>
    <t>PO 005690 - RETURN</t>
  </si>
  <si>
    <t>PO 005619 - CORE RETURN</t>
  </si>
  <si>
    <t xml:space="preserve">OTTAWA AREA </t>
  </si>
  <si>
    <t>DYNA SYSTEMS</t>
  </si>
  <si>
    <t>CARPENTRY SUPPLIES/AHS</t>
  </si>
  <si>
    <t>PBS of TEXAS, LLC</t>
  </si>
  <si>
    <t>2ND HALF APRIL</t>
  </si>
  <si>
    <t>KAREN PETERSON</t>
  </si>
  <si>
    <t xml:space="preserve">THE PRODUCTIVITY CENTER, </t>
  </si>
  <si>
    <t>SUBSCRIPTION/POLICE DEPT</t>
  </si>
  <si>
    <t>QUILL CORPORATION</t>
  </si>
  <si>
    <t xml:space="preserve">INSTRUCTIONAL </t>
  </si>
  <si>
    <t>RCI TECHNOLOGIES, INC.</t>
  </si>
  <si>
    <t xml:space="preserve">SUPPLIES/TECHNOLOGY </t>
  </si>
  <si>
    <t>REPUBLIC SERVICES</t>
  </si>
  <si>
    <t xml:space="preserve">SHI GOVERNMENT </t>
  </si>
  <si>
    <t>SERVER CLIENT LICENSING</t>
  </si>
  <si>
    <t>SIEMENS INDUSTRY, INC.</t>
  </si>
  <si>
    <t xml:space="preserve">FIRE SYSTEM </t>
  </si>
  <si>
    <t>SOUTHERN TIRE MART, LLC</t>
  </si>
  <si>
    <t xml:space="preserve">SOUTHWEST INTL TRUCKS, </t>
  </si>
  <si>
    <t>SPECTRUM CORPORATION</t>
  </si>
  <si>
    <t>SCOREBOARD REPAIR</t>
  </si>
  <si>
    <t>STARFALL EDUCATION</t>
  </si>
  <si>
    <t>SUBSCRIPTION RENEWAL</t>
  </si>
  <si>
    <t xml:space="preserve">TASO SOCCER TARRANT </t>
  </si>
  <si>
    <t>SOCCER OFFICIALS</t>
  </si>
  <si>
    <t>TEACHER SYNERGY, LLC</t>
  </si>
  <si>
    <t>TEMPLETON DEMOGRAPHICS</t>
  </si>
  <si>
    <t>DEMOGRAPHER</t>
  </si>
  <si>
    <t>THE TENNIS SHOP, INC.</t>
  </si>
  <si>
    <t xml:space="preserve">TEX-OMA BUILDERS SUPPLY </t>
  </si>
  <si>
    <t xml:space="preserve">LOCKS &amp; DOOR </t>
  </si>
  <si>
    <t xml:space="preserve">TEXAS COMPTROLLER OF </t>
  </si>
  <si>
    <t>ANNUAL MEMBERSHIP</t>
  </si>
  <si>
    <t>TEXAS GAS SERVICE</t>
  </si>
  <si>
    <t xml:space="preserve">TEXAS STATE FLORISTS' </t>
  </si>
  <si>
    <t>FEES/DUES</t>
  </si>
  <si>
    <t xml:space="preserve">TITLE I, PART C CARL D </t>
  </si>
  <si>
    <t>TJ  OILFIELD  SERVICES, LLC</t>
  </si>
  <si>
    <t xml:space="preserve">TOTAL FILTRATION </t>
  </si>
  <si>
    <t xml:space="preserve">FILTERS-DISTRICT/MAINT </t>
  </si>
  <si>
    <t>JEREMY M TRAWEEK</t>
  </si>
  <si>
    <t xml:space="preserve">STAFF DEVELOPMENT/MAINT </t>
  </si>
  <si>
    <t xml:space="preserve">TRI-COUNTY ELECTRIC </t>
  </si>
  <si>
    <t xml:space="preserve">TRI-LAM ROOFING &amp; </t>
  </si>
  <si>
    <t xml:space="preserve">CONTRACT SERVICE/SOUTH </t>
  </si>
  <si>
    <t>UNIFIRST HOLDINGS, INC</t>
  </si>
  <si>
    <t>LAUNDRY SERVICE</t>
  </si>
  <si>
    <t xml:space="preserve">UNITED REFRIGERATION, </t>
  </si>
  <si>
    <t xml:space="preserve">VAN WALKER TOOL &amp; </t>
  </si>
  <si>
    <t>XEROX CORPORATION</t>
  </si>
  <si>
    <t>ATMOS ENERGY</t>
  </si>
  <si>
    <t>CITY OF WILLOW PARK</t>
  </si>
  <si>
    <t>TOWN OF ANNETTA</t>
  </si>
  <si>
    <t xml:space="preserve">ADVANCED GLASS SYSTEMS, </t>
  </si>
  <si>
    <t xml:space="preserve">ALEDO CHILDREN'S </t>
  </si>
  <si>
    <t>REFUND - AP EXAM, ENG LIT</t>
  </si>
  <si>
    <t>SUPPLIES/DISTRICT</t>
  </si>
  <si>
    <t>SUPPLIES/POLICE DEPT</t>
  </si>
  <si>
    <t>Bags for meals</t>
  </si>
  <si>
    <t>AT&amp;T</t>
  </si>
  <si>
    <t>TELEPHONE</t>
  </si>
  <si>
    <t>MONTHLY ACCESS CHARGES</t>
  </si>
  <si>
    <t>AT&amp;T MOBILITY</t>
  </si>
  <si>
    <t xml:space="preserve">WIFI HOTSPOTS FOR </t>
  </si>
  <si>
    <t>REBECCA BERRY</t>
  </si>
  <si>
    <t>REFUND - STUDENT MOVING</t>
  </si>
  <si>
    <t>COURTNEY BETANCOURT</t>
  </si>
  <si>
    <t xml:space="preserve">REFUND - AP EXAM, PHYSICS </t>
  </si>
  <si>
    <t>APRIL BIERLE</t>
  </si>
  <si>
    <t xml:space="preserve">REFUND - AP EXAM, ART </t>
  </si>
  <si>
    <t>MICHELE BIRDWELL</t>
  </si>
  <si>
    <t>BORDEN DAIRY COMPANY</t>
  </si>
  <si>
    <t>FOOD</t>
  </si>
  <si>
    <t>PA 0692282 - RETURN</t>
  </si>
  <si>
    <t>FORD BOWLIN</t>
  </si>
  <si>
    <t>REFUND - AP EXAMS</t>
  </si>
  <si>
    <t>SHIRLEY BRASSFIELD</t>
  </si>
  <si>
    <t>MARCH &amp; APRIL MILEAGE</t>
  </si>
  <si>
    <t>SHERRY BROWN</t>
  </si>
  <si>
    <t>REFUND AP EXAM, BIOLOGY</t>
  </si>
  <si>
    <t>PO 001312 - ADD'L ITEMS</t>
  </si>
  <si>
    <t xml:space="preserve">BUECHLER &amp; ASSOCIATES, P. </t>
  </si>
  <si>
    <t>PROFESSIONAL SERVICES</t>
  </si>
  <si>
    <t>ROBERT BURCHETT</t>
  </si>
  <si>
    <t>JANSI CAMPBELL</t>
  </si>
  <si>
    <t>CDW GOVERNMENT, INC</t>
  </si>
  <si>
    <t xml:space="preserve">PROFESSIONAL </t>
  </si>
  <si>
    <t xml:space="preserve">CE-DFW WAREHOUSE </t>
  </si>
  <si>
    <t xml:space="preserve">EQUIPMENT REPAIR/MAINT </t>
  </si>
  <si>
    <t xml:space="preserve">CENTURY MECHANICAL </t>
  </si>
  <si>
    <t>HVAC SYUPPLIES/MCCALL</t>
  </si>
  <si>
    <t>NCS PEARSON, INC.</t>
  </si>
  <si>
    <t>ARLENE CHAPIN</t>
  </si>
  <si>
    <t>CHEM-AQUA</t>
  </si>
  <si>
    <t xml:space="preserve">CONTRACT SERVICE/AHS &amp; </t>
  </si>
  <si>
    <t>CITY OF ALEDO</t>
  </si>
  <si>
    <t>TIMOTHY CLEMENTS</t>
  </si>
  <si>
    <t>ANN COBURN</t>
  </si>
  <si>
    <t>JEFF COOPER</t>
  </si>
  <si>
    <t>JEANNE CRUTSINGER</t>
  </si>
  <si>
    <t xml:space="preserve">REFUND - AP EXAM, </t>
  </si>
  <si>
    <t>DAWN M CUNNINGHAM</t>
  </si>
  <si>
    <t>EMILY DAVIS</t>
  </si>
  <si>
    <t xml:space="preserve">DFW WASTE OIL SERVICE, </t>
  </si>
  <si>
    <t>MARK OF EXCELLENCE</t>
  </si>
  <si>
    <t>EMMA DORN</t>
  </si>
  <si>
    <t>TY DUPONT</t>
  </si>
  <si>
    <t xml:space="preserve">REFUND - STUDENT </t>
  </si>
  <si>
    <t>ADRIAN EDWARDS</t>
  </si>
  <si>
    <t>DIAGNOSTICIAN</t>
  </si>
  <si>
    <t>IDEA-B  FORMULA</t>
  </si>
  <si>
    <t>JEFF EDWARDS</t>
  </si>
  <si>
    <t>LIGHTING/BULBS &amp; BALLASTS</t>
  </si>
  <si>
    <t>ETC LITE, INC</t>
  </si>
  <si>
    <t>MAY CONSULTING</t>
  </si>
  <si>
    <t>VICKY EVERTS</t>
  </si>
  <si>
    <t xml:space="preserve">EWING IRRIGATION &amp; GOLF </t>
  </si>
  <si>
    <t xml:space="preserve">PLUMBING </t>
  </si>
  <si>
    <t>MARK FARMER</t>
  </si>
  <si>
    <t xml:space="preserve">FIRETROL PROTECTION </t>
  </si>
  <si>
    <t>REPAIRS/FIRE ALARM</t>
  </si>
  <si>
    <t>FIRE SYSTEM MAINTENANCE</t>
  </si>
  <si>
    <t>FIRE ALARM MONITORING</t>
  </si>
  <si>
    <t>FLOORS TO GO</t>
  </si>
  <si>
    <t xml:space="preserve">CONTRACT SERVICE/CODER </t>
  </si>
  <si>
    <t xml:space="preserve">CONTRACT </t>
  </si>
  <si>
    <t>CONTRACT SERVICE/AMS</t>
  </si>
  <si>
    <t>GEORGE GAMEZ</t>
  </si>
  <si>
    <t>REFUND - AP EXAM, BIOLOGY</t>
  </si>
  <si>
    <t>GLENDA GARGIULO</t>
  </si>
  <si>
    <t>TERRY GARRISON</t>
  </si>
  <si>
    <t xml:space="preserve">REFUND - GRADUATING </t>
  </si>
  <si>
    <t xml:space="preserve">GAS &amp; SUPPLY NORTH </t>
  </si>
  <si>
    <t>STEVEN GLICK</t>
  </si>
  <si>
    <t xml:space="preserve">GLOBAL EQUIPMENT </t>
  </si>
  <si>
    <t>SUPPLIES/MAINT DEPT</t>
  </si>
  <si>
    <t>DONNA GLOVER</t>
  </si>
  <si>
    <t>SHANA GOODEN</t>
  </si>
  <si>
    <t>RENEE GOODENOUGH</t>
  </si>
  <si>
    <t>GRAINGER</t>
  </si>
  <si>
    <t>REPAIRS A/C UNITS/MCCALL</t>
  </si>
  <si>
    <t xml:space="preserve">GREENLEAF WHOLESALE </t>
  </si>
  <si>
    <t>SHARON GRIBBLE</t>
  </si>
  <si>
    <t xml:space="preserve">REFUND - AP EXAM, US </t>
  </si>
  <si>
    <t>SCOTT GROOMS</t>
  </si>
  <si>
    <t>REFUND - AP EXAM, MACRO</t>
  </si>
  <si>
    <t>SARALYN HANCOCK</t>
  </si>
  <si>
    <t>NELA HANEN</t>
  </si>
  <si>
    <t>MARK HAYES</t>
  </si>
  <si>
    <t>MICHELLE HAYES</t>
  </si>
  <si>
    <t>REPAIRS/AHS KITCHEN</t>
  </si>
  <si>
    <t xml:space="preserve">PO 003785 - CORRECT </t>
  </si>
  <si>
    <t>PO 003785 - RETURN PARTS</t>
  </si>
  <si>
    <t>EQ</t>
  </si>
  <si>
    <t>HVAC SUPPLIES</t>
  </si>
  <si>
    <t>MICHELLE HEWITT</t>
  </si>
  <si>
    <t>KIMBERLY J. HYDE</t>
  </si>
  <si>
    <t>AI CONSULTING</t>
  </si>
  <si>
    <t>INDECO SALES, INC.</t>
  </si>
  <si>
    <t>EQUIPMENT</t>
  </si>
  <si>
    <t>APRIL ISBELL</t>
  </si>
  <si>
    <t>JASON JOHNSON</t>
  </si>
  <si>
    <t>MICHELLE JOHNSON</t>
  </si>
  <si>
    <t>KELLY KALDENBACH</t>
  </si>
  <si>
    <t>MICHELE KELLY</t>
  </si>
  <si>
    <t>KURZ &amp; COMPANY</t>
  </si>
  <si>
    <t>FOOD SUPPLIES</t>
  </si>
  <si>
    <t>LABATT FOOD SERVICE</t>
  </si>
  <si>
    <t xml:space="preserve">LAKESHORE LEARNING </t>
  </si>
  <si>
    <t>TODD LANE</t>
  </si>
  <si>
    <t>LINDA LEONARD</t>
  </si>
  <si>
    <t>JENNY LEWIS</t>
  </si>
  <si>
    <t>RACHEL LOTH</t>
  </si>
  <si>
    <t>STEVE LOZZI</t>
  </si>
  <si>
    <t>M-PAK, INC</t>
  </si>
  <si>
    <t>MANSFIELD MEDICAL CLINIC</t>
  </si>
  <si>
    <t xml:space="preserve">CONTRACT SERVICE/POLICE </t>
  </si>
  <si>
    <t>RACHEL L MARKHAM</t>
  </si>
  <si>
    <t>REIMB/EXPENSE</t>
  </si>
  <si>
    <t xml:space="preserve">PO 001980 - COVID 19 </t>
  </si>
  <si>
    <t>SUBSCRIPTION</t>
  </si>
  <si>
    <t>VEHICLE REGISTRATION</t>
  </si>
  <si>
    <t xml:space="preserve">FP COSTS &amp; SBEC CERT </t>
  </si>
  <si>
    <t>APRIL ADVERTISING</t>
  </si>
  <si>
    <t xml:space="preserve">GENERAL SUPPLIES/MAINT </t>
  </si>
  <si>
    <t xml:space="preserve">CARPENTRY </t>
  </si>
  <si>
    <t>PO 005497 - LOWES RETURN</t>
  </si>
  <si>
    <t>REFRIGERATED TRUCK</t>
  </si>
  <si>
    <t>EQUIPMENT/POLICE DEPT</t>
  </si>
  <si>
    <t>POSTAGE/MAILING PACKAGE</t>
  </si>
  <si>
    <t>LOUISA McQUADE</t>
  </si>
  <si>
    <t>RYAN MEARS</t>
  </si>
  <si>
    <t>RICHARD MEWHERTER</t>
  </si>
  <si>
    <t>KATHERYN MILLS</t>
  </si>
  <si>
    <t>REFUND - AP EXAM, WORLD</t>
  </si>
  <si>
    <t>LISA MORRIS</t>
  </si>
  <si>
    <t>MOUSER ELECTRONICS, INC.</t>
  </si>
  <si>
    <t>5/1/2020 - 53897893</t>
  </si>
  <si>
    <t>5/8/2020 - 53917974</t>
  </si>
  <si>
    <t>GRAYSON MURDOCK</t>
  </si>
  <si>
    <t xml:space="preserve">INSTRUMENT REPAIRS/AMS </t>
  </si>
  <si>
    <t>KARI NEELEY</t>
  </si>
  <si>
    <t xml:space="preserve">NORTHWEST ENGRAVERS, </t>
  </si>
  <si>
    <t>PATTI OAKS</t>
  </si>
  <si>
    <t>OFFICE DEPOT, INC.</t>
  </si>
  <si>
    <t>UT AUSTIN - ONRAMPS</t>
  </si>
  <si>
    <t>FALL 2019 &amp; SPRING 2020</t>
  </si>
  <si>
    <t>DENISE PARCELLUZZI</t>
  </si>
  <si>
    <t>PARKER COUNTY TODAY</t>
  </si>
  <si>
    <t xml:space="preserve">FULL PAGE GRADUATING </t>
  </si>
  <si>
    <t>PASCO BROKERAGE, INC.</t>
  </si>
  <si>
    <t>FIRST HALF MAY 2020</t>
  </si>
  <si>
    <t>PENDER'S MUSIC COMPANY</t>
  </si>
  <si>
    <t>SUPPLIES/AMS BAND</t>
  </si>
  <si>
    <t xml:space="preserve">PEPPER PSYCHOLOGICAL </t>
  </si>
  <si>
    <t xml:space="preserve">PITNEY BOWES GLOBAL </t>
  </si>
  <si>
    <t>POSTAGE MACHINE LEASE</t>
  </si>
  <si>
    <t>MIKE POLKA</t>
  </si>
  <si>
    <t>SR BRAY, LLC</t>
  </si>
  <si>
    <t xml:space="preserve">REPAIRS AT </t>
  </si>
  <si>
    <t xml:space="preserve">PUBLIC WORKERS </t>
  </si>
  <si>
    <t>FOURTH QTR 2019-2020</t>
  </si>
  <si>
    <t>PURCHASE POWER</t>
  </si>
  <si>
    <t xml:space="preserve">POSTAGE FOR CURRICULUM </t>
  </si>
  <si>
    <t>R. CRAIG STEPHENS</t>
  </si>
  <si>
    <t>R.E. MAINTENANCE</t>
  </si>
  <si>
    <t>VEHICLE INSPECTION</t>
  </si>
  <si>
    <t>ASHLEY RANGEL</t>
  </si>
  <si>
    <t>PAUL RAWLEY</t>
  </si>
  <si>
    <t>RDO EQUIPMENT CO.</t>
  </si>
  <si>
    <t>REPAIRS/PM SERVICE</t>
  </si>
  <si>
    <t>BECKY REESE</t>
  </si>
  <si>
    <t>MELISSA RICHTER</t>
  </si>
  <si>
    <t>CONTRACT SLP</t>
  </si>
  <si>
    <t>REY RODRIGUEZ</t>
  </si>
  <si>
    <t xml:space="preserve">RONNIE WALTERS LAWN </t>
  </si>
  <si>
    <t xml:space="preserve">MAY GROUNDS </t>
  </si>
  <si>
    <t>JOE PHILLIP ROQUEMORE</t>
  </si>
  <si>
    <t>ROSETTA STONE LTD.</t>
  </si>
  <si>
    <t>TITLE III, LEP</t>
  </si>
  <si>
    <t xml:space="preserve">INTERSTATE BILLING </t>
  </si>
  <si>
    <t>SARAH MOORE</t>
  </si>
  <si>
    <t>MONTHLY CONSULTING</t>
  </si>
  <si>
    <t xml:space="preserve">SCHOOL NUTRITION </t>
  </si>
  <si>
    <t>FEES/DUES/CN DEPT</t>
  </si>
  <si>
    <t>PETE SKIDMORE</t>
  </si>
  <si>
    <t>ASHLEY SMITH</t>
  </si>
  <si>
    <t>PO 005734 - RETURN &amp; CORE</t>
  </si>
  <si>
    <t>TAMMY SPITLER</t>
  </si>
  <si>
    <t>JULIETTE STEFFE</t>
  </si>
  <si>
    <t xml:space="preserve">LAUREN DELANEY </t>
  </si>
  <si>
    <t>PERCUSSION ASSIST</t>
  </si>
  <si>
    <t>GINA STEWART</t>
  </si>
  <si>
    <t>REFUN - AP EXAMS</t>
  </si>
  <si>
    <t xml:space="preserve">SUBSCRIPTION SVCS OF </t>
  </si>
  <si>
    <t>PATRICIA SUTTON</t>
  </si>
  <si>
    <t>SWAGIT PRODUCTIONS, LLC</t>
  </si>
  <si>
    <t>APRIL VIDEO STREAMING</t>
  </si>
  <si>
    <t>TARPLEY MUSIC CO, INC</t>
  </si>
  <si>
    <t xml:space="preserve">BAND </t>
  </si>
  <si>
    <t>CAROLYN TAYLOR</t>
  </si>
  <si>
    <t xml:space="preserve">TCU - OFFICE OF EXTENDED </t>
  </si>
  <si>
    <t xml:space="preserve">ADVANCED PLACEMENT </t>
  </si>
  <si>
    <t xml:space="preserve">TEXAS HIGH SCHOOL </t>
  </si>
  <si>
    <t>TFE CONNECT</t>
  </si>
  <si>
    <t>CONTRACT SERVICE/TFE</t>
  </si>
  <si>
    <t xml:space="preserve">TECHNOLOGY </t>
  </si>
  <si>
    <t>MELISSA THURMAN</t>
  </si>
  <si>
    <t>KELLY TIERCE</t>
  </si>
  <si>
    <t>IVAN TORRES</t>
  </si>
  <si>
    <t>PO 005633 - RETURN</t>
  </si>
  <si>
    <t xml:space="preserve">REPLACE FILTERS IN A/C </t>
  </si>
  <si>
    <t>TUXEDO CONNECT, LLC</t>
  </si>
  <si>
    <t>UNIFORMS/AHS BAND</t>
  </si>
  <si>
    <t>HVAC SUPPLIES/DISTRICT</t>
  </si>
  <si>
    <t>UNITED RENTALS, INC</t>
  </si>
  <si>
    <t>EQUIPMENT RENTAL/MAINT</t>
  </si>
  <si>
    <t>JOHN VAN NESS</t>
  </si>
  <si>
    <t>WALSH, GALLEGOS, TREVINO</t>
  </si>
  <si>
    <t>LEGAL SERVICES</t>
  </si>
  <si>
    <t>WEATHERFORD DEMOCRAT</t>
  </si>
  <si>
    <t>GRADUATION MAGAZINE</t>
  </si>
  <si>
    <t>WENDY WENSZELL</t>
  </si>
  <si>
    <t>CHERYL WEST</t>
  </si>
  <si>
    <t>JEFF WITTE</t>
  </si>
  <si>
    <t>JAYNE ALISON WOOD</t>
  </si>
  <si>
    <t>ANGELA WYNN</t>
  </si>
  <si>
    <t>APRIL SER# 3AG-872195</t>
  </si>
  <si>
    <t>APRIL SER# 8TB-622726</t>
  </si>
  <si>
    <t>MURPHY YATES</t>
  </si>
  <si>
    <t>YELLOWFOLDER</t>
  </si>
  <si>
    <t>ANNUAL ONLINE SERVICES</t>
  </si>
  <si>
    <t>YESACCESSIBLE!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</si>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</sst>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0"/>
  <sheetViews>
    <sheetView tabSelected="1" topLeftCell="A601" workbookViewId="0">
      <selection activeCell="D620" sqref="D620"/>
    </sheetView>
  </sheetViews>
  <sheetFormatPr defaultRowHeight="15" x14ac:dyDescent="0.25"/>
  <cols>
    <col min="1" max="1" width="10.140625" bestFit="1" customWidth="1"/>
    <col min="3" max="3" width="25.85546875" bestFit="1" customWidth="1"/>
    <col min="4" max="4" width="11.85546875" style="3" bestFit="1" customWidth="1"/>
    <col min="5" max="5" width="26.140625" bestFit="1" customWidth="1"/>
    <col min="6" max="6" width="22.85546875" bestFit="1" customWidth="1"/>
  </cols>
  <sheetData>
    <row r="1" spans="1:6" s="1" customFormat="1" x14ac:dyDescent="0.25">
      <c r="A1" s="1" t="s">
        <v>436</v>
      </c>
      <c r="B1" s="1" t="s">
        <v>437</v>
      </c>
      <c r="C1" s="1" t="s">
        <v>438</v>
      </c>
      <c r="D1" s="2" t="s">
        <v>439</v>
      </c>
      <c r="E1" s="1" t="s">
        <v>440</v>
      </c>
      <c r="F1" s="1" t="s">
        <v>441</v>
      </c>
    </row>
    <row r="2" spans="1:6" x14ac:dyDescent="0.25">
      <c r="A2">
        <v>20200506</v>
      </c>
      <c r="B2" t="str">
        <f>"001168"</f>
        <v>001168</v>
      </c>
      <c r="C2" t="s">
        <v>0</v>
      </c>
      <c r="D2" s="3">
        <v>2500</v>
      </c>
      <c r="E2" t="s">
        <v>1</v>
      </c>
      <c r="F2" t="s">
        <v>2</v>
      </c>
    </row>
    <row r="3" spans="1:6" x14ac:dyDescent="0.25">
      <c r="A3">
        <v>20200506</v>
      </c>
      <c r="B3" t="str">
        <f>"001169"</f>
        <v>001169</v>
      </c>
      <c r="C3" t="s">
        <v>3</v>
      </c>
      <c r="D3" s="3">
        <v>2500</v>
      </c>
      <c r="E3" t="s">
        <v>4</v>
      </c>
      <c r="F3" t="s">
        <v>2</v>
      </c>
    </row>
    <row r="4" spans="1:6" x14ac:dyDescent="0.25">
      <c r="A4">
        <v>20200506</v>
      </c>
      <c r="B4" t="str">
        <f>"001170"</f>
        <v>001170</v>
      </c>
      <c r="C4" t="s">
        <v>5</v>
      </c>
      <c r="D4" s="3">
        <v>2500</v>
      </c>
      <c r="E4" t="s">
        <v>6</v>
      </c>
      <c r="F4" t="s">
        <v>7</v>
      </c>
    </row>
    <row r="5" spans="1:6" x14ac:dyDescent="0.25">
      <c r="A5">
        <v>20200506</v>
      </c>
      <c r="B5" t="str">
        <f>"001171"</f>
        <v>001171</v>
      </c>
      <c r="C5" t="s">
        <v>8</v>
      </c>
      <c r="D5" s="3">
        <v>1000</v>
      </c>
      <c r="E5" t="s">
        <v>9</v>
      </c>
      <c r="F5" t="s">
        <v>10</v>
      </c>
    </row>
    <row r="6" spans="1:6" x14ac:dyDescent="0.25">
      <c r="A6">
        <v>20200506</v>
      </c>
      <c r="B6" t="str">
        <f>"001172"</f>
        <v>001172</v>
      </c>
      <c r="C6" t="s">
        <v>11</v>
      </c>
      <c r="D6" s="3">
        <v>2500</v>
      </c>
      <c r="E6" t="s">
        <v>12</v>
      </c>
      <c r="F6" t="s">
        <v>2</v>
      </c>
    </row>
    <row r="7" spans="1:6" x14ac:dyDescent="0.25">
      <c r="A7">
        <v>20200501</v>
      </c>
      <c r="B7" t="str">
        <f>"001304"</f>
        <v>001304</v>
      </c>
      <c r="C7" t="s">
        <v>13</v>
      </c>
      <c r="D7" s="3">
        <v>27400</v>
      </c>
      <c r="E7" t="s">
        <v>14</v>
      </c>
      <c r="F7" t="s">
        <v>15</v>
      </c>
    </row>
    <row r="8" spans="1:6" x14ac:dyDescent="0.25">
      <c r="A8">
        <v>20200501</v>
      </c>
      <c r="B8" t="str">
        <f>"001304"</f>
        <v>001304</v>
      </c>
      <c r="C8" t="s">
        <v>13</v>
      </c>
      <c r="D8" s="3">
        <v>3400</v>
      </c>
      <c r="E8" t="s">
        <v>16</v>
      </c>
      <c r="F8" t="s">
        <v>15</v>
      </c>
    </row>
    <row r="9" spans="1:6" x14ac:dyDescent="0.25">
      <c r="A9">
        <v>20200515</v>
      </c>
      <c r="B9" t="str">
        <f>"001305"</f>
        <v>001305</v>
      </c>
      <c r="C9" t="s">
        <v>17</v>
      </c>
      <c r="D9" s="3">
        <v>5341.5</v>
      </c>
      <c r="E9" t="s">
        <v>18</v>
      </c>
      <c r="F9" t="s">
        <v>15</v>
      </c>
    </row>
    <row r="10" spans="1:6" x14ac:dyDescent="0.25">
      <c r="A10">
        <v>20200515</v>
      </c>
      <c r="B10" t="str">
        <f>"001306"</f>
        <v>001306</v>
      </c>
      <c r="C10" t="s">
        <v>19</v>
      </c>
      <c r="D10" s="3">
        <v>694.78</v>
      </c>
      <c r="E10" t="s">
        <v>20</v>
      </c>
      <c r="F10" t="s">
        <v>15</v>
      </c>
    </row>
    <row r="11" spans="1:6" x14ac:dyDescent="0.25">
      <c r="A11">
        <v>20200501</v>
      </c>
      <c r="B11" t="str">
        <f>"028773"</f>
        <v>028773</v>
      </c>
      <c r="C11" t="s">
        <v>21</v>
      </c>
      <c r="D11" s="3">
        <v>175</v>
      </c>
      <c r="E11" t="s">
        <v>22</v>
      </c>
      <c r="F11" t="s">
        <v>23</v>
      </c>
    </row>
    <row r="12" spans="1:6" x14ac:dyDescent="0.25">
      <c r="A12">
        <v>20200501</v>
      </c>
      <c r="B12" t="str">
        <f>"028774"</f>
        <v>028774</v>
      </c>
      <c r="C12" t="s">
        <v>24</v>
      </c>
      <c r="D12" s="3">
        <v>0.35</v>
      </c>
      <c r="E12" t="s">
        <v>22</v>
      </c>
      <c r="F12" t="s">
        <v>23</v>
      </c>
    </row>
    <row r="13" spans="1:6" x14ac:dyDescent="0.25">
      <c r="A13">
        <v>20200501</v>
      </c>
      <c r="B13" t="str">
        <f>"028775"</f>
        <v>028775</v>
      </c>
      <c r="C13" t="s">
        <v>25</v>
      </c>
      <c r="D13" s="3">
        <v>100</v>
      </c>
      <c r="E13" t="s">
        <v>26</v>
      </c>
      <c r="F13" t="s">
        <v>23</v>
      </c>
    </row>
    <row r="14" spans="1:6" x14ac:dyDescent="0.25">
      <c r="A14">
        <v>20200501</v>
      </c>
      <c r="B14" t="str">
        <f>"028775"</f>
        <v>028775</v>
      </c>
      <c r="C14" t="s">
        <v>25</v>
      </c>
      <c r="D14" s="3">
        <v>342</v>
      </c>
      <c r="E14" t="s">
        <v>26</v>
      </c>
      <c r="F14" t="s">
        <v>23</v>
      </c>
    </row>
    <row r="15" spans="1:6" x14ac:dyDescent="0.25">
      <c r="A15">
        <v>20200501</v>
      </c>
      <c r="B15" t="str">
        <f>"028776"</f>
        <v>028776</v>
      </c>
      <c r="C15" t="s">
        <v>27</v>
      </c>
      <c r="D15" s="3">
        <v>743.62</v>
      </c>
      <c r="E15" t="s">
        <v>28</v>
      </c>
      <c r="F15" t="s">
        <v>23</v>
      </c>
    </row>
    <row r="16" spans="1:6" x14ac:dyDescent="0.25">
      <c r="A16">
        <v>20200501</v>
      </c>
      <c r="B16" t="str">
        <f>"028776"</f>
        <v>028776</v>
      </c>
      <c r="C16" t="s">
        <v>27</v>
      </c>
      <c r="D16" s="3">
        <v>141</v>
      </c>
      <c r="E16" t="s">
        <v>28</v>
      </c>
      <c r="F16" t="s">
        <v>23</v>
      </c>
    </row>
    <row r="17" spans="1:6" x14ac:dyDescent="0.25">
      <c r="A17">
        <v>20200501</v>
      </c>
      <c r="B17" t="str">
        <f>"028777"</f>
        <v>028777</v>
      </c>
      <c r="C17" t="s">
        <v>29</v>
      </c>
      <c r="D17" s="3">
        <v>195</v>
      </c>
      <c r="E17" t="s">
        <v>30</v>
      </c>
      <c r="F17" t="s">
        <v>23</v>
      </c>
    </row>
    <row r="18" spans="1:6" x14ac:dyDescent="0.25">
      <c r="A18">
        <v>20200501</v>
      </c>
      <c r="B18" t="str">
        <f>"028778"</f>
        <v>028778</v>
      </c>
      <c r="C18" t="s">
        <v>21</v>
      </c>
      <c r="D18" s="3">
        <v>359.7</v>
      </c>
      <c r="E18" t="s">
        <v>22</v>
      </c>
      <c r="F18" t="s">
        <v>31</v>
      </c>
    </row>
    <row r="19" spans="1:6" x14ac:dyDescent="0.25">
      <c r="A19">
        <v>20200501</v>
      </c>
      <c r="B19" t="str">
        <f>"028778"</f>
        <v>028778</v>
      </c>
      <c r="C19" t="s">
        <v>21</v>
      </c>
      <c r="D19" s="3">
        <v>262.5</v>
      </c>
      <c r="E19" t="s">
        <v>22</v>
      </c>
      <c r="F19" t="s">
        <v>31</v>
      </c>
    </row>
    <row r="20" spans="1:6" x14ac:dyDescent="0.25">
      <c r="A20">
        <v>20200501</v>
      </c>
      <c r="B20" t="str">
        <f>"028779"</f>
        <v>028779</v>
      </c>
      <c r="C20" t="s">
        <v>32</v>
      </c>
      <c r="D20" s="3">
        <v>199.4</v>
      </c>
      <c r="E20" t="s">
        <v>22</v>
      </c>
      <c r="F20" t="s">
        <v>31</v>
      </c>
    </row>
    <row r="21" spans="1:6" x14ac:dyDescent="0.25">
      <c r="A21">
        <v>20200515</v>
      </c>
      <c r="B21" t="str">
        <f>"028780"</f>
        <v>028780</v>
      </c>
      <c r="C21" t="s">
        <v>33</v>
      </c>
      <c r="D21" s="3">
        <v>804</v>
      </c>
      <c r="E21" t="s">
        <v>22</v>
      </c>
      <c r="F21" t="s">
        <v>23</v>
      </c>
    </row>
    <row r="22" spans="1:6" x14ac:dyDescent="0.25">
      <c r="A22">
        <v>20200515</v>
      </c>
      <c r="B22" t="str">
        <f>"028781"</f>
        <v>028781</v>
      </c>
      <c r="C22" t="s">
        <v>34</v>
      </c>
      <c r="D22" s="3">
        <v>389.97</v>
      </c>
      <c r="E22" t="s">
        <v>22</v>
      </c>
      <c r="F22" t="s">
        <v>23</v>
      </c>
    </row>
    <row r="23" spans="1:6" x14ac:dyDescent="0.25">
      <c r="A23">
        <v>20200515</v>
      </c>
      <c r="B23" t="str">
        <f>"028781"</f>
        <v>028781</v>
      </c>
      <c r="C23" t="s">
        <v>34</v>
      </c>
      <c r="D23" s="3">
        <v>-31.44</v>
      </c>
      <c r="E23" t="s">
        <v>35</v>
      </c>
      <c r="F23" t="s">
        <v>23</v>
      </c>
    </row>
    <row r="24" spans="1:6" x14ac:dyDescent="0.25">
      <c r="A24">
        <v>20200515</v>
      </c>
      <c r="B24" t="str">
        <f>"028781"</f>
        <v>028781</v>
      </c>
      <c r="C24" t="s">
        <v>34</v>
      </c>
      <c r="D24" s="3">
        <v>-62.88</v>
      </c>
      <c r="E24" t="s">
        <v>35</v>
      </c>
      <c r="F24" t="s">
        <v>23</v>
      </c>
    </row>
    <row r="25" spans="1:6" x14ac:dyDescent="0.25">
      <c r="A25">
        <v>20200515</v>
      </c>
      <c r="B25" t="str">
        <f>"028782"</f>
        <v>028782</v>
      </c>
      <c r="C25" t="s">
        <v>36</v>
      </c>
      <c r="D25" s="3">
        <v>157.22999999999999</v>
      </c>
      <c r="E25" t="s">
        <v>37</v>
      </c>
      <c r="F25" t="s">
        <v>23</v>
      </c>
    </row>
    <row r="26" spans="1:6" x14ac:dyDescent="0.25">
      <c r="A26">
        <v>20200515</v>
      </c>
      <c r="B26" t="str">
        <f>"028783"</f>
        <v>028783</v>
      </c>
      <c r="C26" t="s">
        <v>38</v>
      </c>
      <c r="D26" s="3">
        <v>500</v>
      </c>
      <c r="E26" t="s">
        <v>22</v>
      </c>
      <c r="F26" t="s">
        <v>23</v>
      </c>
    </row>
    <row r="27" spans="1:6" x14ac:dyDescent="0.25">
      <c r="A27">
        <v>20200515</v>
      </c>
      <c r="B27" t="str">
        <f>"028784"</f>
        <v>028784</v>
      </c>
      <c r="C27" t="s">
        <v>39</v>
      </c>
      <c r="D27" s="3">
        <v>500</v>
      </c>
      <c r="E27" t="s">
        <v>40</v>
      </c>
      <c r="F27" t="s">
        <v>23</v>
      </c>
    </row>
    <row r="28" spans="1:6" x14ac:dyDescent="0.25">
      <c r="A28">
        <v>20200515</v>
      </c>
      <c r="B28" t="str">
        <f>"028785"</f>
        <v>028785</v>
      </c>
      <c r="C28" t="s">
        <v>41</v>
      </c>
      <c r="D28" s="3">
        <v>1965</v>
      </c>
      <c r="E28" t="s">
        <v>22</v>
      </c>
      <c r="F28" t="s">
        <v>23</v>
      </c>
    </row>
    <row r="29" spans="1:6" x14ac:dyDescent="0.25">
      <c r="A29">
        <v>20200515</v>
      </c>
      <c r="B29" t="str">
        <f>"028785"</f>
        <v>028785</v>
      </c>
      <c r="C29" t="s">
        <v>41</v>
      </c>
      <c r="D29" s="3">
        <v>82</v>
      </c>
      <c r="E29" t="s">
        <v>22</v>
      </c>
      <c r="F29" t="s">
        <v>23</v>
      </c>
    </row>
    <row r="30" spans="1:6" x14ac:dyDescent="0.25">
      <c r="A30">
        <v>20200515</v>
      </c>
      <c r="B30" t="str">
        <f>"028785"</f>
        <v>028785</v>
      </c>
      <c r="C30" t="s">
        <v>41</v>
      </c>
      <c r="D30" s="3">
        <v>59</v>
      </c>
      <c r="E30" t="s">
        <v>22</v>
      </c>
      <c r="F30" t="s">
        <v>23</v>
      </c>
    </row>
    <row r="31" spans="1:6" x14ac:dyDescent="0.25">
      <c r="A31">
        <v>20200515</v>
      </c>
      <c r="B31" t="str">
        <f>"028785"</f>
        <v>028785</v>
      </c>
      <c r="C31" t="s">
        <v>41</v>
      </c>
      <c r="D31" s="3">
        <v>200</v>
      </c>
      <c r="E31" t="s">
        <v>42</v>
      </c>
      <c r="F31" t="s">
        <v>23</v>
      </c>
    </row>
    <row r="32" spans="1:6" x14ac:dyDescent="0.25">
      <c r="A32">
        <v>20200515</v>
      </c>
      <c r="B32" t="str">
        <f>"028785"</f>
        <v>028785</v>
      </c>
      <c r="C32" t="s">
        <v>41</v>
      </c>
      <c r="D32" s="3">
        <v>205.78</v>
      </c>
      <c r="E32" t="s">
        <v>22</v>
      </c>
      <c r="F32" t="s">
        <v>23</v>
      </c>
    </row>
    <row r="33" spans="1:6" x14ac:dyDescent="0.25">
      <c r="A33">
        <v>20200515</v>
      </c>
      <c r="B33" t="str">
        <f>"028786"</f>
        <v>028786</v>
      </c>
      <c r="C33" t="s">
        <v>43</v>
      </c>
      <c r="D33" s="3">
        <v>415</v>
      </c>
      <c r="E33" t="s">
        <v>22</v>
      </c>
      <c r="F33" t="s">
        <v>31</v>
      </c>
    </row>
    <row r="34" spans="1:6" x14ac:dyDescent="0.25">
      <c r="A34">
        <v>20200515</v>
      </c>
      <c r="B34" t="str">
        <f>"028787"</f>
        <v>028787</v>
      </c>
      <c r="C34" t="s">
        <v>44</v>
      </c>
      <c r="D34" s="3">
        <v>104.5</v>
      </c>
      <c r="E34" t="s">
        <v>45</v>
      </c>
      <c r="F34" t="s">
        <v>31</v>
      </c>
    </row>
    <row r="35" spans="1:6" x14ac:dyDescent="0.25">
      <c r="A35">
        <v>20200515</v>
      </c>
      <c r="B35" t="str">
        <f>"028788"</f>
        <v>028788</v>
      </c>
      <c r="C35" t="s">
        <v>46</v>
      </c>
      <c r="D35" s="3">
        <v>250</v>
      </c>
      <c r="E35" t="s">
        <v>47</v>
      </c>
      <c r="F35" t="s">
        <v>31</v>
      </c>
    </row>
    <row r="36" spans="1:6" x14ac:dyDescent="0.25">
      <c r="A36">
        <v>20200515</v>
      </c>
      <c r="B36" t="str">
        <f>"028789"</f>
        <v>028789</v>
      </c>
      <c r="C36" t="s">
        <v>48</v>
      </c>
      <c r="D36" s="3">
        <v>532</v>
      </c>
      <c r="E36" t="s">
        <v>22</v>
      </c>
      <c r="F36" t="s">
        <v>31</v>
      </c>
    </row>
    <row r="37" spans="1:6" x14ac:dyDescent="0.25">
      <c r="A37">
        <v>20200515</v>
      </c>
      <c r="B37" t="str">
        <f>"028790"</f>
        <v>028790</v>
      </c>
      <c r="C37" t="s">
        <v>38</v>
      </c>
      <c r="D37" s="3">
        <v>805.84</v>
      </c>
      <c r="E37" t="s">
        <v>22</v>
      </c>
      <c r="F37" t="s">
        <v>31</v>
      </c>
    </row>
    <row r="38" spans="1:6" x14ac:dyDescent="0.25">
      <c r="A38">
        <v>20200515</v>
      </c>
      <c r="B38" t="str">
        <f>"028790"</f>
        <v>028790</v>
      </c>
      <c r="C38" t="s">
        <v>38</v>
      </c>
      <c r="D38" s="3">
        <v>50</v>
      </c>
      <c r="E38" t="s">
        <v>22</v>
      </c>
      <c r="F38" t="s">
        <v>31</v>
      </c>
    </row>
    <row r="39" spans="1:6" x14ac:dyDescent="0.25">
      <c r="A39">
        <v>20200515</v>
      </c>
      <c r="B39" t="str">
        <f>"028791"</f>
        <v>028791</v>
      </c>
      <c r="C39" t="s">
        <v>49</v>
      </c>
      <c r="D39" s="3">
        <v>1025</v>
      </c>
      <c r="E39" t="s">
        <v>47</v>
      </c>
      <c r="F39" t="s">
        <v>31</v>
      </c>
    </row>
    <row r="40" spans="1:6" x14ac:dyDescent="0.25">
      <c r="A40">
        <v>20200515</v>
      </c>
      <c r="B40" t="str">
        <f>"028792"</f>
        <v>028792</v>
      </c>
      <c r="C40" t="s">
        <v>50</v>
      </c>
      <c r="D40" s="3">
        <v>1437.45</v>
      </c>
      <c r="E40" t="s">
        <v>51</v>
      </c>
      <c r="F40" t="s">
        <v>31</v>
      </c>
    </row>
    <row r="41" spans="1:6" x14ac:dyDescent="0.25">
      <c r="A41">
        <v>20200515</v>
      </c>
      <c r="B41" t="str">
        <f>"028793"</f>
        <v>028793</v>
      </c>
      <c r="C41" t="s">
        <v>52</v>
      </c>
      <c r="D41" s="3">
        <v>198</v>
      </c>
      <c r="E41" t="s">
        <v>53</v>
      </c>
      <c r="F41" t="s">
        <v>31</v>
      </c>
    </row>
    <row r="42" spans="1:6" x14ac:dyDescent="0.25">
      <c r="A42">
        <v>20200515</v>
      </c>
      <c r="B42" t="str">
        <f>"028794"</f>
        <v>028794</v>
      </c>
      <c r="C42" t="s">
        <v>54</v>
      </c>
      <c r="D42" s="3">
        <v>226.45</v>
      </c>
      <c r="E42" t="s">
        <v>22</v>
      </c>
      <c r="F42" t="s">
        <v>31</v>
      </c>
    </row>
    <row r="43" spans="1:6" x14ac:dyDescent="0.25">
      <c r="A43">
        <v>20200515</v>
      </c>
      <c r="B43" t="str">
        <f>"028795"</f>
        <v>028795</v>
      </c>
      <c r="C43" t="s">
        <v>55</v>
      </c>
      <c r="D43" s="3">
        <v>104.5</v>
      </c>
      <c r="E43" t="s">
        <v>45</v>
      </c>
      <c r="F43" t="s">
        <v>31</v>
      </c>
    </row>
    <row r="44" spans="1:6" x14ac:dyDescent="0.25">
      <c r="A44">
        <v>20200511</v>
      </c>
      <c r="B44" t="str">
        <f>"051101"</f>
        <v>051101</v>
      </c>
      <c r="C44" t="s">
        <v>36</v>
      </c>
      <c r="D44" s="3">
        <v>48.3</v>
      </c>
      <c r="E44" t="s">
        <v>56</v>
      </c>
      <c r="F44" t="s">
        <v>57</v>
      </c>
    </row>
    <row r="45" spans="1:6" x14ac:dyDescent="0.25">
      <c r="A45">
        <v>20200501</v>
      </c>
      <c r="B45" t="str">
        <f>"133276"</f>
        <v>133276</v>
      </c>
      <c r="C45" t="s">
        <v>58</v>
      </c>
      <c r="D45" s="3">
        <v>97</v>
      </c>
      <c r="E45" t="s">
        <v>59</v>
      </c>
      <c r="F45" t="s">
        <v>60</v>
      </c>
    </row>
    <row r="46" spans="1:6" x14ac:dyDescent="0.25">
      <c r="A46">
        <v>20200501</v>
      </c>
      <c r="B46" t="str">
        <f>"133277"</f>
        <v>133277</v>
      </c>
      <c r="C46" t="s">
        <v>61</v>
      </c>
      <c r="D46" s="3">
        <v>940</v>
      </c>
      <c r="E46" t="s">
        <v>22</v>
      </c>
      <c r="F46" t="s">
        <v>60</v>
      </c>
    </row>
    <row r="47" spans="1:6" x14ac:dyDescent="0.25">
      <c r="A47">
        <v>20200501</v>
      </c>
      <c r="B47" t="str">
        <f>"133278"</f>
        <v>133278</v>
      </c>
      <c r="C47" t="s">
        <v>62</v>
      </c>
      <c r="D47" s="3">
        <v>210</v>
      </c>
      <c r="E47" t="s">
        <v>63</v>
      </c>
      <c r="F47" t="s">
        <v>60</v>
      </c>
    </row>
    <row r="48" spans="1:6" x14ac:dyDescent="0.25">
      <c r="A48">
        <v>20200501</v>
      </c>
      <c r="B48" t="str">
        <f>"133278"</f>
        <v>133278</v>
      </c>
      <c r="C48" t="s">
        <v>62</v>
      </c>
      <c r="D48" s="3">
        <v>761.25</v>
      </c>
      <c r="E48" t="s">
        <v>64</v>
      </c>
      <c r="F48" t="s">
        <v>60</v>
      </c>
    </row>
    <row r="49" spans="1:6" x14ac:dyDescent="0.25">
      <c r="A49">
        <v>20200501</v>
      </c>
      <c r="B49" t="str">
        <f>"133279"</f>
        <v>133279</v>
      </c>
      <c r="C49" t="s">
        <v>65</v>
      </c>
      <c r="D49" s="3">
        <v>116</v>
      </c>
      <c r="E49" t="s">
        <v>22</v>
      </c>
      <c r="F49" t="s">
        <v>60</v>
      </c>
    </row>
    <row r="50" spans="1:6" x14ac:dyDescent="0.25">
      <c r="A50">
        <v>20200501</v>
      </c>
      <c r="B50" t="str">
        <f>"133280"</f>
        <v>133280</v>
      </c>
      <c r="C50" t="s">
        <v>66</v>
      </c>
      <c r="D50" s="3">
        <v>1089.21</v>
      </c>
      <c r="E50" t="s">
        <v>67</v>
      </c>
      <c r="F50" t="s">
        <v>60</v>
      </c>
    </row>
    <row r="51" spans="1:6" x14ac:dyDescent="0.25">
      <c r="A51">
        <v>20200501</v>
      </c>
      <c r="B51" t="str">
        <f>"133281"</f>
        <v>133281</v>
      </c>
      <c r="C51" t="s">
        <v>68</v>
      </c>
      <c r="D51" s="3">
        <v>4876</v>
      </c>
      <c r="E51" t="s">
        <v>69</v>
      </c>
      <c r="F51" t="s">
        <v>70</v>
      </c>
    </row>
    <row r="52" spans="1:6" x14ac:dyDescent="0.25">
      <c r="A52">
        <v>20200501</v>
      </c>
      <c r="B52" t="str">
        <f>"133282"</f>
        <v>133282</v>
      </c>
      <c r="C52" t="s">
        <v>71</v>
      </c>
      <c r="D52" s="3">
        <v>140</v>
      </c>
      <c r="E52" t="s">
        <v>22</v>
      </c>
      <c r="F52" t="s">
        <v>60</v>
      </c>
    </row>
    <row r="53" spans="1:6" x14ac:dyDescent="0.25">
      <c r="A53">
        <v>20200501</v>
      </c>
      <c r="B53" t="str">
        <f>"133282"</f>
        <v>133282</v>
      </c>
      <c r="C53" t="s">
        <v>71</v>
      </c>
      <c r="D53" s="3">
        <v>420</v>
      </c>
      <c r="E53" t="s">
        <v>22</v>
      </c>
      <c r="F53" t="s">
        <v>60</v>
      </c>
    </row>
    <row r="54" spans="1:6" x14ac:dyDescent="0.25">
      <c r="A54">
        <v>20200501</v>
      </c>
      <c r="B54" t="str">
        <f>"133283"</f>
        <v>133283</v>
      </c>
      <c r="C54" t="s">
        <v>72</v>
      </c>
      <c r="D54" s="3">
        <v>115.2</v>
      </c>
      <c r="E54" t="s">
        <v>73</v>
      </c>
      <c r="F54" t="s">
        <v>60</v>
      </c>
    </row>
    <row r="55" spans="1:6" x14ac:dyDescent="0.25">
      <c r="A55">
        <v>20200501</v>
      </c>
      <c r="B55" t="str">
        <f>"133284"</f>
        <v>133284</v>
      </c>
      <c r="C55" t="s">
        <v>74</v>
      </c>
      <c r="D55" s="3">
        <v>85.1</v>
      </c>
      <c r="E55" t="s">
        <v>75</v>
      </c>
      <c r="F55" t="s">
        <v>60</v>
      </c>
    </row>
    <row r="56" spans="1:6" x14ac:dyDescent="0.25">
      <c r="A56">
        <v>20200501</v>
      </c>
      <c r="B56" t="str">
        <f>"133285"</f>
        <v>133285</v>
      </c>
      <c r="C56" t="s">
        <v>76</v>
      </c>
      <c r="D56" s="3">
        <v>230</v>
      </c>
      <c r="E56" t="s">
        <v>77</v>
      </c>
      <c r="F56" t="s">
        <v>60</v>
      </c>
    </row>
    <row r="57" spans="1:6" x14ac:dyDescent="0.25">
      <c r="A57">
        <v>20200501</v>
      </c>
      <c r="B57" t="str">
        <f>"133286"</f>
        <v>133286</v>
      </c>
      <c r="C57" t="s">
        <v>21</v>
      </c>
      <c r="D57" s="3">
        <v>179.85</v>
      </c>
      <c r="E57" t="s">
        <v>22</v>
      </c>
      <c r="F57" t="s">
        <v>70</v>
      </c>
    </row>
    <row r="58" spans="1:6" x14ac:dyDescent="0.25">
      <c r="A58">
        <v>20200501</v>
      </c>
      <c r="B58" t="str">
        <f>"133286"</f>
        <v>133286</v>
      </c>
      <c r="C58" t="s">
        <v>21</v>
      </c>
      <c r="D58" s="3">
        <v>179.85</v>
      </c>
      <c r="E58" t="s">
        <v>22</v>
      </c>
      <c r="F58" t="s">
        <v>70</v>
      </c>
    </row>
    <row r="59" spans="1:6" x14ac:dyDescent="0.25">
      <c r="A59">
        <v>20200501</v>
      </c>
      <c r="B59" t="str">
        <f>"133286"</f>
        <v>133286</v>
      </c>
      <c r="C59" t="s">
        <v>21</v>
      </c>
      <c r="D59" s="3">
        <v>5250</v>
      </c>
      <c r="E59" t="s">
        <v>78</v>
      </c>
      <c r="F59" t="s">
        <v>70</v>
      </c>
    </row>
    <row r="60" spans="1:6" x14ac:dyDescent="0.25">
      <c r="A60">
        <v>20200501</v>
      </c>
      <c r="B60" t="str">
        <f>"133287"</f>
        <v>133287</v>
      </c>
      <c r="C60" t="s">
        <v>79</v>
      </c>
      <c r="D60" s="3">
        <v>1750.32</v>
      </c>
      <c r="E60" t="s">
        <v>22</v>
      </c>
      <c r="F60" t="s">
        <v>60</v>
      </c>
    </row>
    <row r="61" spans="1:6" x14ac:dyDescent="0.25">
      <c r="A61">
        <v>20200501</v>
      </c>
      <c r="B61" t="str">
        <f>"133287"</f>
        <v>133287</v>
      </c>
      <c r="C61" t="s">
        <v>79</v>
      </c>
      <c r="D61" s="3">
        <v>70.66</v>
      </c>
      <c r="E61" t="s">
        <v>22</v>
      </c>
      <c r="F61" t="s">
        <v>60</v>
      </c>
    </row>
    <row r="62" spans="1:6" x14ac:dyDescent="0.25">
      <c r="A62">
        <v>20200501</v>
      </c>
      <c r="B62" t="str">
        <f>"133287"</f>
        <v>133287</v>
      </c>
      <c r="C62" t="s">
        <v>79</v>
      </c>
      <c r="D62" s="3">
        <v>137</v>
      </c>
      <c r="E62" t="s">
        <v>22</v>
      </c>
      <c r="F62" t="s">
        <v>60</v>
      </c>
    </row>
    <row r="63" spans="1:6" x14ac:dyDescent="0.25">
      <c r="A63">
        <v>20200501</v>
      </c>
      <c r="B63" t="str">
        <f>"133288"</f>
        <v>133288</v>
      </c>
      <c r="C63" t="s">
        <v>80</v>
      </c>
      <c r="D63" s="3">
        <v>2234.73</v>
      </c>
      <c r="E63" t="s">
        <v>22</v>
      </c>
      <c r="F63" t="s">
        <v>70</v>
      </c>
    </row>
    <row r="64" spans="1:6" x14ac:dyDescent="0.25">
      <c r="A64">
        <v>20200501</v>
      </c>
      <c r="B64" t="str">
        <f>"133288"</f>
        <v>133288</v>
      </c>
      <c r="C64" t="s">
        <v>80</v>
      </c>
      <c r="D64" s="3">
        <v>2388.27</v>
      </c>
      <c r="E64" t="s">
        <v>22</v>
      </c>
      <c r="F64" t="s">
        <v>70</v>
      </c>
    </row>
    <row r="65" spans="1:6" x14ac:dyDescent="0.25">
      <c r="A65">
        <v>20200501</v>
      </c>
      <c r="B65" t="str">
        <f>"133289"</f>
        <v>133289</v>
      </c>
      <c r="C65" t="s">
        <v>81</v>
      </c>
      <c r="D65" s="3">
        <v>60</v>
      </c>
      <c r="E65" t="s">
        <v>82</v>
      </c>
      <c r="F65" t="s">
        <v>60</v>
      </c>
    </row>
    <row r="66" spans="1:6" x14ac:dyDescent="0.25">
      <c r="A66">
        <v>20200501</v>
      </c>
      <c r="B66" t="str">
        <f>"133290"</f>
        <v>133290</v>
      </c>
      <c r="C66" t="s">
        <v>83</v>
      </c>
      <c r="D66" s="3">
        <v>1499.98</v>
      </c>
      <c r="E66" t="s">
        <v>22</v>
      </c>
      <c r="F66" t="s">
        <v>70</v>
      </c>
    </row>
    <row r="67" spans="1:6" x14ac:dyDescent="0.25">
      <c r="A67">
        <v>20200501</v>
      </c>
      <c r="B67" t="str">
        <f>"133291"</f>
        <v>133291</v>
      </c>
      <c r="C67" t="s">
        <v>84</v>
      </c>
      <c r="D67" s="3">
        <v>78</v>
      </c>
      <c r="E67" t="s">
        <v>85</v>
      </c>
      <c r="F67" t="s">
        <v>60</v>
      </c>
    </row>
    <row r="68" spans="1:6" x14ac:dyDescent="0.25">
      <c r="A68">
        <v>20200501</v>
      </c>
      <c r="B68" t="str">
        <f>"133292"</f>
        <v>133292</v>
      </c>
      <c r="C68" t="s">
        <v>86</v>
      </c>
      <c r="D68" s="3">
        <v>3100.28</v>
      </c>
      <c r="E68" t="s">
        <v>87</v>
      </c>
      <c r="F68" t="s">
        <v>60</v>
      </c>
    </row>
    <row r="69" spans="1:6" x14ac:dyDescent="0.25">
      <c r="A69">
        <v>20200501</v>
      </c>
      <c r="B69" t="str">
        <f>"133293"</f>
        <v>133293</v>
      </c>
      <c r="C69" t="s">
        <v>88</v>
      </c>
      <c r="D69" s="3">
        <v>136.4</v>
      </c>
      <c r="E69" t="s">
        <v>89</v>
      </c>
      <c r="F69" t="s">
        <v>60</v>
      </c>
    </row>
    <row r="70" spans="1:6" x14ac:dyDescent="0.25">
      <c r="A70">
        <v>20200501</v>
      </c>
      <c r="B70" t="str">
        <f>"133293"</f>
        <v>133293</v>
      </c>
      <c r="C70" t="s">
        <v>88</v>
      </c>
      <c r="D70" s="3">
        <v>49.28</v>
      </c>
      <c r="E70" t="s">
        <v>89</v>
      </c>
      <c r="F70" t="s">
        <v>60</v>
      </c>
    </row>
    <row r="71" spans="1:6" x14ac:dyDescent="0.25">
      <c r="A71">
        <v>20200501</v>
      </c>
      <c r="B71" t="str">
        <f>"133293"</f>
        <v>133293</v>
      </c>
      <c r="C71" t="s">
        <v>88</v>
      </c>
      <c r="D71" s="3">
        <v>33.880000000000003</v>
      </c>
      <c r="E71" t="s">
        <v>89</v>
      </c>
      <c r="F71" t="s">
        <v>60</v>
      </c>
    </row>
    <row r="72" spans="1:6" x14ac:dyDescent="0.25">
      <c r="A72">
        <v>20200501</v>
      </c>
      <c r="B72" t="str">
        <f>"133293"</f>
        <v>133293</v>
      </c>
      <c r="C72" t="s">
        <v>88</v>
      </c>
      <c r="D72" s="3">
        <v>28.6</v>
      </c>
      <c r="E72" t="s">
        <v>89</v>
      </c>
      <c r="F72" t="s">
        <v>60</v>
      </c>
    </row>
    <row r="73" spans="1:6" x14ac:dyDescent="0.25">
      <c r="A73">
        <v>20200501</v>
      </c>
      <c r="B73" t="str">
        <f>"133293"</f>
        <v>133293</v>
      </c>
      <c r="C73" t="s">
        <v>88</v>
      </c>
      <c r="D73" s="3">
        <v>124.25</v>
      </c>
      <c r="E73" t="s">
        <v>89</v>
      </c>
      <c r="F73" t="s">
        <v>60</v>
      </c>
    </row>
    <row r="74" spans="1:6" x14ac:dyDescent="0.25">
      <c r="A74">
        <v>20200501</v>
      </c>
      <c r="B74" t="str">
        <f t="shared" ref="B74:B99" si="0">"133294"</f>
        <v>133294</v>
      </c>
      <c r="C74" t="s">
        <v>90</v>
      </c>
      <c r="D74" s="3">
        <v>241.91</v>
      </c>
      <c r="E74" t="s">
        <v>91</v>
      </c>
      <c r="F74" t="s">
        <v>60</v>
      </c>
    </row>
    <row r="75" spans="1:6" x14ac:dyDescent="0.25">
      <c r="A75">
        <v>20200501</v>
      </c>
      <c r="B75" t="str">
        <f t="shared" si="0"/>
        <v>133294</v>
      </c>
      <c r="C75" t="s">
        <v>90</v>
      </c>
      <c r="D75" s="3">
        <v>1943.57</v>
      </c>
      <c r="E75" t="s">
        <v>91</v>
      </c>
      <c r="F75" t="s">
        <v>60</v>
      </c>
    </row>
    <row r="76" spans="1:6" x14ac:dyDescent="0.25">
      <c r="A76">
        <v>20200501</v>
      </c>
      <c r="B76" t="str">
        <f t="shared" si="0"/>
        <v>133294</v>
      </c>
      <c r="C76" t="s">
        <v>90</v>
      </c>
      <c r="D76" s="3">
        <v>219.98</v>
      </c>
      <c r="E76" t="s">
        <v>91</v>
      </c>
      <c r="F76" t="s">
        <v>60</v>
      </c>
    </row>
    <row r="77" spans="1:6" x14ac:dyDescent="0.25">
      <c r="A77">
        <v>20200501</v>
      </c>
      <c r="B77" t="str">
        <f t="shared" si="0"/>
        <v>133294</v>
      </c>
      <c r="C77" t="s">
        <v>90</v>
      </c>
      <c r="D77" s="3">
        <v>441.36</v>
      </c>
      <c r="E77" t="s">
        <v>91</v>
      </c>
      <c r="F77" t="s">
        <v>60</v>
      </c>
    </row>
    <row r="78" spans="1:6" x14ac:dyDescent="0.25">
      <c r="A78">
        <v>20200501</v>
      </c>
      <c r="B78" t="str">
        <f t="shared" si="0"/>
        <v>133294</v>
      </c>
      <c r="C78" t="s">
        <v>90</v>
      </c>
      <c r="D78" s="3">
        <v>96.15</v>
      </c>
      <c r="E78" t="s">
        <v>91</v>
      </c>
      <c r="F78" t="s">
        <v>60</v>
      </c>
    </row>
    <row r="79" spans="1:6" x14ac:dyDescent="0.25">
      <c r="A79">
        <v>20200501</v>
      </c>
      <c r="B79" t="str">
        <f t="shared" si="0"/>
        <v>133294</v>
      </c>
      <c r="C79" t="s">
        <v>90</v>
      </c>
      <c r="D79" s="3">
        <v>1059.3499999999999</v>
      </c>
      <c r="E79" t="s">
        <v>91</v>
      </c>
      <c r="F79" t="s">
        <v>60</v>
      </c>
    </row>
    <row r="80" spans="1:6" x14ac:dyDescent="0.25">
      <c r="A80">
        <v>20200501</v>
      </c>
      <c r="B80" t="str">
        <f t="shared" si="0"/>
        <v>133294</v>
      </c>
      <c r="C80" t="s">
        <v>90</v>
      </c>
      <c r="D80" s="3">
        <v>747.74</v>
      </c>
      <c r="E80" t="s">
        <v>91</v>
      </c>
      <c r="F80" t="s">
        <v>60</v>
      </c>
    </row>
    <row r="81" spans="1:6" x14ac:dyDescent="0.25">
      <c r="A81">
        <v>20200501</v>
      </c>
      <c r="B81" t="str">
        <f t="shared" si="0"/>
        <v>133294</v>
      </c>
      <c r="C81" t="s">
        <v>90</v>
      </c>
      <c r="D81" s="3">
        <v>19.23</v>
      </c>
      <c r="E81" t="s">
        <v>91</v>
      </c>
      <c r="F81" t="s">
        <v>60</v>
      </c>
    </row>
    <row r="82" spans="1:6" x14ac:dyDescent="0.25">
      <c r="A82">
        <v>20200501</v>
      </c>
      <c r="B82" t="str">
        <f t="shared" si="0"/>
        <v>133294</v>
      </c>
      <c r="C82" t="s">
        <v>90</v>
      </c>
      <c r="D82" s="3">
        <v>740.36</v>
      </c>
      <c r="E82" t="s">
        <v>91</v>
      </c>
      <c r="F82" t="s">
        <v>60</v>
      </c>
    </row>
    <row r="83" spans="1:6" x14ac:dyDescent="0.25">
      <c r="A83">
        <v>20200501</v>
      </c>
      <c r="B83" t="str">
        <f t="shared" si="0"/>
        <v>133294</v>
      </c>
      <c r="C83" t="s">
        <v>90</v>
      </c>
      <c r="D83" s="3">
        <v>556.09</v>
      </c>
      <c r="E83" t="s">
        <v>91</v>
      </c>
      <c r="F83" t="s">
        <v>60</v>
      </c>
    </row>
    <row r="84" spans="1:6" x14ac:dyDescent="0.25">
      <c r="A84">
        <v>20200501</v>
      </c>
      <c r="B84" t="str">
        <f t="shared" si="0"/>
        <v>133294</v>
      </c>
      <c r="C84" t="s">
        <v>90</v>
      </c>
      <c r="D84" s="3">
        <v>205.71</v>
      </c>
      <c r="E84" t="s">
        <v>91</v>
      </c>
      <c r="F84" t="s">
        <v>60</v>
      </c>
    </row>
    <row r="85" spans="1:6" x14ac:dyDescent="0.25">
      <c r="A85">
        <v>20200501</v>
      </c>
      <c r="B85" t="str">
        <f t="shared" si="0"/>
        <v>133294</v>
      </c>
      <c r="C85" t="s">
        <v>90</v>
      </c>
      <c r="D85" s="3">
        <v>761.78</v>
      </c>
      <c r="E85" t="s">
        <v>91</v>
      </c>
      <c r="F85" t="s">
        <v>60</v>
      </c>
    </row>
    <row r="86" spans="1:6" x14ac:dyDescent="0.25">
      <c r="A86">
        <v>20200501</v>
      </c>
      <c r="B86" t="str">
        <f t="shared" si="0"/>
        <v>133294</v>
      </c>
      <c r="C86" t="s">
        <v>90</v>
      </c>
      <c r="D86" s="3">
        <v>1066.82</v>
      </c>
      <c r="E86" t="s">
        <v>91</v>
      </c>
      <c r="F86" t="s">
        <v>60</v>
      </c>
    </row>
    <row r="87" spans="1:6" x14ac:dyDescent="0.25">
      <c r="A87">
        <v>20200501</v>
      </c>
      <c r="B87" t="str">
        <f t="shared" si="0"/>
        <v>133294</v>
      </c>
      <c r="C87" t="s">
        <v>90</v>
      </c>
      <c r="D87" s="3">
        <v>861.32</v>
      </c>
      <c r="E87" t="s">
        <v>91</v>
      </c>
      <c r="F87" t="s">
        <v>60</v>
      </c>
    </row>
    <row r="88" spans="1:6" x14ac:dyDescent="0.25">
      <c r="A88">
        <v>20200501</v>
      </c>
      <c r="B88" t="str">
        <f t="shared" si="0"/>
        <v>133294</v>
      </c>
      <c r="C88" t="s">
        <v>90</v>
      </c>
      <c r="D88" s="3">
        <v>25.88</v>
      </c>
      <c r="E88" t="s">
        <v>91</v>
      </c>
      <c r="F88" t="s">
        <v>60</v>
      </c>
    </row>
    <row r="89" spans="1:6" x14ac:dyDescent="0.25">
      <c r="A89">
        <v>20200501</v>
      </c>
      <c r="B89" t="str">
        <f t="shared" si="0"/>
        <v>133294</v>
      </c>
      <c r="C89" t="s">
        <v>90</v>
      </c>
      <c r="D89" s="3">
        <v>12622.69</v>
      </c>
      <c r="E89" t="s">
        <v>91</v>
      </c>
      <c r="F89" t="s">
        <v>60</v>
      </c>
    </row>
    <row r="90" spans="1:6" x14ac:dyDescent="0.25">
      <c r="A90">
        <v>20200501</v>
      </c>
      <c r="B90" t="str">
        <f t="shared" si="0"/>
        <v>133294</v>
      </c>
      <c r="C90" t="s">
        <v>90</v>
      </c>
      <c r="D90" s="3">
        <v>1200.45</v>
      </c>
      <c r="E90" t="s">
        <v>91</v>
      </c>
      <c r="F90" t="s">
        <v>60</v>
      </c>
    </row>
    <row r="91" spans="1:6" x14ac:dyDescent="0.25">
      <c r="A91">
        <v>20200501</v>
      </c>
      <c r="B91" t="str">
        <f t="shared" si="0"/>
        <v>133294</v>
      </c>
      <c r="C91" t="s">
        <v>90</v>
      </c>
      <c r="D91" s="3">
        <v>839.67</v>
      </c>
      <c r="E91" t="s">
        <v>91</v>
      </c>
      <c r="F91" t="s">
        <v>60</v>
      </c>
    </row>
    <row r="92" spans="1:6" x14ac:dyDescent="0.25">
      <c r="A92">
        <v>20200501</v>
      </c>
      <c r="B92" t="str">
        <f t="shared" si="0"/>
        <v>133294</v>
      </c>
      <c r="C92" t="s">
        <v>90</v>
      </c>
      <c r="D92" s="3">
        <v>107.69</v>
      </c>
      <c r="E92" t="s">
        <v>91</v>
      </c>
      <c r="F92" t="s">
        <v>60</v>
      </c>
    </row>
    <row r="93" spans="1:6" x14ac:dyDescent="0.25">
      <c r="A93">
        <v>20200501</v>
      </c>
      <c r="B93" t="str">
        <f t="shared" si="0"/>
        <v>133294</v>
      </c>
      <c r="C93" t="s">
        <v>90</v>
      </c>
      <c r="D93" s="3">
        <v>52.31</v>
      </c>
      <c r="E93" t="s">
        <v>91</v>
      </c>
      <c r="F93" t="s">
        <v>60</v>
      </c>
    </row>
    <row r="94" spans="1:6" x14ac:dyDescent="0.25">
      <c r="A94">
        <v>20200501</v>
      </c>
      <c r="B94" t="str">
        <f t="shared" si="0"/>
        <v>133294</v>
      </c>
      <c r="C94" t="s">
        <v>90</v>
      </c>
      <c r="D94" s="3">
        <v>4154.22</v>
      </c>
      <c r="E94" t="s">
        <v>91</v>
      </c>
      <c r="F94" t="s">
        <v>60</v>
      </c>
    </row>
    <row r="95" spans="1:6" x14ac:dyDescent="0.25">
      <c r="A95">
        <v>20200501</v>
      </c>
      <c r="B95" t="str">
        <f t="shared" si="0"/>
        <v>133294</v>
      </c>
      <c r="C95" t="s">
        <v>90</v>
      </c>
      <c r="D95" s="3">
        <v>1350.97</v>
      </c>
      <c r="E95" t="s">
        <v>91</v>
      </c>
      <c r="F95" t="s">
        <v>60</v>
      </c>
    </row>
    <row r="96" spans="1:6" x14ac:dyDescent="0.25">
      <c r="A96">
        <v>20200501</v>
      </c>
      <c r="B96" t="str">
        <f t="shared" si="0"/>
        <v>133294</v>
      </c>
      <c r="C96" t="s">
        <v>90</v>
      </c>
      <c r="D96" s="3">
        <v>3457.66</v>
      </c>
      <c r="E96" t="s">
        <v>91</v>
      </c>
      <c r="F96" t="s">
        <v>60</v>
      </c>
    </row>
    <row r="97" spans="1:6" x14ac:dyDescent="0.25">
      <c r="A97">
        <v>20200501</v>
      </c>
      <c r="B97" t="str">
        <f t="shared" si="0"/>
        <v>133294</v>
      </c>
      <c r="C97" t="s">
        <v>90</v>
      </c>
      <c r="D97" s="3">
        <v>40.89</v>
      </c>
      <c r="E97" t="s">
        <v>91</v>
      </c>
      <c r="F97" t="s">
        <v>60</v>
      </c>
    </row>
    <row r="98" spans="1:6" x14ac:dyDescent="0.25">
      <c r="A98">
        <v>20200501</v>
      </c>
      <c r="B98" t="str">
        <f t="shared" si="0"/>
        <v>133294</v>
      </c>
      <c r="C98" t="s">
        <v>90</v>
      </c>
      <c r="D98" s="3">
        <v>2819.05</v>
      </c>
      <c r="E98" t="s">
        <v>91</v>
      </c>
      <c r="F98" t="s">
        <v>60</v>
      </c>
    </row>
    <row r="99" spans="1:6" x14ac:dyDescent="0.25">
      <c r="A99">
        <v>20200501</v>
      </c>
      <c r="B99" t="str">
        <f t="shared" si="0"/>
        <v>133294</v>
      </c>
      <c r="C99" t="s">
        <v>90</v>
      </c>
      <c r="D99" s="3">
        <v>2700.95</v>
      </c>
      <c r="E99" t="s">
        <v>91</v>
      </c>
      <c r="F99" t="s">
        <v>60</v>
      </c>
    </row>
    <row r="100" spans="1:6" x14ac:dyDescent="0.25">
      <c r="A100">
        <v>20200501</v>
      </c>
      <c r="B100" t="str">
        <f>"133295"</f>
        <v>133295</v>
      </c>
      <c r="C100" t="s">
        <v>92</v>
      </c>
      <c r="D100" s="3">
        <v>541.46</v>
      </c>
      <c r="E100" t="s">
        <v>91</v>
      </c>
      <c r="F100" t="s">
        <v>60</v>
      </c>
    </row>
    <row r="101" spans="1:6" x14ac:dyDescent="0.25">
      <c r="A101">
        <v>20200501</v>
      </c>
      <c r="B101" t="str">
        <f>"133296"</f>
        <v>133296</v>
      </c>
      <c r="C101" t="s">
        <v>93</v>
      </c>
      <c r="D101" s="3">
        <v>670</v>
      </c>
      <c r="E101" t="s">
        <v>59</v>
      </c>
      <c r="F101" t="s">
        <v>60</v>
      </c>
    </row>
    <row r="102" spans="1:6" x14ac:dyDescent="0.25">
      <c r="A102">
        <v>20200501</v>
      </c>
      <c r="B102" t="str">
        <f t="shared" ref="B102:B107" si="1">"133297"</f>
        <v>133297</v>
      </c>
      <c r="C102" t="s">
        <v>94</v>
      </c>
      <c r="D102" s="3">
        <v>331.65</v>
      </c>
      <c r="E102" t="s">
        <v>69</v>
      </c>
      <c r="F102" t="s">
        <v>60</v>
      </c>
    </row>
    <row r="103" spans="1:6" x14ac:dyDescent="0.25">
      <c r="A103">
        <v>20200501</v>
      </c>
      <c r="B103" t="str">
        <f t="shared" si="1"/>
        <v>133297</v>
      </c>
      <c r="C103" t="s">
        <v>94</v>
      </c>
      <c r="D103" s="3">
        <v>148.47999999999999</v>
      </c>
      <c r="E103" t="s">
        <v>69</v>
      </c>
      <c r="F103" t="s">
        <v>60</v>
      </c>
    </row>
    <row r="104" spans="1:6" x14ac:dyDescent="0.25">
      <c r="A104">
        <v>20200501</v>
      </c>
      <c r="B104" t="str">
        <f t="shared" si="1"/>
        <v>133297</v>
      </c>
      <c r="C104" t="s">
        <v>94</v>
      </c>
      <c r="D104" s="3">
        <v>921.47</v>
      </c>
      <c r="E104" t="s">
        <v>69</v>
      </c>
      <c r="F104" t="s">
        <v>60</v>
      </c>
    </row>
    <row r="105" spans="1:6" x14ac:dyDescent="0.25">
      <c r="A105">
        <v>20200501</v>
      </c>
      <c r="B105" t="str">
        <f t="shared" si="1"/>
        <v>133297</v>
      </c>
      <c r="C105" t="s">
        <v>94</v>
      </c>
      <c r="D105" s="3">
        <v>548.35</v>
      </c>
      <c r="E105" t="s">
        <v>69</v>
      </c>
      <c r="F105" t="s">
        <v>60</v>
      </c>
    </row>
    <row r="106" spans="1:6" x14ac:dyDescent="0.25">
      <c r="A106">
        <v>20200501</v>
      </c>
      <c r="B106" t="str">
        <f t="shared" si="1"/>
        <v>133297</v>
      </c>
      <c r="C106" t="s">
        <v>94</v>
      </c>
      <c r="D106" s="3">
        <v>286.95</v>
      </c>
      <c r="E106" t="s">
        <v>69</v>
      </c>
      <c r="F106" t="s">
        <v>60</v>
      </c>
    </row>
    <row r="107" spans="1:6" x14ac:dyDescent="0.25">
      <c r="A107">
        <v>20200501</v>
      </c>
      <c r="B107" t="str">
        <f t="shared" si="1"/>
        <v>133297</v>
      </c>
      <c r="C107" t="s">
        <v>94</v>
      </c>
      <c r="D107" s="3">
        <v>767.45</v>
      </c>
      <c r="E107" t="s">
        <v>69</v>
      </c>
      <c r="F107" t="s">
        <v>60</v>
      </c>
    </row>
    <row r="108" spans="1:6" x14ac:dyDescent="0.25">
      <c r="A108">
        <v>20200501</v>
      </c>
      <c r="B108" t="str">
        <f>"133298"</f>
        <v>133298</v>
      </c>
      <c r="C108" t="s">
        <v>95</v>
      </c>
      <c r="D108" s="3">
        <v>94.4</v>
      </c>
      <c r="E108" t="s">
        <v>96</v>
      </c>
      <c r="F108" t="s">
        <v>60</v>
      </c>
    </row>
    <row r="109" spans="1:6" x14ac:dyDescent="0.25">
      <c r="A109">
        <v>20200501</v>
      </c>
      <c r="B109" t="str">
        <f>"133299"</f>
        <v>133299</v>
      </c>
      <c r="C109" t="s">
        <v>97</v>
      </c>
      <c r="D109" s="3">
        <v>150</v>
      </c>
      <c r="E109" t="s">
        <v>98</v>
      </c>
      <c r="F109" t="s">
        <v>60</v>
      </c>
    </row>
    <row r="110" spans="1:6" x14ac:dyDescent="0.25">
      <c r="A110">
        <v>20200501</v>
      </c>
      <c r="B110" t="str">
        <f>"133300"</f>
        <v>133300</v>
      </c>
      <c r="C110" t="s">
        <v>99</v>
      </c>
      <c r="D110" s="3">
        <v>1309.3499999999999</v>
      </c>
      <c r="E110" t="s">
        <v>100</v>
      </c>
      <c r="F110" t="s">
        <v>60</v>
      </c>
    </row>
    <row r="111" spans="1:6" x14ac:dyDescent="0.25">
      <c r="A111">
        <v>20200501</v>
      </c>
      <c r="B111" t="str">
        <f>"133301"</f>
        <v>133301</v>
      </c>
      <c r="C111" t="s">
        <v>101</v>
      </c>
      <c r="D111" s="3">
        <v>51.29</v>
      </c>
      <c r="E111" t="s">
        <v>102</v>
      </c>
      <c r="F111" t="s">
        <v>60</v>
      </c>
    </row>
    <row r="112" spans="1:6" x14ac:dyDescent="0.25">
      <c r="A112">
        <v>20200501</v>
      </c>
      <c r="B112" t="str">
        <f>"133302"</f>
        <v>133302</v>
      </c>
      <c r="C112" t="s">
        <v>103</v>
      </c>
      <c r="D112" s="3">
        <v>255.7</v>
      </c>
      <c r="E112" t="s">
        <v>22</v>
      </c>
      <c r="F112" t="s">
        <v>60</v>
      </c>
    </row>
    <row r="113" spans="1:6" x14ac:dyDescent="0.25">
      <c r="A113">
        <v>20200501</v>
      </c>
      <c r="B113" t="str">
        <f>"133303"</f>
        <v>133303</v>
      </c>
      <c r="C113" t="s">
        <v>24</v>
      </c>
      <c r="D113" s="3">
        <v>2447</v>
      </c>
      <c r="E113" t="s">
        <v>22</v>
      </c>
      <c r="F113" t="s">
        <v>104</v>
      </c>
    </row>
    <row r="114" spans="1:6" x14ac:dyDescent="0.25">
      <c r="A114">
        <v>20200501</v>
      </c>
      <c r="B114" t="str">
        <f>"133304"</f>
        <v>133304</v>
      </c>
      <c r="C114" t="s">
        <v>25</v>
      </c>
      <c r="D114" s="3">
        <v>263.75</v>
      </c>
      <c r="E114" t="s">
        <v>105</v>
      </c>
      <c r="F114" t="s">
        <v>60</v>
      </c>
    </row>
    <row r="115" spans="1:6" x14ac:dyDescent="0.25">
      <c r="A115">
        <v>20200501</v>
      </c>
      <c r="B115" t="str">
        <f>"133304"</f>
        <v>133304</v>
      </c>
      <c r="C115" t="s">
        <v>25</v>
      </c>
      <c r="D115" s="3">
        <v>300</v>
      </c>
      <c r="E115" t="s">
        <v>26</v>
      </c>
      <c r="F115" t="s">
        <v>60</v>
      </c>
    </row>
    <row r="116" spans="1:6" x14ac:dyDescent="0.25">
      <c r="A116">
        <v>20200501</v>
      </c>
      <c r="B116" t="str">
        <f>"133304"</f>
        <v>133304</v>
      </c>
      <c r="C116" t="s">
        <v>25</v>
      </c>
      <c r="D116" s="3">
        <v>200</v>
      </c>
      <c r="E116" t="s">
        <v>26</v>
      </c>
      <c r="F116" t="s">
        <v>60</v>
      </c>
    </row>
    <row r="117" spans="1:6" x14ac:dyDescent="0.25">
      <c r="A117">
        <v>20200501</v>
      </c>
      <c r="B117" t="str">
        <f>"133305"</f>
        <v>133305</v>
      </c>
      <c r="C117" t="s">
        <v>106</v>
      </c>
      <c r="D117" s="3">
        <v>120</v>
      </c>
      <c r="E117" t="s">
        <v>102</v>
      </c>
      <c r="F117" t="s">
        <v>60</v>
      </c>
    </row>
    <row r="118" spans="1:6" x14ac:dyDescent="0.25">
      <c r="A118">
        <v>20200501</v>
      </c>
      <c r="B118" t="str">
        <f>"133305"</f>
        <v>133305</v>
      </c>
      <c r="C118" t="s">
        <v>106</v>
      </c>
      <c r="D118" s="3">
        <v>100</v>
      </c>
      <c r="E118" t="s">
        <v>102</v>
      </c>
      <c r="F118" t="s">
        <v>60</v>
      </c>
    </row>
    <row r="119" spans="1:6" x14ac:dyDescent="0.25">
      <c r="A119">
        <v>20200501</v>
      </c>
      <c r="B119" t="str">
        <f>"133306"</f>
        <v>133306</v>
      </c>
      <c r="C119" t="s">
        <v>107</v>
      </c>
      <c r="D119" s="3">
        <v>400</v>
      </c>
      <c r="E119" t="s">
        <v>78</v>
      </c>
      <c r="F119" t="s">
        <v>70</v>
      </c>
    </row>
    <row r="120" spans="1:6" x14ac:dyDescent="0.25">
      <c r="A120">
        <v>20200501</v>
      </c>
      <c r="B120" t="str">
        <f>"133306"</f>
        <v>133306</v>
      </c>
      <c r="C120" t="s">
        <v>107</v>
      </c>
      <c r="D120" s="3">
        <v>400</v>
      </c>
      <c r="E120" t="s">
        <v>78</v>
      </c>
      <c r="F120" t="s">
        <v>70</v>
      </c>
    </row>
    <row r="121" spans="1:6" x14ac:dyDescent="0.25">
      <c r="A121">
        <v>20200501</v>
      </c>
      <c r="B121" t="str">
        <f>"133306"</f>
        <v>133306</v>
      </c>
      <c r="C121" t="s">
        <v>107</v>
      </c>
      <c r="D121" s="3">
        <v>500</v>
      </c>
      <c r="E121" t="s">
        <v>78</v>
      </c>
      <c r="F121" t="s">
        <v>70</v>
      </c>
    </row>
    <row r="122" spans="1:6" x14ac:dyDescent="0.25">
      <c r="A122">
        <v>20200501</v>
      </c>
      <c r="B122" t="str">
        <f>"133307"</f>
        <v>133307</v>
      </c>
      <c r="C122" t="s">
        <v>108</v>
      </c>
      <c r="D122" s="3">
        <v>2590</v>
      </c>
      <c r="E122" t="s">
        <v>59</v>
      </c>
      <c r="F122" t="s">
        <v>60</v>
      </c>
    </row>
    <row r="123" spans="1:6" x14ac:dyDescent="0.25">
      <c r="A123">
        <v>20200501</v>
      </c>
      <c r="B123" t="str">
        <f>"133307"</f>
        <v>133307</v>
      </c>
      <c r="C123" t="s">
        <v>108</v>
      </c>
      <c r="D123" s="3">
        <v>910</v>
      </c>
      <c r="E123" t="s">
        <v>59</v>
      </c>
      <c r="F123" t="s">
        <v>60</v>
      </c>
    </row>
    <row r="124" spans="1:6" x14ac:dyDescent="0.25">
      <c r="A124">
        <v>20200501</v>
      </c>
      <c r="B124" t="str">
        <f>"133308"</f>
        <v>133308</v>
      </c>
      <c r="C124" t="s">
        <v>109</v>
      </c>
      <c r="D124" s="3">
        <v>150</v>
      </c>
      <c r="E124" t="s">
        <v>110</v>
      </c>
      <c r="F124" t="s">
        <v>60</v>
      </c>
    </row>
    <row r="125" spans="1:6" x14ac:dyDescent="0.25">
      <c r="A125">
        <v>20200501</v>
      </c>
      <c r="B125" t="str">
        <f>"133309"</f>
        <v>133309</v>
      </c>
      <c r="C125" t="s">
        <v>111</v>
      </c>
      <c r="D125" s="3">
        <v>30.48</v>
      </c>
      <c r="E125" t="s">
        <v>112</v>
      </c>
      <c r="F125" t="s">
        <v>60</v>
      </c>
    </row>
    <row r="126" spans="1:6" x14ac:dyDescent="0.25">
      <c r="A126">
        <v>20200501</v>
      </c>
      <c r="B126" t="str">
        <f>"133309"</f>
        <v>133309</v>
      </c>
      <c r="C126" t="s">
        <v>111</v>
      </c>
      <c r="D126" s="3">
        <v>30.48</v>
      </c>
      <c r="E126" t="s">
        <v>112</v>
      </c>
      <c r="F126" t="s">
        <v>60</v>
      </c>
    </row>
    <row r="127" spans="1:6" x14ac:dyDescent="0.25">
      <c r="A127">
        <v>20200501</v>
      </c>
      <c r="B127" t="str">
        <f>"133310"</f>
        <v>133310</v>
      </c>
      <c r="C127" t="s">
        <v>27</v>
      </c>
      <c r="D127" s="3">
        <v>109.54</v>
      </c>
      <c r="E127" t="s">
        <v>22</v>
      </c>
      <c r="F127" t="s">
        <v>60</v>
      </c>
    </row>
    <row r="128" spans="1:6" x14ac:dyDescent="0.25">
      <c r="A128">
        <v>20200501</v>
      </c>
      <c r="B128" t="str">
        <f>"133310"</f>
        <v>133310</v>
      </c>
      <c r="C128" t="s">
        <v>27</v>
      </c>
      <c r="D128" s="3">
        <v>447.68</v>
      </c>
      <c r="E128" t="s">
        <v>28</v>
      </c>
      <c r="F128" t="s">
        <v>60</v>
      </c>
    </row>
    <row r="129" spans="1:6" x14ac:dyDescent="0.25">
      <c r="A129">
        <v>20200501</v>
      </c>
      <c r="B129" t="str">
        <f>"133311"</f>
        <v>133311</v>
      </c>
      <c r="C129" t="s">
        <v>113</v>
      </c>
      <c r="D129" s="3">
        <v>5400</v>
      </c>
      <c r="E129" t="s">
        <v>114</v>
      </c>
      <c r="F129" t="s">
        <v>60</v>
      </c>
    </row>
    <row r="130" spans="1:6" x14ac:dyDescent="0.25">
      <c r="A130">
        <v>20200501</v>
      </c>
      <c r="B130" t="str">
        <f t="shared" ref="B130:B145" si="2">"133312"</f>
        <v>133312</v>
      </c>
      <c r="C130" t="s">
        <v>115</v>
      </c>
      <c r="D130" s="3">
        <v>1771.93</v>
      </c>
      <c r="E130" t="s">
        <v>116</v>
      </c>
      <c r="F130" t="s">
        <v>60</v>
      </c>
    </row>
    <row r="131" spans="1:6" x14ac:dyDescent="0.25">
      <c r="A131">
        <v>20200501</v>
      </c>
      <c r="B131" t="str">
        <f t="shared" si="2"/>
        <v>133312</v>
      </c>
      <c r="C131" t="s">
        <v>115</v>
      </c>
      <c r="D131" s="3">
        <v>167.06</v>
      </c>
      <c r="E131" t="s">
        <v>116</v>
      </c>
      <c r="F131" t="s">
        <v>60</v>
      </c>
    </row>
    <row r="132" spans="1:6" x14ac:dyDescent="0.25">
      <c r="A132">
        <v>20200501</v>
      </c>
      <c r="B132" t="str">
        <f t="shared" si="2"/>
        <v>133312</v>
      </c>
      <c r="C132" t="s">
        <v>115</v>
      </c>
      <c r="D132" s="3">
        <v>882.34</v>
      </c>
      <c r="E132" t="s">
        <v>116</v>
      </c>
      <c r="F132" t="s">
        <v>60</v>
      </c>
    </row>
    <row r="133" spans="1:6" x14ac:dyDescent="0.25">
      <c r="A133">
        <v>20200501</v>
      </c>
      <c r="B133" t="str">
        <f t="shared" si="2"/>
        <v>133312</v>
      </c>
      <c r="C133" t="s">
        <v>115</v>
      </c>
      <c r="D133" s="3">
        <v>876.4</v>
      </c>
      <c r="E133" t="s">
        <v>116</v>
      </c>
      <c r="F133" t="s">
        <v>60</v>
      </c>
    </row>
    <row r="134" spans="1:6" x14ac:dyDescent="0.25">
      <c r="A134">
        <v>20200501</v>
      </c>
      <c r="B134" t="str">
        <f t="shared" si="2"/>
        <v>133312</v>
      </c>
      <c r="C134" t="s">
        <v>115</v>
      </c>
      <c r="D134" s="3">
        <v>1127.01</v>
      </c>
      <c r="E134" t="s">
        <v>116</v>
      </c>
      <c r="F134" t="s">
        <v>60</v>
      </c>
    </row>
    <row r="135" spans="1:6" x14ac:dyDescent="0.25">
      <c r="A135">
        <v>20200501</v>
      </c>
      <c r="B135" t="str">
        <f t="shared" si="2"/>
        <v>133312</v>
      </c>
      <c r="C135" t="s">
        <v>115</v>
      </c>
      <c r="D135" s="3">
        <v>868.56</v>
      </c>
      <c r="E135" t="s">
        <v>116</v>
      </c>
      <c r="F135" t="s">
        <v>60</v>
      </c>
    </row>
    <row r="136" spans="1:6" x14ac:dyDescent="0.25">
      <c r="A136">
        <v>20200501</v>
      </c>
      <c r="B136" t="str">
        <f t="shared" si="2"/>
        <v>133312</v>
      </c>
      <c r="C136" t="s">
        <v>115</v>
      </c>
      <c r="D136" s="3">
        <v>601.72</v>
      </c>
      <c r="E136" t="s">
        <v>116</v>
      </c>
      <c r="F136" t="s">
        <v>60</v>
      </c>
    </row>
    <row r="137" spans="1:6" x14ac:dyDescent="0.25">
      <c r="A137">
        <v>20200501</v>
      </c>
      <c r="B137" t="str">
        <f t="shared" si="2"/>
        <v>133312</v>
      </c>
      <c r="C137" t="s">
        <v>115</v>
      </c>
      <c r="D137" s="3">
        <v>691.25</v>
      </c>
      <c r="E137" t="s">
        <v>116</v>
      </c>
      <c r="F137" t="s">
        <v>60</v>
      </c>
    </row>
    <row r="138" spans="1:6" x14ac:dyDescent="0.25">
      <c r="A138">
        <v>20200501</v>
      </c>
      <c r="B138" t="str">
        <f t="shared" si="2"/>
        <v>133312</v>
      </c>
      <c r="C138" t="s">
        <v>115</v>
      </c>
      <c r="D138" s="3">
        <v>572.79999999999995</v>
      </c>
      <c r="E138" t="s">
        <v>116</v>
      </c>
      <c r="F138" t="s">
        <v>60</v>
      </c>
    </row>
    <row r="139" spans="1:6" x14ac:dyDescent="0.25">
      <c r="A139">
        <v>20200501</v>
      </c>
      <c r="B139" t="str">
        <f t="shared" si="2"/>
        <v>133312</v>
      </c>
      <c r="C139" t="s">
        <v>115</v>
      </c>
      <c r="D139" s="3">
        <v>375.14</v>
      </c>
      <c r="E139" t="s">
        <v>116</v>
      </c>
      <c r="F139" t="s">
        <v>60</v>
      </c>
    </row>
    <row r="140" spans="1:6" x14ac:dyDescent="0.25">
      <c r="A140">
        <v>20200501</v>
      </c>
      <c r="B140" t="str">
        <f t="shared" si="2"/>
        <v>133312</v>
      </c>
      <c r="C140" t="s">
        <v>115</v>
      </c>
      <c r="D140" s="3">
        <v>52.82</v>
      </c>
      <c r="E140" t="s">
        <v>116</v>
      </c>
      <c r="F140" t="s">
        <v>60</v>
      </c>
    </row>
    <row r="141" spans="1:6" x14ac:dyDescent="0.25">
      <c r="A141">
        <v>20200501</v>
      </c>
      <c r="B141" t="str">
        <f t="shared" si="2"/>
        <v>133312</v>
      </c>
      <c r="C141" t="s">
        <v>115</v>
      </c>
      <c r="D141" s="3">
        <v>58.13</v>
      </c>
      <c r="E141" t="s">
        <v>116</v>
      </c>
      <c r="F141" t="s">
        <v>60</v>
      </c>
    </row>
    <row r="142" spans="1:6" x14ac:dyDescent="0.25">
      <c r="A142">
        <v>20200501</v>
      </c>
      <c r="B142" t="str">
        <f t="shared" si="2"/>
        <v>133312</v>
      </c>
      <c r="C142" t="s">
        <v>115</v>
      </c>
      <c r="D142" s="3">
        <v>600.79999999999995</v>
      </c>
      <c r="E142" t="s">
        <v>116</v>
      </c>
      <c r="F142" t="s">
        <v>60</v>
      </c>
    </row>
    <row r="143" spans="1:6" x14ac:dyDescent="0.25">
      <c r="A143">
        <v>20200501</v>
      </c>
      <c r="B143" t="str">
        <f t="shared" si="2"/>
        <v>133312</v>
      </c>
      <c r="C143" t="s">
        <v>115</v>
      </c>
      <c r="D143" s="3">
        <v>65.66</v>
      </c>
      <c r="E143" t="s">
        <v>116</v>
      </c>
      <c r="F143" t="s">
        <v>60</v>
      </c>
    </row>
    <row r="144" spans="1:6" x14ac:dyDescent="0.25">
      <c r="A144">
        <v>20200501</v>
      </c>
      <c r="B144" t="str">
        <f t="shared" si="2"/>
        <v>133312</v>
      </c>
      <c r="C144" t="s">
        <v>115</v>
      </c>
      <c r="D144" s="3">
        <v>43.16</v>
      </c>
      <c r="E144" t="s">
        <v>116</v>
      </c>
      <c r="F144" t="s">
        <v>60</v>
      </c>
    </row>
    <row r="145" spans="1:6" x14ac:dyDescent="0.25">
      <c r="A145">
        <v>20200501</v>
      </c>
      <c r="B145" t="str">
        <f t="shared" si="2"/>
        <v>133312</v>
      </c>
      <c r="C145" t="s">
        <v>115</v>
      </c>
      <c r="D145" s="3">
        <v>97.42</v>
      </c>
      <c r="E145" t="s">
        <v>116</v>
      </c>
      <c r="F145" t="s">
        <v>60</v>
      </c>
    </row>
    <row r="146" spans="1:6" x14ac:dyDescent="0.25">
      <c r="A146">
        <v>20200501</v>
      </c>
      <c r="B146" t="str">
        <f>"133313"</f>
        <v>133313</v>
      </c>
      <c r="C146" t="s">
        <v>117</v>
      </c>
      <c r="D146" s="3">
        <v>82.5</v>
      </c>
      <c r="E146" t="s">
        <v>22</v>
      </c>
      <c r="F146" t="s">
        <v>60</v>
      </c>
    </row>
    <row r="147" spans="1:6" x14ac:dyDescent="0.25">
      <c r="A147">
        <v>20200501</v>
      </c>
      <c r="B147" t="str">
        <f>"133313"</f>
        <v>133313</v>
      </c>
      <c r="C147" t="s">
        <v>117</v>
      </c>
      <c r="D147" s="3">
        <v>320</v>
      </c>
      <c r="E147" t="s">
        <v>22</v>
      </c>
      <c r="F147" t="s">
        <v>60</v>
      </c>
    </row>
    <row r="148" spans="1:6" x14ac:dyDescent="0.25">
      <c r="A148">
        <v>20200501</v>
      </c>
      <c r="B148" t="str">
        <f>"133314"</f>
        <v>133314</v>
      </c>
      <c r="C148" t="s">
        <v>29</v>
      </c>
      <c r="D148" s="3">
        <v>472.1</v>
      </c>
      <c r="E148" t="s">
        <v>30</v>
      </c>
      <c r="F148" t="s">
        <v>60</v>
      </c>
    </row>
    <row r="149" spans="1:6" x14ac:dyDescent="0.25">
      <c r="A149">
        <v>20200501</v>
      </c>
      <c r="B149" t="str">
        <f>"133315"</f>
        <v>133315</v>
      </c>
      <c r="C149" t="s">
        <v>118</v>
      </c>
      <c r="D149" s="3">
        <v>78.8</v>
      </c>
      <c r="E149" t="s">
        <v>69</v>
      </c>
      <c r="F149" t="s">
        <v>60</v>
      </c>
    </row>
    <row r="150" spans="1:6" x14ac:dyDescent="0.25">
      <c r="A150">
        <v>20200501</v>
      </c>
      <c r="B150" t="str">
        <f>"133315"</f>
        <v>133315</v>
      </c>
      <c r="C150" t="s">
        <v>118</v>
      </c>
      <c r="D150" s="3">
        <v>12.19</v>
      </c>
      <c r="E150" t="s">
        <v>22</v>
      </c>
      <c r="F150" t="s">
        <v>119</v>
      </c>
    </row>
    <row r="151" spans="1:6" x14ac:dyDescent="0.25">
      <c r="A151">
        <v>20200501</v>
      </c>
      <c r="B151" t="str">
        <f>"133316"</f>
        <v>133316</v>
      </c>
      <c r="C151" t="s">
        <v>120</v>
      </c>
      <c r="D151" s="3">
        <v>1174.8499999999999</v>
      </c>
      <c r="E151" t="s">
        <v>69</v>
      </c>
      <c r="F151" t="s">
        <v>60</v>
      </c>
    </row>
    <row r="152" spans="1:6" x14ac:dyDescent="0.25">
      <c r="A152">
        <v>20200501</v>
      </c>
      <c r="B152" t="str">
        <f>"133316"</f>
        <v>133316</v>
      </c>
      <c r="C152" t="s">
        <v>120</v>
      </c>
      <c r="D152" s="3">
        <v>58.75</v>
      </c>
      <c r="E152" t="s">
        <v>69</v>
      </c>
      <c r="F152" t="s">
        <v>60</v>
      </c>
    </row>
    <row r="153" spans="1:6" x14ac:dyDescent="0.25">
      <c r="A153">
        <v>20200501</v>
      </c>
      <c r="B153" t="str">
        <f>"133317"</f>
        <v>133317</v>
      </c>
      <c r="C153" t="s">
        <v>121</v>
      </c>
      <c r="D153" s="3">
        <v>147.34</v>
      </c>
      <c r="E153" t="s">
        <v>122</v>
      </c>
      <c r="F153" t="s">
        <v>60</v>
      </c>
    </row>
    <row r="154" spans="1:6" x14ac:dyDescent="0.25">
      <c r="A154">
        <v>20200501</v>
      </c>
      <c r="B154" t="str">
        <f>"133318"</f>
        <v>133318</v>
      </c>
      <c r="C154" t="s">
        <v>123</v>
      </c>
      <c r="D154" s="3">
        <v>745</v>
      </c>
      <c r="E154" t="s">
        <v>124</v>
      </c>
      <c r="F154" t="s">
        <v>60</v>
      </c>
    </row>
    <row r="155" spans="1:6" x14ac:dyDescent="0.25">
      <c r="A155">
        <v>20200501</v>
      </c>
      <c r="B155" t="str">
        <f>"133319"</f>
        <v>133319</v>
      </c>
      <c r="C155" t="s">
        <v>125</v>
      </c>
      <c r="D155" s="3">
        <v>800</v>
      </c>
      <c r="E155" t="s">
        <v>126</v>
      </c>
      <c r="F155" t="s">
        <v>60</v>
      </c>
    </row>
    <row r="156" spans="1:6" x14ac:dyDescent="0.25">
      <c r="A156">
        <v>20200501</v>
      </c>
      <c r="B156" t="str">
        <f t="shared" ref="B156:B161" si="3">"133320"</f>
        <v>133320</v>
      </c>
      <c r="C156" t="s">
        <v>127</v>
      </c>
      <c r="D156" s="3">
        <v>1680</v>
      </c>
      <c r="E156" t="s">
        <v>82</v>
      </c>
      <c r="F156" t="s">
        <v>70</v>
      </c>
    </row>
    <row r="157" spans="1:6" x14ac:dyDescent="0.25">
      <c r="A157">
        <v>20200501</v>
      </c>
      <c r="B157" t="str">
        <f t="shared" si="3"/>
        <v>133320</v>
      </c>
      <c r="C157" t="s">
        <v>127</v>
      </c>
      <c r="D157" s="3">
        <v>1624</v>
      </c>
      <c r="E157" t="s">
        <v>82</v>
      </c>
      <c r="F157" t="s">
        <v>70</v>
      </c>
    </row>
    <row r="158" spans="1:6" x14ac:dyDescent="0.25">
      <c r="A158">
        <v>20200501</v>
      </c>
      <c r="B158" t="str">
        <f t="shared" si="3"/>
        <v>133320</v>
      </c>
      <c r="C158" t="s">
        <v>127</v>
      </c>
      <c r="D158" s="3">
        <v>1392</v>
      </c>
      <c r="E158" t="s">
        <v>82</v>
      </c>
      <c r="F158" t="s">
        <v>60</v>
      </c>
    </row>
    <row r="159" spans="1:6" x14ac:dyDescent="0.25">
      <c r="A159">
        <v>20200501</v>
      </c>
      <c r="B159" t="str">
        <f t="shared" si="3"/>
        <v>133320</v>
      </c>
      <c r="C159" t="s">
        <v>127</v>
      </c>
      <c r="D159" s="3">
        <v>360</v>
      </c>
      <c r="E159" t="s">
        <v>82</v>
      </c>
      <c r="F159" t="s">
        <v>60</v>
      </c>
    </row>
    <row r="160" spans="1:6" x14ac:dyDescent="0.25">
      <c r="A160">
        <v>20200501</v>
      </c>
      <c r="B160" t="str">
        <f t="shared" si="3"/>
        <v>133320</v>
      </c>
      <c r="C160" t="s">
        <v>127</v>
      </c>
      <c r="D160" s="3">
        <v>672</v>
      </c>
      <c r="E160" t="s">
        <v>82</v>
      </c>
      <c r="F160" t="s">
        <v>60</v>
      </c>
    </row>
    <row r="161" spans="1:6" x14ac:dyDescent="0.25">
      <c r="A161">
        <v>20200501</v>
      </c>
      <c r="B161" t="str">
        <f t="shared" si="3"/>
        <v>133320</v>
      </c>
      <c r="C161" t="s">
        <v>127</v>
      </c>
      <c r="D161" s="3">
        <v>742</v>
      </c>
      <c r="E161" t="s">
        <v>82</v>
      </c>
      <c r="F161" t="s">
        <v>60</v>
      </c>
    </row>
    <row r="162" spans="1:6" x14ac:dyDescent="0.25">
      <c r="A162">
        <v>20200501</v>
      </c>
      <c r="B162" t="str">
        <f t="shared" ref="B162:B168" si="4">"133321"</f>
        <v>133321</v>
      </c>
      <c r="C162" t="s">
        <v>128</v>
      </c>
      <c r="D162" s="3">
        <v>99.95</v>
      </c>
      <c r="E162" t="s">
        <v>16</v>
      </c>
      <c r="F162" t="s">
        <v>60</v>
      </c>
    </row>
    <row r="163" spans="1:6" x14ac:dyDescent="0.25">
      <c r="A163">
        <v>20200501</v>
      </c>
      <c r="B163" t="str">
        <f t="shared" si="4"/>
        <v>133321</v>
      </c>
      <c r="C163" t="s">
        <v>128</v>
      </c>
      <c r="D163" s="3">
        <v>123.09</v>
      </c>
      <c r="E163" t="s">
        <v>129</v>
      </c>
      <c r="F163" t="s">
        <v>60</v>
      </c>
    </row>
    <row r="164" spans="1:6" x14ac:dyDescent="0.25">
      <c r="A164">
        <v>20200501</v>
      </c>
      <c r="B164" t="str">
        <f t="shared" si="4"/>
        <v>133321</v>
      </c>
      <c r="C164" t="s">
        <v>128</v>
      </c>
      <c r="D164" s="3">
        <v>121.8</v>
      </c>
      <c r="E164" t="s">
        <v>129</v>
      </c>
      <c r="F164" t="s">
        <v>60</v>
      </c>
    </row>
    <row r="165" spans="1:6" x14ac:dyDescent="0.25">
      <c r="A165">
        <v>20200501</v>
      </c>
      <c r="B165" t="str">
        <f t="shared" si="4"/>
        <v>133321</v>
      </c>
      <c r="C165" t="s">
        <v>128</v>
      </c>
      <c r="D165" s="3">
        <v>146.85</v>
      </c>
      <c r="E165" t="s">
        <v>129</v>
      </c>
      <c r="F165" t="s">
        <v>60</v>
      </c>
    </row>
    <row r="166" spans="1:6" x14ac:dyDescent="0.25">
      <c r="A166">
        <v>20200501</v>
      </c>
      <c r="B166" t="str">
        <f t="shared" si="4"/>
        <v>133321</v>
      </c>
      <c r="C166" t="s">
        <v>128</v>
      </c>
      <c r="D166" s="3">
        <v>392.16</v>
      </c>
      <c r="E166" t="s">
        <v>129</v>
      </c>
      <c r="F166" t="s">
        <v>60</v>
      </c>
    </row>
    <row r="167" spans="1:6" x14ac:dyDescent="0.25">
      <c r="A167">
        <v>20200501</v>
      </c>
      <c r="B167" t="str">
        <f t="shared" si="4"/>
        <v>133321</v>
      </c>
      <c r="C167" t="s">
        <v>128</v>
      </c>
      <c r="D167" s="3">
        <v>192.3</v>
      </c>
      <c r="E167" t="s">
        <v>129</v>
      </c>
      <c r="F167" t="s">
        <v>60</v>
      </c>
    </row>
    <row r="168" spans="1:6" x14ac:dyDescent="0.25">
      <c r="A168">
        <v>20200501</v>
      </c>
      <c r="B168" t="str">
        <f t="shared" si="4"/>
        <v>133321</v>
      </c>
      <c r="C168" t="s">
        <v>128</v>
      </c>
      <c r="D168" s="3">
        <v>-122.44</v>
      </c>
      <c r="E168" t="s">
        <v>130</v>
      </c>
      <c r="F168" t="s">
        <v>60</v>
      </c>
    </row>
    <row r="169" spans="1:6" x14ac:dyDescent="0.25">
      <c r="A169">
        <v>20200501</v>
      </c>
      <c r="B169" t="str">
        <f>"133322"</f>
        <v>133322</v>
      </c>
      <c r="C169" t="s">
        <v>131</v>
      </c>
      <c r="D169" s="3">
        <v>8.69</v>
      </c>
      <c r="E169" t="s">
        <v>132</v>
      </c>
      <c r="F169" t="s">
        <v>60</v>
      </c>
    </row>
    <row r="170" spans="1:6" x14ac:dyDescent="0.25">
      <c r="A170">
        <v>20200501</v>
      </c>
      <c r="B170" t="str">
        <f>"133322"</f>
        <v>133322</v>
      </c>
      <c r="C170" t="s">
        <v>131</v>
      </c>
      <c r="D170" s="3">
        <v>5.91</v>
      </c>
      <c r="E170" t="s">
        <v>133</v>
      </c>
      <c r="F170" t="s">
        <v>60</v>
      </c>
    </row>
    <row r="171" spans="1:6" x14ac:dyDescent="0.25">
      <c r="A171">
        <v>20200501</v>
      </c>
      <c r="B171" t="str">
        <f t="shared" ref="B171:B182" si="5">"133323"</f>
        <v>133323</v>
      </c>
      <c r="C171" t="s">
        <v>50</v>
      </c>
      <c r="D171" s="3">
        <v>80.3</v>
      </c>
      <c r="E171" t="s">
        <v>134</v>
      </c>
      <c r="F171" t="s">
        <v>60</v>
      </c>
    </row>
    <row r="172" spans="1:6" x14ac:dyDescent="0.25">
      <c r="A172">
        <v>20200501</v>
      </c>
      <c r="B172" t="str">
        <f t="shared" si="5"/>
        <v>133323</v>
      </c>
      <c r="C172" t="s">
        <v>50</v>
      </c>
      <c r="D172" s="3">
        <v>27.5</v>
      </c>
      <c r="E172" t="s">
        <v>134</v>
      </c>
      <c r="F172" t="s">
        <v>60</v>
      </c>
    </row>
    <row r="173" spans="1:6" x14ac:dyDescent="0.25">
      <c r="A173">
        <v>20200501</v>
      </c>
      <c r="B173" t="str">
        <f t="shared" si="5"/>
        <v>133323</v>
      </c>
      <c r="C173" t="s">
        <v>50</v>
      </c>
      <c r="D173" s="3">
        <v>88</v>
      </c>
      <c r="E173" t="s">
        <v>134</v>
      </c>
      <c r="F173" t="s">
        <v>60</v>
      </c>
    </row>
    <row r="174" spans="1:6" x14ac:dyDescent="0.25">
      <c r="A174">
        <v>20200501</v>
      </c>
      <c r="B174" t="str">
        <f t="shared" si="5"/>
        <v>133323</v>
      </c>
      <c r="C174" t="s">
        <v>50</v>
      </c>
      <c r="D174" s="3">
        <v>38.5</v>
      </c>
      <c r="E174" t="s">
        <v>134</v>
      </c>
      <c r="F174" t="s">
        <v>60</v>
      </c>
    </row>
    <row r="175" spans="1:6" x14ac:dyDescent="0.25">
      <c r="A175">
        <v>20200501</v>
      </c>
      <c r="B175" t="str">
        <f t="shared" si="5"/>
        <v>133323</v>
      </c>
      <c r="C175" t="s">
        <v>50</v>
      </c>
      <c r="D175" s="3">
        <v>27.5</v>
      </c>
      <c r="E175" t="s">
        <v>134</v>
      </c>
      <c r="F175" t="s">
        <v>60</v>
      </c>
    </row>
    <row r="176" spans="1:6" x14ac:dyDescent="0.25">
      <c r="A176">
        <v>20200501</v>
      </c>
      <c r="B176" t="str">
        <f t="shared" si="5"/>
        <v>133323</v>
      </c>
      <c r="C176" t="s">
        <v>50</v>
      </c>
      <c r="D176" s="3">
        <v>49.5</v>
      </c>
      <c r="E176" t="s">
        <v>134</v>
      </c>
      <c r="F176" t="s">
        <v>60</v>
      </c>
    </row>
    <row r="177" spans="1:6" x14ac:dyDescent="0.25">
      <c r="A177">
        <v>20200501</v>
      </c>
      <c r="B177" t="str">
        <f t="shared" si="5"/>
        <v>133323</v>
      </c>
      <c r="C177" t="s">
        <v>50</v>
      </c>
      <c r="D177" s="3">
        <v>66</v>
      </c>
      <c r="E177" t="s">
        <v>134</v>
      </c>
      <c r="F177" t="s">
        <v>60</v>
      </c>
    </row>
    <row r="178" spans="1:6" x14ac:dyDescent="0.25">
      <c r="A178">
        <v>20200501</v>
      </c>
      <c r="B178" t="str">
        <f t="shared" si="5"/>
        <v>133323</v>
      </c>
      <c r="C178" t="s">
        <v>50</v>
      </c>
      <c r="D178" s="3">
        <v>20.62</v>
      </c>
      <c r="E178" t="s">
        <v>134</v>
      </c>
      <c r="F178" t="s">
        <v>60</v>
      </c>
    </row>
    <row r="179" spans="1:6" x14ac:dyDescent="0.25">
      <c r="A179">
        <v>20200501</v>
      </c>
      <c r="B179" t="str">
        <f t="shared" si="5"/>
        <v>133323</v>
      </c>
      <c r="C179" t="s">
        <v>50</v>
      </c>
      <c r="D179" s="3">
        <v>55</v>
      </c>
      <c r="E179" t="s">
        <v>134</v>
      </c>
      <c r="F179" t="s">
        <v>60</v>
      </c>
    </row>
    <row r="180" spans="1:6" x14ac:dyDescent="0.25">
      <c r="A180">
        <v>20200501</v>
      </c>
      <c r="B180" t="str">
        <f t="shared" si="5"/>
        <v>133323</v>
      </c>
      <c r="C180" t="s">
        <v>50</v>
      </c>
      <c r="D180" s="3">
        <v>245</v>
      </c>
      <c r="E180" t="s">
        <v>134</v>
      </c>
      <c r="F180" t="s">
        <v>60</v>
      </c>
    </row>
    <row r="181" spans="1:6" x14ac:dyDescent="0.25">
      <c r="A181">
        <v>20200501</v>
      </c>
      <c r="B181" t="str">
        <f t="shared" si="5"/>
        <v>133323</v>
      </c>
      <c r="C181" t="s">
        <v>50</v>
      </c>
      <c r="D181" s="3">
        <v>301.42</v>
      </c>
      <c r="E181" t="s">
        <v>134</v>
      </c>
      <c r="F181" t="s">
        <v>60</v>
      </c>
    </row>
    <row r="182" spans="1:6" x14ac:dyDescent="0.25">
      <c r="A182">
        <v>20200501</v>
      </c>
      <c r="B182" t="str">
        <f t="shared" si="5"/>
        <v>133323</v>
      </c>
      <c r="C182" t="s">
        <v>50</v>
      </c>
      <c r="D182" s="3">
        <v>93.9</v>
      </c>
      <c r="E182" t="s">
        <v>134</v>
      </c>
      <c r="F182" t="s">
        <v>60</v>
      </c>
    </row>
    <row r="183" spans="1:6" x14ac:dyDescent="0.25">
      <c r="A183">
        <v>20200501</v>
      </c>
      <c r="B183" t="str">
        <f>"133324"</f>
        <v>133324</v>
      </c>
      <c r="C183" t="s">
        <v>135</v>
      </c>
      <c r="D183" s="3">
        <v>978.25</v>
      </c>
      <c r="E183" t="s">
        <v>69</v>
      </c>
      <c r="F183" t="s">
        <v>60</v>
      </c>
    </row>
    <row r="184" spans="1:6" x14ac:dyDescent="0.25">
      <c r="A184">
        <v>20200501</v>
      </c>
      <c r="B184" t="str">
        <f>"133324"</f>
        <v>133324</v>
      </c>
      <c r="C184" t="s">
        <v>135</v>
      </c>
      <c r="D184" s="3">
        <v>4.49</v>
      </c>
      <c r="E184" t="s">
        <v>136</v>
      </c>
      <c r="F184" t="s">
        <v>60</v>
      </c>
    </row>
    <row r="185" spans="1:6" x14ac:dyDescent="0.25">
      <c r="A185">
        <v>20200501</v>
      </c>
      <c r="B185" t="str">
        <f>"133325"</f>
        <v>133325</v>
      </c>
      <c r="C185" t="s">
        <v>137</v>
      </c>
      <c r="D185" s="3">
        <v>26.4</v>
      </c>
      <c r="E185" t="s">
        <v>22</v>
      </c>
      <c r="F185" t="s">
        <v>60</v>
      </c>
    </row>
    <row r="186" spans="1:6" x14ac:dyDescent="0.25">
      <c r="A186">
        <v>20200501</v>
      </c>
      <c r="B186" t="str">
        <f>"133326"</f>
        <v>133326</v>
      </c>
      <c r="C186" t="s">
        <v>138</v>
      </c>
      <c r="D186" s="3">
        <v>183.74</v>
      </c>
      <c r="E186" t="s">
        <v>139</v>
      </c>
      <c r="F186" t="s">
        <v>60</v>
      </c>
    </row>
    <row r="187" spans="1:6" x14ac:dyDescent="0.25">
      <c r="A187">
        <v>20200501</v>
      </c>
      <c r="B187" t="str">
        <f>"133327"</f>
        <v>133327</v>
      </c>
      <c r="C187" t="s">
        <v>140</v>
      </c>
      <c r="D187" s="3">
        <v>221.52</v>
      </c>
      <c r="E187" t="s">
        <v>22</v>
      </c>
      <c r="F187" t="s">
        <v>60</v>
      </c>
    </row>
    <row r="188" spans="1:6" x14ac:dyDescent="0.25">
      <c r="A188">
        <v>20200501</v>
      </c>
      <c r="B188" t="str">
        <f>"133327"</f>
        <v>133327</v>
      </c>
      <c r="C188" t="s">
        <v>140</v>
      </c>
      <c r="D188" s="3">
        <v>817.2</v>
      </c>
      <c r="E188" t="s">
        <v>22</v>
      </c>
      <c r="F188" t="s">
        <v>60</v>
      </c>
    </row>
    <row r="189" spans="1:6" x14ac:dyDescent="0.25">
      <c r="A189">
        <v>20200501</v>
      </c>
      <c r="B189" t="str">
        <f>"133327"</f>
        <v>133327</v>
      </c>
      <c r="C189" t="s">
        <v>140</v>
      </c>
      <c r="D189" s="3">
        <v>-12.48</v>
      </c>
      <c r="E189" t="s">
        <v>141</v>
      </c>
      <c r="F189" t="s">
        <v>60</v>
      </c>
    </row>
    <row r="190" spans="1:6" x14ac:dyDescent="0.25">
      <c r="A190">
        <v>20200501</v>
      </c>
      <c r="B190" t="str">
        <f>"133327"</f>
        <v>133327</v>
      </c>
      <c r="C190" t="s">
        <v>140</v>
      </c>
      <c r="D190" s="3">
        <v>-132</v>
      </c>
      <c r="E190" t="s">
        <v>142</v>
      </c>
      <c r="F190" t="s">
        <v>60</v>
      </c>
    </row>
    <row r="191" spans="1:6" x14ac:dyDescent="0.25">
      <c r="A191">
        <v>20200501</v>
      </c>
      <c r="B191" t="str">
        <f>"133328"</f>
        <v>133328</v>
      </c>
      <c r="C191" t="s">
        <v>143</v>
      </c>
      <c r="D191" s="3">
        <v>100</v>
      </c>
      <c r="E191" t="s">
        <v>98</v>
      </c>
      <c r="F191" t="s">
        <v>60</v>
      </c>
    </row>
    <row r="192" spans="1:6" x14ac:dyDescent="0.25">
      <c r="A192">
        <v>20200501</v>
      </c>
      <c r="B192" t="str">
        <f>"133329"</f>
        <v>133329</v>
      </c>
      <c r="C192" t="s">
        <v>144</v>
      </c>
      <c r="D192" s="3">
        <v>305.55</v>
      </c>
      <c r="E192" t="s">
        <v>145</v>
      </c>
      <c r="F192" t="s">
        <v>60</v>
      </c>
    </row>
    <row r="193" spans="1:6" x14ac:dyDescent="0.25">
      <c r="A193">
        <v>20200501</v>
      </c>
      <c r="B193" t="str">
        <f>"133330"</f>
        <v>133330</v>
      </c>
      <c r="C193" t="s">
        <v>146</v>
      </c>
      <c r="D193" s="3">
        <v>53000</v>
      </c>
      <c r="E193" t="s">
        <v>147</v>
      </c>
      <c r="F193" t="s">
        <v>60</v>
      </c>
    </row>
    <row r="194" spans="1:6" x14ac:dyDescent="0.25">
      <c r="A194">
        <v>20200501</v>
      </c>
      <c r="B194" t="str">
        <f>"133331"</f>
        <v>133331</v>
      </c>
      <c r="C194" t="s">
        <v>148</v>
      </c>
      <c r="D194" s="3">
        <v>59.48</v>
      </c>
      <c r="E194" t="s">
        <v>22</v>
      </c>
      <c r="F194" t="s">
        <v>60</v>
      </c>
    </row>
    <row r="195" spans="1:6" x14ac:dyDescent="0.25">
      <c r="A195">
        <v>20200501</v>
      </c>
      <c r="B195" t="str">
        <f>"133332"</f>
        <v>133332</v>
      </c>
      <c r="C195" t="s">
        <v>149</v>
      </c>
      <c r="D195" s="3">
        <v>330</v>
      </c>
      <c r="E195" t="s">
        <v>150</v>
      </c>
      <c r="F195" t="s">
        <v>60</v>
      </c>
    </row>
    <row r="196" spans="1:6" x14ac:dyDescent="0.25">
      <c r="A196">
        <v>20200501</v>
      </c>
      <c r="B196" t="str">
        <f t="shared" ref="B196:B202" si="6">"133333"</f>
        <v>133333</v>
      </c>
      <c r="C196" t="s">
        <v>151</v>
      </c>
      <c r="D196" s="3">
        <v>15.35</v>
      </c>
      <c r="E196" t="s">
        <v>22</v>
      </c>
      <c r="F196" t="s">
        <v>60</v>
      </c>
    </row>
    <row r="197" spans="1:6" x14ac:dyDescent="0.25">
      <c r="A197">
        <v>20200501</v>
      </c>
      <c r="B197" t="str">
        <f t="shared" si="6"/>
        <v>133333</v>
      </c>
      <c r="C197" t="s">
        <v>151</v>
      </c>
      <c r="D197" s="3">
        <v>237.44</v>
      </c>
      <c r="E197" t="s">
        <v>22</v>
      </c>
      <c r="F197" t="s">
        <v>60</v>
      </c>
    </row>
    <row r="198" spans="1:6" x14ac:dyDescent="0.25">
      <c r="A198">
        <v>20200501</v>
      </c>
      <c r="B198" t="str">
        <f t="shared" si="6"/>
        <v>133333</v>
      </c>
      <c r="C198" t="s">
        <v>151</v>
      </c>
      <c r="D198" s="3">
        <v>23.23</v>
      </c>
      <c r="E198" t="s">
        <v>22</v>
      </c>
      <c r="F198" t="s">
        <v>60</v>
      </c>
    </row>
    <row r="199" spans="1:6" x14ac:dyDescent="0.25">
      <c r="A199">
        <v>20200501</v>
      </c>
      <c r="B199" t="str">
        <f t="shared" si="6"/>
        <v>133333</v>
      </c>
      <c r="C199" t="s">
        <v>151</v>
      </c>
      <c r="D199" s="3">
        <v>9.74</v>
      </c>
      <c r="E199" t="s">
        <v>22</v>
      </c>
      <c r="F199" t="s">
        <v>60</v>
      </c>
    </row>
    <row r="200" spans="1:6" x14ac:dyDescent="0.25">
      <c r="A200">
        <v>20200501</v>
      </c>
      <c r="B200" t="str">
        <f t="shared" si="6"/>
        <v>133333</v>
      </c>
      <c r="C200" t="s">
        <v>151</v>
      </c>
      <c r="D200" s="3">
        <v>25.36</v>
      </c>
      <c r="E200" t="s">
        <v>22</v>
      </c>
      <c r="F200" t="s">
        <v>60</v>
      </c>
    </row>
    <row r="201" spans="1:6" x14ac:dyDescent="0.25">
      <c r="A201">
        <v>20200501</v>
      </c>
      <c r="B201" t="str">
        <f t="shared" si="6"/>
        <v>133333</v>
      </c>
      <c r="C201" t="s">
        <v>151</v>
      </c>
      <c r="D201" s="3">
        <v>35.97</v>
      </c>
      <c r="E201" t="s">
        <v>152</v>
      </c>
      <c r="F201" t="s">
        <v>60</v>
      </c>
    </row>
    <row r="202" spans="1:6" x14ac:dyDescent="0.25">
      <c r="A202">
        <v>20200501</v>
      </c>
      <c r="B202" t="str">
        <f t="shared" si="6"/>
        <v>133333</v>
      </c>
      <c r="C202" t="s">
        <v>151</v>
      </c>
      <c r="D202" s="3">
        <v>32.36</v>
      </c>
      <c r="E202" t="s">
        <v>152</v>
      </c>
      <c r="F202" t="s">
        <v>60</v>
      </c>
    </row>
    <row r="203" spans="1:6" x14ac:dyDescent="0.25">
      <c r="A203">
        <v>20200501</v>
      </c>
      <c r="B203" t="str">
        <f>"133334"</f>
        <v>133334</v>
      </c>
      <c r="C203" t="s">
        <v>153</v>
      </c>
      <c r="D203" s="3">
        <v>3900</v>
      </c>
      <c r="E203" t="s">
        <v>16</v>
      </c>
      <c r="F203" t="s">
        <v>60</v>
      </c>
    </row>
    <row r="204" spans="1:6" x14ac:dyDescent="0.25">
      <c r="A204">
        <v>20200501</v>
      </c>
      <c r="B204" t="str">
        <f>"133334"</f>
        <v>133334</v>
      </c>
      <c r="C204" t="s">
        <v>153</v>
      </c>
      <c r="D204" s="3">
        <v>5200</v>
      </c>
      <c r="E204" t="s">
        <v>16</v>
      </c>
      <c r="F204" t="s">
        <v>60</v>
      </c>
    </row>
    <row r="205" spans="1:6" x14ac:dyDescent="0.25">
      <c r="A205">
        <v>20200501</v>
      </c>
      <c r="B205" t="str">
        <f>"133334"</f>
        <v>133334</v>
      </c>
      <c r="C205" t="s">
        <v>153</v>
      </c>
      <c r="D205" s="3">
        <v>470</v>
      </c>
      <c r="E205" t="s">
        <v>154</v>
      </c>
      <c r="F205" t="s">
        <v>60</v>
      </c>
    </row>
    <row r="206" spans="1:6" x14ac:dyDescent="0.25">
      <c r="A206">
        <v>20200501</v>
      </c>
      <c r="B206" t="str">
        <f>"133335"</f>
        <v>133335</v>
      </c>
      <c r="C206" t="s">
        <v>155</v>
      </c>
      <c r="D206" s="3">
        <v>12146.77</v>
      </c>
      <c r="E206" t="s">
        <v>91</v>
      </c>
      <c r="F206" t="s">
        <v>60</v>
      </c>
    </row>
    <row r="207" spans="1:6" x14ac:dyDescent="0.25">
      <c r="A207">
        <v>20200501</v>
      </c>
      <c r="B207" t="str">
        <f>"133336"</f>
        <v>133336</v>
      </c>
      <c r="C207" t="s">
        <v>156</v>
      </c>
      <c r="D207" s="3">
        <v>12000</v>
      </c>
      <c r="E207" t="s">
        <v>157</v>
      </c>
      <c r="F207" t="s">
        <v>60</v>
      </c>
    </row>
    <row r="208" spans="1:6" x14ac:dyDescent="0.25">
      <c r="A208">
        <v>20200501</v>
      </c>
      <c r="B208" t="str">
        <f>"133337"</f>
        <v>133337</v>
      </c>
      <c r="C208" t="s">
        <v>158</v>
      </c>
      <c r="D208" s="3">
        <v>131.91</v>
      </c>
      <c r="E208" t="s">
        <v>159</v>
      </c>
      <c r="F208" t="s">
        <v>60</v>
      </c>
    </row>
    <row r="209" spans="1:6" x14ac:dyDescent="0.25">
      <c r="A209">
        <v>20200501</v>
      </c>
      <c r="B209" t="str">
        <f>"133338"</f>
        <v>133338</v>
      </c>
      <c r="C209" t="s">
        <v>160</v>
      </c>
      <c r="D209" s="3">
        <v>1026.5</v>
      </c>
      <c r="E209" t="s">
        <v>16</v>
      </c>
      <c r="F209" t="s">
        <v>60</v>
      </c>
    </row>
    <row r="210" spans="1:6" x14ac:dyDescent="0.25">
      <c r="A210">
        <v>20200501</v>
      </c>
      <c r="B210" t="str">
        <f>"133338"</f>
        <v>133338</v>
      </c>
      <c r="C210" t="s">
        <v>160</v>
      </c>
      <c r="D210" s="3">
        <v>4776.66</v>
      </c>
      <c r="E210" t="s">
        <v>22</v>
      </c>
      <c r="F210" t="s">
        <v>60</v>
      </c>
    </row>
    <row r="211" spans="1:6" x14ac:dyDescent="0.25">
      <c r="A211">
        <v>20200501</v>
      </c>
      <c r="B211" t="str">
        <f>"133338"</f>
        <v>133338</v>
      </c>
      <c r="C211" t="s">
        <v>160</v>
      </c>
      <c r="D211" s="3">
        <v>5462.4</v>
      </c>
      <c r="E211" t="s">
        <v>22</v>
      </c>
      <c r="F211" t="s">
        <v>60</v>
      </c>
    </row>
    <row r="212" spans="1:6" x14ac:dyDescent="0.25">
      <c r="A212">
        <v>20200501</v>
      </c>
      <c r="B212" t="str">
        <f>"133338"</f>
        <v>133338</v>
      </c>
      <c r="C212" t="s">
        <v>160</v>
      </c>
      <c r="D212" s="3">
        <v>1007.76</v>
      </c>
      <c r="E212" t="s">
        <v>129</v>
      </c>
      <c r="F212" t="s">
        <v>60</v>
      </c>
    </row>
    <row r="213" spans="1:6" x14ac:dyDescent="0.25">
      <c r="A213">
        <v>20200501</v>
      </c>
      <c r="B213" t="str">
        <f>"133339"</f>
        <v>133339</v>
      </c>
      <c r="C213" t="s">
        <v>161</v>
      </c>
      <c r="D213" s="3">
        <v>160.63999999999999</v>
      </c>
      <c r="E213" t="s">
        <v>22</v>
      </c>
      <c r="F213" t="s">
        <v>60</v>
      </c>
    </row>
    <row r="214" spans="1:6" x14ac:dyDescent="0.25">
      <c r="A214">
        <v>20200501</v>
      </c>
      <c r="B214" t="str">
        <f>"133340"</f>
        <v>133340</v>
      </c>
      <c r="C214" t="s">
        <v>162</v>
      </c>
      <c r="D214" s="3">
        <v>560</v>
      </c>
      <c r="E214" t="s">
        <v>163</v>
      </c>
      <c r="F214" t="s">
        <v>70</v>
      </c>
    </row>
    <row r="215" spans="1:6" x14ac:dyDescent="0.25">
      <c r="A215">
        <v>20200501</v>
      </c>
      <c r="B215" t="str">
        <f>"133341"</f>
        <v>133341</v>
      </c>
      <c r="C215" t="s">
        <v>164</v>
      </c>
      <c r="D215" s="3">
        <v>191</v>
      </c>
      <c r="E215" t="s">
        <v>165</v>
      </c>
      <c r="F215" t="s">
        <v>60</v>
      </c>
    </row>
    <row r="216" spans="1:6" x14ac:dyDescent="0.25">
      <c r="A216">
        <v>20200501</v>
      </c>
      <c r="B216" t="str">
        <f>"133341"</f>
        <v>133341</v>
      </c>
      <c r="C216" t="s">
        <v>164</v>
      </c>
      <c r="D216" s="3">
        <v>79</v>
      </c>
      <c r="E216" t="s">
        <v>165</v>
      </c>
      <c r="F216" t="s">
        <v>60</v>
      </c>
    </row>
    <row r="217" spans="1:6" x14ac:dyDescent="0.25">
      <c r="A217">
        <v>20200501</v>
      </c>
      <c r="B217" t="str">
        <f>"133342"</f>
        <v>133342</v>
      </c>
      <c r="C217" t="s">
        <v>166</v>
      </c>
      <c r="D217" s="3">
        <v>75</v>
      </c>
      <c r="E217" t="s">
        <v>167</v>
      </c>
      <c r="F217" t="s">
        <v>70</v>
      </c>
    </row>
    <row r="218" spans="1:6" x14ac:dyDescent="0.25">
      <c r="A218">
        <v>20200501</v>
      </c>
      <c r="B218" t="str">
        <f>"133343"</f>
        <v>133343</v>
      </c>
      <c r="C218" t="s">
        <v>168</v>
      </c>
      <c r="D218" s="3">
        <v>151.99</v>
      </c>
      <c r="E218" t="s">
        <v>22</v>
      </c>
      <c r="F218" t="s">
        <v>60</v>
      </c>
    </row>
    <row r="219" spans="1:6" x14ac:dyDescent="0.25">
      <c r="A219">
        <v>20200501</v>
      </c>
      <c r="B219" t="str">
        <f>"133344"</f>
        <v>133344</v>
      </c>
      <c r="C219" t="s">
        <v>169</v>
      </c>
      <c r="D219" s="3">
        <v>14000</v>
      </c>
      <c r="E219" t="s">
        <v>170</v>
      </c>
      <c r="F219" t="s">
        <v>60</v>
      </c>
    </row>
    <row r="220" spans="1:6" x14ac:dyDescent="0.25">
      <c r="A220">
        <v>20200501</v>
      </c>
      <c r="B220" t="str">
        <f>"133345"</f>
        <v>133345</v>
      </c>
      <c r="C220" t="s">
        <v>171</v>
      </c>
      <c r="D220" s="3">
        <v>145</v>
      </c>
      <c r="E220" t="s">
        <v>22</v>
      </c>
      <c r="F220" t="s">
        <v>70</v>
      </c>
    </row>
    <row r="221" spans="1:6" x14ac:dyDescent="0.25">
      <c r="A221">
        <v>20200501</v>
      </c>
      <c r="B221" t="str">
        <f>"133346"</f>
        <v>133346</v>
      </c>
      <c r="C221" t="s">
        <v>172</v>
      </c>
      <c r="D221" s="3">
        <v>84</v>
      </c>
      <c r="E221" t="s">
        <v>173</v>
      </c>
      <c r="F221" t="s">
        <v>60</v>
      </c>
    </row>
    <row r="222" spans="1:6" x14ac:dyDescent="0.25">
      <c r="A222">
        <v>20200501</v>
      </c>
      <c r="B222" t="str">
        <f>"133347"</f>
        <v>133347</v>
      </c>
      <c r="C222" t="s">
        <v>174</v>
      </c>
      <c r="D222" s="3">
        <v>100</v>
      </c>
      <c r="E222" t="s">
        <v>175</v>
      </c>
      <c r="F222" t="s">
        <v>60</v>
      </c>
    </row>
    <row r="223" spans="1:6" x14ac:dyDescent="0.25">
      <c r="A223">
        <v>20200501</v>
      </c>
      <c r="B223" t="str">
        <f t="shared" ref="B223:B235" si="7">"133348"</f>
        <v>133348</v>
      </c>
      <c r="C223" t="s">
        <v>176</v>
      </c>
      <c r="D223" s="3">
        <v>1209.67</v>
      </c>
      <c r="E223" t="s">
        <v>91</v>
      </c>
      <c r="F223" t="s">
        <v>60</v>
      </c>
    </row>
    <row r="224" spans="1:6" x14ac:dyDescent="0.25">
      <c r="A224">
        <v>20200501</v>
      </c>
      <c r="B224" t="str">
        <f t="shared" si="7"/>
        <v>133348</v>
      </c>
      <c r="C224" t="s">
        <v>176</v>
      </c>
      <c r="D224" s="3">
        <v>1834.83</v>
      </c>
      <c r="E224" t="s">
        <v>91</v>
      </c>
      <c r="F224" t="s">
        <v>60</v>
      </c>
    </row>
    <row r="225" spans="1:6" x14ac:dyDescent="0.25">
      <c r="A225">
        <v>20200501</v>
      </c>
      <c r="B225" t="str">
        <f t="shared" si="7"/>
        <v>133348</v>
      </c>
      <c r="C225" t="s">
        <v>176</v>
      </c>
      <c r="D225" s="3">
        <v>97.38</v>
      </c>
      <c r="E225" t="s">
        <v>91</v>
      </c>
      <c r="F225" t="s">
        <v>60</v>
      </c>
    </row>
    <row r="226" spans="1:6" x14ac:dyDescent="0.25">
      <c r="A226">
        <v>20200501</v>
      </c>
      <c r="B226" t="str">
        <f t="shared" si="7"/>
        <v>133348</v>
      </c>
      <c r="C226" t="s">
        <v>176</v>
      </c>
      <c r="D226" s="3">
        <v>204.43</v>
      </c>
      <c r="E226" t="s">
        <v>91</v>
      </c>
      <c r="F226" t="s">
        <v>60</v>
      </c>
    </row>
    <row r="227" spans="1:6" x14ac:dyDescent="0.25">
      <c r="A227">
        <v>20200501</v>
      </c>
      <c r="B227" t="str">
        <f t="shared" si="7"/>
        <v>133348</v>
      </c>
      <c r="C227" t="s">
        <v>176</v>
      </c>
      <c r="D227" s="3">
        <v>459.2</v>
      </c>
      <c r="E227" t="s">
        <v>91</v>
      </c>
      <c r="F227" t="s">
        <v>60</v>
      </c>
    </row>
    <row r="228" spans="1:6" x14ac:dyDescent="0.25">
      <c r="A228">
        <v>20200501</v>
      </c>
      <c r="B228" t="str">
        <f t="shared" si="7"/>
        <v>133348</v>
      </c>
      <c r="C228" t="s">
        <v>176</v>
      </c>
      <c r="D228" s="3">
        <v>47.85</v>
      </c>
      <c r="E228" t="s">
        <v>91</v>
      </c>
      <c r="F228" t="s">
        <v>60</v>
      </c>
    </row>
    <row r="229" spans="1:6" x14ac:dyDescent="0.25">
      <c r="A229">
        <v>20200501</v>
      </c>
      <c r="B229" t="str">
        <f t="shared" si="7"/>
        <v>133348</v>
      </c>
      <c r="C229" t="s">
        <v>176</v>
      </c>
      <c r="D229" s="3">
        <v>416.25</v>
      </c>
      <c r="E229" t="s">
        <v>91</v>
      </c>
      <c r="F229" t="s">
        <v>60</v>
      </c>
    </row>
    <row r="230" spans="1:6" x14ac:dyDescent="0.25">
      <c r="A230">
        <v>20200501</v>
      </c>
      <c r="B230" t="str">
        <f t="shared" si="7"/>
        <v>133348</v>
      </c>
      <c r="C230" t="s">
        <v>176</v>
      </c>
      <c r="D230" s="3">
        <v>168.39</v>
      </c>
      <c r="E230" t="s">
        <v>91</v>
      </c>
      <c r="F230" t="s">
        <v>60</v>
      </c>
    </row>
    <row r="231" spans="1:6" x14ac:dyDescent="0.25">
      <c r="A231">
        <v>20200501</v>
      </c>
      <c r="B231" t="str">
        <f t="shared" si="7"/>
        <v>133348</v>
      </c>
      <c r="C231" t="s">
        <v>176</v>
      </c>
      <c r="D231" s="3">
        <v>330.37</v>
      </c>
      <c r="E231" t="s">
        <v>91</v>
      </c>
      <c r="F231" t="s">
        <v>60</v>
      </c>
    </row>
    <row r="232" spans="1:6" x14ac:dyDescent="0.25">
      <c r="A232">
        <v>20200501</v>
      </c>
      <c r="B232" t="str">
        <f t="shared" si="7"/>
        <v>133348</v>
      </c>
      <c r="C232" t="s">
        <v>176</v>
      </c>
      <c r="D232" s="3">
        <v>112.62</v>
      </c>
      <c r="E232" t="s">
        <v>91</v>
      </c>
      <c r="F232" t="s">
        <v>60</v>
      </c>
    </row>
    <row r="233" spans="1:6" x14ac:dyDescent="0.25">
      <c r="A233">
        <v>20200501</v>
      </c>
      <c r="B233" t="str">
        <f t="shared" si="7"/>
        <v>133348</v>
      </c>
      <c r="C233" t="s">
        <v>176</v>
      </c>
      <c r="D233" s="3">
        <v>65.209999999999994</v>
      </c>
      <c r="E233" t="s">
        <v>91</v>
      </c>
      <c r="F233" t="s">
        <v>60</v>
      </c>
    </row>
    <row r="234" spans="1:6" x14ac:dyDescent="0.25">
      <c r="A234">
        <v>20200501</v>
      </c>
      <c r="B234" t="str">
        <f t="shared" si="7"/>
        <v>133348</v>
      </c>
      <c r="C234" t="s">
        <v>176</v>
      </c>
      <c r="D234" s="3">
        <v>84.76</v>
      </c>
      <c r="E234" t="s">
        <v>91</v>
      </c>
      <c r="F234" t="s">
        <v>60</v>
      </c>
    </row>
    <row r="235" spans="1:6" x14ac:dyDescent="0.25">
      <c r="A235">
        <v>20200501</v>
      </c>
      <c r="B235" t="str">
        <f t="shared" si="7"/>
        <v>133348</v>
      </c>
      <c r="C235" t="s">
        <v>176</v>
      </c>
      <c r="D235" s="3">
        <v>279.02</v>
      </c>
      <c r="E235" t="s">
        <v>91</v>
      </c>
      <c r="F235" t="s">
        <v>60</v>
      </c>
    </row>
    <row r="236" spans="1:6" x14ac:dyDescent="0.25">
      <c r="A236">
        <v>20200501</v>
      </c>
      <c r="B236" t="str">
        <f>"133349"</f>
        <v>133349</v>
      </c>
      <c r="C236" t="s">
        <v>177</v>
      </c>
      <c r="D236" s="3">
        <v>450</v>
      </c>
      <c r="E236" t="s">
        <v>178</v>
      </c>
      <c r="F236" t="s">
        <v>179</v>
      </c>
    </row>
    <row r="237" spans="1:6" x14ac:dyDescent="0.25">
      <c r="A237">
        <v>20200501</v>
      </c>
      <c r="B237" t="str">
        <f>"133350"</f>
        <v>133350</v>
      </c>
      <c r="C237" t="s">
        <v>180</v>
      </c>
      <c r="D237" s="3">
        <v>1429.02</v>
      </c>
      <c r="E237" t="s">
        <v>69</v>
      </c>
      <c r="F237" t="s">
        <v>60</v>
      </c>
    </row>
    <row r="238" spans="1:6" x14ac:dyDescent="0.25">
      <c r="A238">
        <v>20200501</v>
      </c>
      <c r="B238" t="str">
        <f>"133351"</f>
        <v>133351</v>
      </c>
      <c r="C238" t="s">
        <v>181</v>
      </c>
      <c r="D238" s="3">
        <v>648.6</v>
      </c>
      <c r="E238" t="s">
        <v>182</v>
      </c>
      <c r="F238" t="s">
        <v>60</v>
      </c>
    </row>
    <row r="239" spans="1:6" x14ac:dyDescent="0.25">
      <c r="A239">
        <v>20200501</v>
      </c>
      <c r="B239" t="str">
        <f>"133351"</f>
        <v>133351</v>
      </c>
      <c r="C239" t="s">
        <v>181</v>
      </c>
      <c r="D239" s="3">
        <v>689.28</v>
      </c>
      <c r="E239" t="s">
        <v>182</v>
      </c>
      <c r="F239" t="s">
        <v>60</v>
      </c>
    </row>
    <row r="240" spans="1:6" x14ac:dyDescent="0.25">
      <c r="A240">
        <v>20200501</v>
      </c>
      <c r="B240" t="str">
        <f>"133351"</f>
        <v>133351</v>
      </c>
      <c r="C240" t="s">
        <v>181</v>
      </c>
      <c r="D240" s="3">
        <v>311.52</v>
      </c>
      <c r="E240" t="s">
        <v>182</v>
      </c>
      <c r="F240" t="s">
        <v>60</v>
      </c>
    </row>
    <row r="241" spans="1:6" x14ac:dyDescent="0.25">
      <c r="A241">
        <v>20200501</v>
      </c>
      <c r="B241" t="str">
        <f>"133352"</f>
        <v>133352</v>
      </c>
      <c r="C241" t="s">
        <v>183</v>
      </c>
      <c r="D241" s="3">
        <v>107.1</v>
      </c>
      <c r="E241" t="s">
        <v>184</v>
      </c>
      <c r="F241" t="s">
        <v>60</v>
      </c>
    </row>
    <row r="242" spans="1:6" x14ac:dyDescent="0.25">
      <c r="A242">
        <v>20200501</v>
      </c>
      <c r="B242" t="str">
        <f>"133353"</f>
        <v>133353</v>
      </c>
      <c r="C242" t="s">
        <v>185</v>
      </c>
      <c r="D242" s="3">
        <v>3938.73</v>
      </c>
      <c r="E242" t="s">
        <v>91</v>
      </c>
      <c r="F242" t="s">
        <v>60</v>
      </c>
    </row>
    <row r="243" spans="1:6" x14ac:dyDescent="0.25">
      <c r="A243">
        <v>20200501</v>
      </c>
      <c r="B243" t="str">
        <f>"133354"</f>
        <v>133354</v>
      </c>
      <c r="C243" t="s">
        <v>186</v>
      </c>
      <c r="D243" s="3">
        <v>22337</v>
      </c>
      <c r="E243" t="s">
        <v>187</v>
      </c>
      <c r="F243" t="s">
        <v>60</v>
      </c>
    </row>
    <row r="244" spans="1:6" x14ac:dyDescent="0.25">
      <c r="A244">
        <v>20200501</v>
      </c>
      <c r="B244" t="str">
        <f>"133355"</f>
        <v>133355</v>
      </c>
      <c r="C244" t="s">
        <v>188</v>
      </c>
      <c r="D244" s="3">
        <v>54.61</v>
      </c>
      <c r="E244" t="s">
        <v>189</v>
      </c>
      <c r="F244" t="s">
        <v>60</v>
      </c>
    </row>
    <row r="245" spans="1:6" x14ac:dyDescent="0.25">
      <c r="A245">
        <v>20200501</v>
      </c>
      <c r="B245" t="str">
        <f>"133355"</f>
        <v>133355</v>
      </c>
      <c r="C245" t="s">
        <v>188</v>
      </c>
      <c r="D245" s="3">
        <v>50.26</v>
      </c>
      <c r="E245" t="s">
        <v>189</v>
      </c>
      <c r="F245" t="s">
        <v>60</v>
      </c>
    </row>
    <row r="246" spans="1:6" x14ac:dyDescent="0.25">
      <c r="A246">
        <v>20200501</v>
      </c>
      <c r="B246" t="str">
        <f>"133355"</f>
        <v>133355</v>
      </c>
      <c r="C246" t="s">
        <v>188</v>
      </c>
      <c r="D246" s="3">
        <v>50.69</v>
      </c>
      <c r="E246" t="s">
        <v>189</v>
      </c>
      <c r="F246" t="s">
        <v>60</v>
      </c>
    </row>
    <row r="247" spans="1:6" x14ac:dyDescent="0.25">
      <c r="A247">
        <v>20200501</v>
      </c>
      <c r="B247" t="str">
        <f>"133356"</f>
        <v>133356</v>
      </c>
      <c r="C247" t="s">
        <v>190</v>
      </c>
      <c r="D247" s="3">
        <v>73.77</v>
      </c>
      <c r="E247" t="s">
        <v>69</v>
      </c>
      <c r="F247" t="s">
        <v>60</v>
      </c>
    </row>
    <row r="248" spans="1:6" x14ac:dyDescent="0.25">
      <c r="A248">
        <v>20200501</v>
      </c>
      <c r="B248" t="str">
        <f>"133357"</f>
        <v>133357</v>
      </c>
      <c r="C248" t="s">
        <v>191</v>
      </c>
      <c r="D248" s="3">
        <v>33.979999999999997</v>
      </c>
      <c r="E248" t="s">
        <v>22</v>
      </c>
      <c r="F248" t="s">
        <v>60</v>
      </c>
    </row>
    <row r="249" spans="1:6" x14ac:dyDescent="0.25">
      <c r="A249">
        <v>20200501</v>
      </c>
      <c r="B249" t="str">
        <f t="shared" ref="B249:B264" si="8">"133358"</f>
        <v>133358</v>
      </c>
      <c r="C249" t="s">
        <v>192</v>
      </c>
      <c r="D249" s="3">
        <v>316.26</v>
      </c>
      <c r="E249" t="s">
        <v>116</v>
      </c>
      <c r="F249" t="s">
        <v>70</v>
      </c>
    </row>
    <row r="250" spans="1:6" x14ac:dyDescent="0.25">
      <c r="A250">
        <v>20200501</v>
      </c>
      <c r="B250" t="str">
        <f t="shared" si="8"/>
        <v>133358</v>
      </c>
      <c r="C250" t="s">
        <v>192</v>
      </c>
      <c r="D250" s="3">
        <v>3519.69</v>
      </c>
      <c r="E250" t="s">
        <v>116</v>
      </c>
      <c r="F250" t="s">
        <v>60</v>
      </c>
    </row>
    <row r="251" spans="1:6" x14ac:dyDescent="0.25">
      <c r="A251">
        <v>20200501</v>
      </c>
      <c r="B251" t="str">
        <f t="shared" si="8"/>
        <v>133358</v>
      </c>
      <c r="C251" t="s">
        <v>192</v>
      </c>
      <c r="D251" s="3">
        <v>247.6</v>
      </c>
      <c r="E251" t="s">
        <v>116</v>
      </c>
      <c r="F251" t="s">
        <v>60</v>
      </c>
    </row>
    <row r="252" spans="1:6" x14ac:dyDescent="0.25">
      <c r="A252">
        <v>20200501</v>
      </c>
      <c r="B252" t="str">
        <f t="shared" si="8"/>
        <v>133358</v>
      </c>
      <c r="C252" t="s">
        <v>192</v>
      </c>
      <c r="D252" s="3">
        <v>946.98</v>
      </c>
      <c r="E252" t="s">
        <v>116</v>
      </c>
      <c r="F252" t="s">
        <v>60</v>
      </c>
    </row>
    <row r="253" spans="1:6" x14ac:dyDescent="0.25">
      <c r="A253">
        <v>20200501</v>
      </c>
      <c r="B253" t="str">
        <f t="shared" si="8"/>
        <v>133358</v>
      </c>
      <c r="C253" t="s">
        <v>192</v>
      </c>
      <c r="D253" s="3">
        <v>2443.8200000000002</v>
      </c>
      <c r="E253" t="s">
        <v>116</v>
      </c>
      <c r="F253" t="s">
        <v>60</v>
      </c>
    </row>
    <row r="254" spans="1:6" x14ac:dyDescent="0.25">
      <c r="A254">
        <v>20200501</v>
      </c>
      <c r="B254" t="str">
        <f t="shared" si="8"/>
        <v>133358</v>
      </c>
      <c r="C254" t="s">
        <v>192</v>
      </c>
      <c r="D254" s="3">
        <v>1841.01</v>
      </c>
      <c r="E254" t="s">
        <v>116</v>
      </c>
      <c r="F254" t="s">
        <v>60</v>
      </c>
    </row>
    <row r="255" spans="1:6" x14ac:dyDescent="0.25">
      <c r="A255">
        <v>20200501</v>
      </c>
      <c r="B255" t="str">
        <f t="shared" si="8"/>
        <v>133358</v>
      </c>
      <c r="C255" t="s">
        <v>192</v>
      </c>
      <c r="D255" s="3">
        <v>1400.78</v>
      </c>
      <c r="E255" t="s">
        <v>116</v>
      </c>
      <c r="F255" t="s">
        <v>60</v>
      </c>
    </row>
    <row r="256" spans="1:6" x14ac:dyDescent="0.25">
      <c r="A256">
        <v>20200501</v>
      </c>
      <c r="B256" t="str">
        <f t="shared" si="8"/>
        <v>133358</v>
      </c>
      <c r="C256" t="s">
        <v>192</v>
      </c>
      <c r="D256" s="3">
        <v>1404.21</v>
      </c>
      <c r="E256" t="s">
        <v>116</v>
      </c>
      <c r="F256" t="s">
        <v>60</v>
      </c>
    </row>
    <row r="257" spans="1:6" x14ac:dyDescent="0.25">
      <c r="A257">
        <v>20200501</v>
      </c>
      <c r="B257" t="str">
        <f t="shared" si="8"/>
        <v>133358</v>
      </c>
      <c r="C257" t="s">
        <v>192</v>
      </c>
      <c r="D257" s="3">
        <v>1943.99</v>
      </c>
      <c r="E257" t="s">
        <v>116</v>
      </c>
      <c r="F257" t="s">
        <v>60</v>
      </c>
    </row>
    <row r="258" spans="1:6" x14ac:dyDescent="0.25">
      <c r="A258">
        <v>20200501</v>
      </c>
      <c r="B258" t="str">
        <f t="shared" si="8"/>
        <v>133358</v>
      </c>
      <c r="C258" t="s">
        <v>192</v>
      </c>
      <c r="D258" s="3">
        <v>1922.36</v>
      </c>
      <c r="E258" t="s">
        <v>116</v>
      </c>
      <c r="F258" t="s">
        <v>60</v>
      </c>
    </row>
    <row r="259" spans="1:6" x14ac:dyDescent="0.25">
      <c r="A259">
        <v>20200501</v>
      </c>
      <c r="B259" t="str">
        <f t="shared" si="8"/>
        <v>133358</v>
      </c>
      <c r="C259" t="s">
        <v>192</v>
      </c>
      <c r="D259" s="3">
        <v>609.03</v>
      </c>
      <c r="E259" t="s">
        <v>116</v>
      </c>
      <c r="F259" t="s">
        <v>60</v>
      </c>
    </row>
    <row r="260" spans="1:6" x14ac:dyDescent="0.25">
      <c r="A260">
        <v>20200501</v>
      </c>
      <c r="B260" t="str">
        <f t="shared" si="8"/>
        <v>133358</v>
      </c>
      <c r="C260" t="s">
        <v>192</v>
      </c>
      <c r="D260" s="3">
        <v>835.03</v>
      </c>
      <c r="E260" t="s">
        <v>116</v>
      </c>
      <c r="F260" t="s">
        <v>60</v>
      </c>
    </row>
    <row r="261" spans="1:6" x14ac:dyDescent="0.25">
      <c r="A261">
        <v>20200501</v>
      </c>
      <c r="B261" t="str">
        <f t="shared" si="8"/>
        <v>133358</v>
      </c>
      <c r="C261" t="s">
        <v>192</v>
      </c>
      <c r="D261" s="3">
        <v>263.06</v>
      </c>
      <c r="E261" t="s">
        <v>116</v>
      </c>
      <c r="F261" t="s">
        <v>60</v>
      </c>
    </row>
    <row r="262" spans="1:6" x14ac:dyDescent="0.25">
      <c r="A262">
        <v>20200501</v>
      </c>
      <c r="B262" t="str">
        <f t="shared" si="8"/>
        <v>133358</v>
      </c>
      <c r="C262" t="s">
        <v>192</v>
      </c>
      <c r="D262" s="3">
        <v>1062.3399999999999</v>
      </c>
      <c r="E262" t="s">
        <v>116</v>
      </c>
      <c r="F262" t="s">
        <v>60</v>
      </c>
    </row>
    <row r="263" spans="1:6" x14ac:dyDescent="0.25">
      <c r="A263">
        <v>20200501</v>
      </c>
      <c r="B263" t="str">
        <f t="shared" si="8"/>
        <v>133358</v>
      </c>
      <c r="C263" t="s">
        <v>192</v>
      </c>
      <c r="D263" s="3">
        <v>632.32000000000005</v>
      </c>
      <c r="E263" t="s">
        <v>116</v>
      </c>
      <c r="F263" t="s">
        <v>60</v>
      </c>
    </row>
    <row r="264" spans="1:6" x14ac:dyDescent="0.25">
      <c r="A264">
        <v>20200501</v>
      </c>
      <c r="B264" t="str">
        <f t="shared" si="8"/>
        <v>133358</v>
      </c>
      <c r="C264" t="s">
        <v>192</v>
      </c>
      <c r="D264" s="3">
        <v>237.43</v>
      </c>
      <c r="E264" t="s">
        <v>116</v>
      </c>
      <c r="F264" t="s">
        <v>60</v>
      </c>
    </row>
    <row r="265" spans="1:6" x14ac:dyDescent="0.25">
      <c r="A265">
        <v>20200507</v>
      </c>
      <c r="B265" t="str">
        <f>"133359"</f>
        <v>133359</v>
      </c>
      <c r="C265" t="s">
        <v>193</v>
      </c>
      <c r="D265" s="3">
        <v>76.8</v>
      </c>
      <c r="E265" t="s">
        <v>91</v>
      </c>
      <c r="F265" t="s">
        <v>60</v>
      </c>
    </row>
    <row r="266" spans="1:6" x14ac:dyDescent="0.25">
      <c r="A266">
        <v>20200507</v>
      </c>
      <c r="B266" t="str">
        <f>"133360"</f>
        <v>133360</v>
      </c>
      <c r="C266" t="s">
        <v>194</v>
      </c>
      <c r="D266" s="3">
        <v>1072.1600000000001</v>
      </c>
      <c r="E266" t="s">
        <v>91</v>
      </c>
      <c r="F266" t="s">
        <v>60</v>
      </c>
    </row>
    <row r="267" spans="1:6" x14ac:dyDescent="0.25">
      <c r="A267">
        <v>20200507</v>
      </c>
      <c r="B267" t="str">
        <f>"133360"</f>
        <v>133360</v>
      </c>
      <c r="C267" t="s">
        <v>194</v>
      </c>
      <c r="D267" s="3">
        <v>211.24</v>
      </c>
      <c r="E267" t="s">
        <v>91</v>
      </c>
      <c r="F267" t="s">
        <v>60</v>
      </c>
    </row>
    <row r="268" spans="1:6" x14ac:dyDescent="0.25">
      <c r="A268">
        <v>20200507</v>
      </c>
      <c r="B268" t="str">
        <f>"133361"</f>
        <v>133361</v>
      </c>
      <c r="C268" t="s">
        <v>195</v>
      </c>
      <c r="D268" s="3">
        <v>652.1</v>
      </c>
      <c r="E268" t="s">
        <v>91</v>
      </c>
      <c r="F268" t="s">
        <v>60</v>
      </c>
    </row>
    <row r="269" spans="1:6" x14ac:dyDescent="0.25">
      <c r="A269">
        <v>20200515</v>
      </c>
      <c r="B269" t="str">
        <f>"133377"</f>
        <v>133377</v>
      </c>
      <c r="C269" t="s">
        <v>196</v>
      </c>
      <c r="D269" s="3">
        <v>188.36</v>
      </c>
      <c r="E269" t="s">
        <v>59</v>
      </c>
      <c r="F269" t="s">
        <v>60</v>
      </c>
    </row>
    <row r="270" spans="1:6" x14ac:dyDescent="0.25">
      <c r="A270">
        <v>20200515</v>
      </c>
      <c r="B270" t="str">
        <f>"133378"</f>
        <v>133378</v>
      </c>
      <c r="C270" t="s">
        <v>197</v>
      </c>
      <c r="D270" s="3">
        <v>23</v>
      </c>
      <c r="E270" t="s">
        <v>198</v>
      </c>
      <c r="F270" t="s">
        <v>60</v>
      </c>
    </row>
    <row r="271" spans="1:6" x14ac:dyDescent="0.25">
      <c r="A271">
        <v>20200515</v>
      </c>
      <c r="B271" t="str">
        <f t="shared" ref="B271:B280" si="9">"133379"</f>
        <v>133379</v>
      </c>
      <c r="C271" t="s">
        <v>34</v>
      </c>
      <c r="D271" s="3">
        <v>1208.6400000000001</v>
      </c>
      <c r="E271" t="s">
        <v>199</v>
      </c>
      <c r="F271" t="s">
        <v>60</v>
      </c>
    </row>
    <row r="272" spans="1:6" x14ac:dyDescent="0.25">
      <c r="A272">
        <v>20200515</v>
      </c>
      <c r="B272" t="str">
        <f t="shared" si="9"/>
        <v>133379</v>
      </c>
      <c r="C272" t="s">
        <v>34</v>
      </c>
      <c r="D272" s="3">
        <v>23.98</v>
      </c>
      <c r="E272" t="s">
        <v>22</v>
      </c>
      <c r="F272" t="s">
        <v>60</v>
      </c>
    </row>
    <row r="273" spans="1:6" x14ac:dyDescent="0.25">
      <c r="A273">
        <v>20200515</v>
      </c>
      <c r="B273" t="str">
        <f t="shared" si="9"/>
        <v>133379</v>
      </c>
      <c r="C273" t="s">
        <v>34</v>
      </c>
      <c r="D273" s="3">
        <v>157.09</v>
      </c>
      <c r="E273" t="s">
        <v>22</v>
      </c>
      <c r="F273" t="s">
        <v>60</v>
      </c>
    </row>
    <row r="274" spans="1:6" x14ac:dyDescent="0.25">
      <c r="A274">
        <v>20200515</v>
      </c>
      <c r="B274" t="str">
        <f t="shared" si="9"/>
        <v>133379</v>
      </c>
      <c r="C274" t="s">
        <v>34</v>
      </c>
      <c r="D274" s="3">
        <v>539.20000000000005</v>
      </c>
      <c r="E274" t="s">
        <v>98</v>
      </c>
      <c r="F274" t="s">
        <v>60</v>
      </c>
    </row>
    <row r="275" spans="1:6" x14ac:dyDescent="0.25">
      <c r="A275">
        <v>20200515</v>
      </c>
      <c r="B275" t="str">
        <f t="shared" si="9"/>
        <v>133379</v>
      </c>
      <c r="C275" t="s">
        <v>34</v>
      </c>
      <c r="D275" s="3">
        <v>39.950000000000003</v>
      </c>
      <c r="E275" t="s">
        <v>200</v>
      </c>
      <c r="F275" t="s">
        <v>60</v>
      </c>
    </row>
    <row r="276" spans="1:6" x14ac:dyDescent="0.25">
      <c r="A276">
        <v>20200515</v>
      </c>
      <c r="B276" t="str">
        <f t="shared" si="9"/>
        <v>133379</v>
      </c>
      <c r="C276" t="s">
        <v>34</v>
      </c>
      <c r="D276" s="3">
        <v>103.96</v>
      </c>
      <c r="E276" t="s">
        <v>200</v>
      </c>
      <c r="F276" t="s">
        <v>60</v>
      </c>
    </row>
    <row r="277" spans="1:6" x14ac:dyDescent="0.25">
      <c r="A277">
        <v>20200515</v>
      </c>
      <c r="B277" t="str">
        <f t="shared" si="9"/>
        <v>133379</v>
      </c>
      <c r="C277" t="s">
        <v>34</v>
      </c>
      <c r="D277" s="3">
        <v>337.52</v>
      </c>
      <c r="E277" t="s">
        <v>22</v>
      </c>
      <c r="F277" t="s">
        <v>119</v>
      </c>
    </row>
    <row r="278" spans="1:6" x14ac:dyDescent="0.25">
      <c r="A278">
        <v>20200515</v>
      </c>
      <c r="B278" t="str">
        <f t="shared" si="9"/>
        <v>133379</v>
      </c>
      <c r="C278" t="s">
        <v>34</v>
      </c>
      <c r="D278" s="3">
        <v>1109.7</v>
      </c>
      <c r="E278" t="s">
        <v>201</v>
      </c>
      <c r="F278" t="s">
        <v>119</v>
      </c>
    </row>
    <row r="279" spans="1:6" x14ac:dyDescent="0.25">
      <c r="A279">
        <v>20200515</v>
      </c>
      <c r="B279" t="str">
        <f t="shared" si="9"/>
        <v>133379</v>
      </c>
      <c r="C279" t="s">
        <v>34</v>
      </c>
      <c r="D279" s="3">
        <v>497.38</v>
      </c>
      <c r="E279" t="s">
        <v>201</v>
      </c>
      <c r="F279" t="s">
        <v>119</v>
      </c>
    </row>
    <row r="280" spans="1:6" x14ac:dyDescent="0.25">
      <c r="A280">
        <v>20200515</v>
      </c>
      <c r="B280" t="str">
        <f t="shared" si="9"/>
        <v>133379</v>
      </c>
      <c r="C280" t="s">
        <v>34</v>
      </c>
      <c r="D280" s="3">
        <v>28.36</v>
      </c>
      <c r="E280" t="s">
        <v>22</v>
      </c>
      <c r="F280" t="s">
        <v>119</v>
      </c>
    </row>
    <row r="281" spans="1:6" x14ac:dyDescent="0.25">
      <c r="A281">
        <v>20200515</v>
      </c>
      <c r="B281" t="str">
        <f>"133380"</f>
        <v>133380</v>
      </c>
      <c r="C281" t="s">
        <v>202</v>
      </c>
      <c r="D281" s="3">
        <v>883.87</v>
      </c>
      <c r="E281" t="s">
        <v>203</v>
      </c>
      <c r="F281" t="s">
        <v>60</v>
      </c>
    </row>
    <row r="282" spans="1:6" x14ac:dyDescent="0.25">
      <c r="A282">
        <v>20200515</v>
      </c>
      <c r="B282" t="str">
        <f>"133380"</f>
        <v>133380</v>
      </c>
      <c r="C282" t="s">
        <v>202</v>
      </c>
      <c r="D282" s="3">
        <v>1241.27</v>
      </c>
      <c r="E282" t="s">
        <v>203</v>
      </c>
      <c r="F282" t="s">
        <v>60</v>
      </c>
    </row>
    <row r="283" spans="1:6" x14ac:dyDescent="0.25">
      <c r="A283">
        <v>20200515</v>
      </c>
      <c r="B283" t="str">
        <f>"133381"</f>
        <v>133381</v>
      </c>
      <c r="C283" t="s">
        <v>202</v>
      </c>
      <c r="D283" s="3">
        <v>1099.68</v>
      </c>
      <c r="E283" t="s">
        <v>203</v>
      </c>
      <c r="F283" t="s">
        <v>60</v>
      </c>
    </row>
    <row r="284" spans="1:6" x14ac:dyDescent="0.25">
      <c r="A284">
        <v>20200515</v>
      </c>
      <c r="B284" t="str">
        <f>"133382"</f>
        <v>133382</v>
      </c>
      <c r="C284" t="s">
        <v>202</v>
      </c>
      <c r="D284" s="3">
        <v>3945.15</v>
      </c>
      <c r="E284" t="s">
        <v>204</v>
      </c>
      <c r="F284" t="s">
        <v>60</v>
      </c>
    </row>
    <row r="285" spans="1:6" x14ac:dyDescent="0.25">
      <c r="A285">
        <v>20200515</v>
      </c>
      <c r="B285" t="str">
        <f>"133382"</f>
        <v>133382</v>
      </c>
      <c r="C285" t="s">
        <v>202</v>
      </c>
      <c r="D285" s="3">
        <v>1248.4000000000001</v>
      </c>
      <c r="E285" t="s">
        <v>204</v>
      </c>
      <c r="F285" t="s">
        <v>60</v>
      </c>
    </row>
    <row r="286" spans="1:6" x14ac:dyDescent="0.25">
      <c r="A286">
        <v>20200515</v>
      </c>
      <c r="B286" t="str">
        <f>"133383"</f>
        <v>133383</v>
      </c>
      <c r="C286" t="s">
        <v>205</v>
      </c>
      <c r="D286" s="3">
        <v>11484.97</v>
      </c>
      <c r="E286" t="s">
        <v>206</v>
      </c>
      <c r="F286" t="s">
        <v>60</v>
      </c>
    </row>
    <row r="287" spans="1:6" x14ac:dyDescent="0.25">
      <c r="A287">
        <v>20200515</v>
      </c>
      <c r="B287" t="str">
        <f>"133383"</f>
        <v>133383</v>
      </c>
      <c r="C287" t="s">
        <v>205</v>
      </c>
      <c r="D287" s="3">
        <v>1846.16</v>
      </c>
      <c r="E287" t="s">
        <v>203</v>
      </c>
      <c r="F287" t="s">
        <v>60</v>
      </c>
    </row>
    <row r="288" spans="1:6" x14ac:dyDescent="0.25">
      <c r="A288">
        <v>20200515</v>
      </c>
      <c r="B288" t="str">
        <f>"133384"</f>
        <v>133384</v>
      </c>
      <c r="C288" t="s">
        <v>207</v>
      </c>
      <c r="D288" s="3">
        <v>51.6</v>
      </c>
      <c r="E288" t="s">
        <v>208</v>
      </c>
      <c r="F288" t="s">
        <v>119</v>
      </c>
    </row>
    <row r="289" spans="1:6" x14ac:dyDescent="0.25">
      <c r="A289">
        <v>20200515</v>
      </c>
      <c r="B289" t="str">
        <f>"133384"</f>
        <v>133384</v>
      </c>
      <c r="C289" t="s">
        <v>207</v>
      </c>
      <c r="D289" s="3">
        <v>29.8</v>
      </c>
      <c r="E289" t="s">
        <v>208</v>
      </c>
      <c r="F289" t="s">
        <v>119</v>
      </c>
    </row>
    <row r="290" spans="1:6" x14ac:dyDescent="0.25">
      <c r="A290">
        <v>20200515</v>
      </c>
      <c r="B290" t="str">
        <f>"133384"</f>
        <v>133384</v>
      </c>
      <c r="C290" t="s">
        <v>207</v>
      </c>
      <c r="D290" s="3">
        <v>13.4</v>
      </c>
      <c r="E290" t="s">
        <v>208</v>
      </c>
      <c r="F290" t="s">
        <v>119</v>
      </c>
    </row>
    <row r="291" spans="1:6" x14ac:dyDescent="0.25">
      <c r="A291">
        <v>20200515</v>
      </c>
      <c r="B291" t="str">
        <f>"133385"</f>
        <v>133385</v>
      </c>
      <c r="C291" t="s">
        <v>209</v>
      </c>
      <c r="D291" s="3">
        <v>40</v>
      </c>
      <c r="E291" t="s">
        <v>210</v>
      </c>
      <c r="F291" t="s">
        <v>60</v>
      </c>
    </row>
    <row r="292" spans="1:6" x14ac:dyDescent="0.25">
      <c r="A292">
        <v>20200515</v>
      </c>
      <c r="B292" t="str">
        <f>"133386"</f>
        <v>133386</v>
      </c>
      <c r="C292" t="s">
        <v>211</v>
      </c>
      <c r="D292" s="3">
        <v>94</v>
      </c>
      <c r="E292" t="s">
        <v>212</v>
      </c>
      <c r="F292" t="s">
        <v>60</v>
      </c>
    </row>
    <row r="293" spans="1:6" x14ac:dyDescent="0.25">
      <c r="A293">
        <v>20200515</v>
      </c>
      <c r="B293" t="str">
        <f>"133387"</f>
        <v>133387</v>
      </c>
      <c r="C293" t="s">
        <v>213</v>
      </c>
      <c r="D293" s="3">
        <v>94</v>
      </c>
      <c r="E293" t="s">
        <v>210</v>
      </c>
      <c r="F293" t="s">
        <v>60</v>
      </c>
    </row>
    <row r="294" spans="1:6" x14ac:dyDescent="0.25">
      <c r="A294">
        <v>20200515</v>
      </c>
      <c r="B294" t="str">
        <f t="shared" ref="B294:B303" si="10">"133388"</f>
        <v>133388</v>
      </c>
      <c r="C294" t="s">
        <v>214</v>
      </c>
      <c r="D294" s="3">
        <v>425.6</v>
      </c>
      <c r="E294" t="s">
        <v>215</v>
      </c>
      <c r="F294" t="s">
        <v>119</v>
      </c>
    </row>
    <row r="295" spans="1:6" x14ac:dyDescent="0.25">
      <c r="A295">
        <v>20200515</v>
      </c>
      <c r="B295" t="str">
        <f t="shared" si="10"/>
        <v>133388</v>
      </c>
      <c r="C295" t="s">
        <v>214</v>
      </c>
      <c r="D295" s="3">
        <v>608</v>
      </c>
      <c r="E295" t="s">
        <v>215</v>
      </c>
      <c r="F295" t="s">
        <v>119</v>
      </c>
    </row>
    <row r="296" spans="1:6" x14ac:dyDescent="0.25">
      <c r="A296">
        <v>20200515</v>
      </c>
      <c r="B296" t="str">
        <f t="shared" si="10"/>
        <v>133388</v>
      </c>
      <c r="C296" t="s">
        <v>214</v>
      </c>
      <c r="D296" s="3">
        <v>1824</v>
      </c>
      <c r="E296" t="s">
        <v>215</v>
      </c>
      <c r="F296" t="s">
        <v>119</v>
      </c>
    </row>
    <row r="297" spans="1:6" x14ac:dyDescent="0.25">
      <c r="A297">
        <v>20200515</v>
      </c>
      <c r="B297" t="str">
        <f t="shared" si="10"/>
        <v>133388</v>
      </c>
      <c r="C297" t="s">
        <v>214</v>
      </c>
      <c r="D297" s="3">
        <v>1216</v>
      </c>
      <c r="E297" t="s">
        <v>215</v>
      </c>
      <c r="F297" t="s">
        <v>119</v>
      </c>
    </row>
    <row r="298" spans="1:6" x14ac:dyDescent="0.25">
      <c r="A298">
        <v>20200515</v>
      </c>
      <c r="B298" t="str">
        <f t="shared" si="10"/>
        <v>133388</v>
      </c>
      <c r="C298" t="s">
        <v>214</v>
      </c>
      <c r="D298" s="3">
        <v>1824</v>
      </c>
      <c r="E298" t="s">
        <v>215</v>
      </c>
      <c r="F298" t="s">
        <v>119</v>
      </c>
    </row>
    <row r="299" spans="1:6" x14ac:dyDescent="0.25">
      <c r="A299">
        <v>20200515</v>
      </c>
      <c r="B299" t="str">
        <f t="shared" si="10"/>
        <v>133388</v>
      </c>
      <c r="C299" t="s">
        <v>214</v>
      </c>
      <c r="D299" s="3">
        <v>1368</v>
      </c>
      <c r="E299" t="s">
        <v>215</v>
      </c>
      <c r="F299" t="s">
        <v>119</v>
      </c>
    </row>
    <row r="300" spans="1:6" x14ac:dyDescent="0.25">
      <c r="A300">
        <v>20200515</v>
      </c>
      <c r="B300" t="str">
        <f t="shared" si="10"/>
        <v>133388</v>
      </c>
      <c r="C300" t="s">
        <v>214</v>
      </c>
      <c r="D300" s="3">
        <v>1824</v>
      </c>
      <c r="E300" t="s">
        <v>215</v>
      </c>
      <c r="F300" t="s">
        <v>119</v>
      </c>
    </row>
    <row r="301" spans="1:6" x14ac:dyDescent="0.25">
      <c r="A301">
        <v>20200515</v>
      </c>
      <c r="B301" t="str">
        <f t="shared" si="10"/>
        <v>133388</v>
      </c>
      <c r="C301" t="s">
        <v>214</v>
      </c>
      <c r="D301" s="3">
        <v>1824</v>
      </c>
      <c r="E301" t="s">
        <v>215</v>
      </c>
      <c r="F301" t="s">
        <v>119</v>
      </c>
    </row>
    <row r="302" spans="1:6" x14ac:dyDescent="0.25">
      <c r="A302">
        <v>20200515</v>
      </c>
      <c r="B302" t="str">
        <f t="shared" si="10"/>
        <v>133388</v>
      </c>
      <c r="C302" t="s">
        <v>214</v>
      </c>
      <c r="D302" s="3">
        <v>2128</v>
      </c>
      <c r="E302" t="s">
        <v>215</v>
      </c>
      <c r="F302" t="s">
        <v>119</v>
      </c>
    </row>
    <row r="303" spans="1:6" x14ac:dyDescent="0.25">
      <c r="A303">
        <v>20200515</v>
      </c>
      <c r="B303" t="str">
        <f t="shared" si="10"/>
        <v>133388</v>
      </c>
      <c r="C303" t="s">
        <v>214</v>
      </c>
      <c r="D303" s="3">
        <v>-49.1</v>
      </c>
      <c r="E303" t="s">
        <v>216</v>
      </c>
      <c r="F303" t="s">
        <v>119</v>
      </c>
    </row>
    <row r="304" spans="1:6" x14ac:dyDescent="0.25">
      <c r="A304">
        <v>20200515</v>
      </c>
      <c r="B304" t="str">
        <f>"133389"</f>
        <v>133389</v>
      </c>
      <c r="C304" t="s">
        <v>217</v>
      </c>
      <c r="D304" s="3">
        <v>188</v>
      </c>
      <c r="E304" t="s">
        <v>218</v>
      </c>
      <c r="F304" t="s">
        <v>60</v>
      </c>
    </row>
    <row r="305" spans="1:6" x14ac:dyDescent="0.25">
      <c r="A305">
        <v>20200515</v>
      </c>
      <c r="B305" t="str">
        <f>"133390"</f>
        <v>133390</v>
      </c>
      <c r="C305" t="s">
        <v>76</v>
      </c>
      <c r="D305" s="3">
        <v>1895</v>
      </c>
      <c r="E305" t="s">
        <v>165</v>
      </c>
      <c r="F305" t="s">
        <v>60</v>
      </c>
    </row>
    <row r="306" spans="1:6" x14ac:dyDescent="0.25">
      <c r="A306">
        <v>20200515</v>
      </c>
      <c r="B306" t="str">
        <f>"133391"</f>
        <v>133391</v>
      </c>
      <c r="C306" t="s">
        <v>219</v>
      </c>
      <c r="D306" s="3">
        <v>231.73</v>
      </c>
      <c r="E306" t="s">
        <v>220</v>
      </c>
      <c r="F306" t="s">
        <v>119</v>
      </c>
    </row>
    <row r="307" spans="1:6" x14ac:dyDescent="0.25">
      <c r="A307">
        <v>20200515</v>
      </c>
      <c r="B307" t="str">
        <f>"133393"</f>
        <v>133393</v>
      </c>
      <c r="C307" t="s">
        <v>221</v>
      </c>
      <c r="D307" s="3">
        <v>40</v>
      </c>
      <c r="E307" t="s">
        <v>222</v>
      </c>
      <c r="F307" t="s">
        <v>60</v>
      </c>
    </row>
    <row r="308" spans="1:6" x14ac:dyDescent="0.25">
      <c r="A308">
        <v>20200515</v>
      </c>
      <c r="B308" t="str">
        <f>"133394"</f>
        <v>133394</v>
      </c>
      <c r="C308" t="s">
        <v>21</v>
      </c>
      <c r="D308" s="3">
        <v>90</v>
      </c>
      <c r="E308" t="s">
        <v>223</v>
      </c>
      <c r="F308" t="s">
        <v>70</v>
      </c>
    </row>
    <row r="309" spans="1:6" x14ac:dyDescent="0.25">
      <c r="A309">
        <v>20200515</v>
      </c>
      <c r="B309" t="str">
        <f>"133395"</f>
        <v>133395</v>
      </c>
      <c r="C309" t="s">
        <v>79</v>
      </c>
      <c r="D309" s="3">
        <v>3695.75</v>
      </c>
      <c r="E309" t="s">
        <v>22</v>
      </c>
      <c r="F309" t="s">
        <v>60</v>
      </c>
    </row>
    <row r="310" spans="1:6" x14ac:dyDescent="0.25">
      <c r="A310">
        <v>20200515</v>
      </c>
      <c r="B310" t="str">
        <f>"133396"</f>
        <v>133396</v>
      </c>
      <c r="C310" t="s">
        <v>224</v>
      </c>
      <c r="D310" s="3">
        <v>3607.3</v>
      </c>
      <c r="E310" t="s">
        <v>225</v>
      </c>
      <c r="F310" t="s">
        <v>60</v>
      </c>
    </row>
    <row r="311" spans="1:6" x14ac:dyDescent="0.25">
      <c r="A311">
        <v>20200515</v>
      </c>
      <c r="B311" t="str">
        <f>"133396"</f>
        <v>133396</v>
      </c>
      <c r="C311" t="s">
        <v>224</v>
      </c>
      <c r="D311" s="3">
        <v>2534.92</v>
      </c>
      <c r="E311" t="s">
        <v>225</v>
      </c>
      <c r="F311" t="s">
        <v>60</v>
      </c>
    </row>
    <row r="312" spans="1:6" x14ac:dyDescent="0.25">
      <c r="A312">
        <v>20200515</v>
      </c>
      <c r="B312" t="str">
        <f>"133396"</f>
        <v>133396</v>
      </c>
      <c r="C312" t="s">
        <v>224</v>
      </c>
      <c r="D312" s="3">
        <v>571.9</v>
      </c>
      <c r="E312" t="s">
        <v>225</v>
      </c>
      <c r="F312" t="s">
        <v>60</v>
      </c>
    </row>
    <row r="313" spans="1:6" x14ac:dyDescent="0.25">
      <c r="A313">
        <v>20200515</v>
      </c>
      <c r="B313" t="str">
        <f>"133397"</f>
        <v>133397</v>
      </c>
      <c r="C313" t="s">
        <v>226</v>
      </c>
      <c r="D313" s="3">
        <v>5425</v>
      </c>
      <c r="E313" t="s">
        <v>69</v>
      </c>
      <c r="F313" t="s">
        <v>70</v>
      </c>
    </row>
    <row r="314" spans="1:6" x14ac:dyDescent="0.25">
      <c r="A314">
        <v>20200515</v>
      </c>
      <c r="B314" t="str">
        <f>"133398"</f>
        <v>133398</v>
      </c>
      <c r="C314" t="s">
        <v>227</v>
      </c>
      <c r="D314" s="3">
        <v>40</v>
      </c>
      <c r="E314" t="s">
        <v>210</v>
      </c>
      <c r="F314" t="s">
        <v>60</v>
      </c>
    </row>
    <row r="315" spans="1:6" x14ac:dyDescent="0.25">
      <c r="A315">
        <v>20200515</v>
      </c>
      <c r="B315" t="str">
        <f>"133399"</f>
        <v>133399</v>
      </c>
      <c r="C315" t="s">
        <v>228</v>
      </c>
      <c r="D315" s="3">
        <v>7940</v>
      </c>
      <c r="E315" t="s">
        <v>229</v>
      </c>
      <c r="F315" t="s">
        <v>60</v>
      </c>
    </row>
    <row r="316" spans="1:6" x14ac:dyDescent="0.25">
      <c r="A316">
        <v>20200515</v>
      </c>
      <c r="B316" t="str">
        <f>"133400"</f>
        <v>133400</v>
      </c>
      <c r="C316" t="s">
        <v>230</v>
      </c>
      <c r="D316" s="3">
        <v>403.87</v>
      </c>
      <c r="E316" t="s">
        <v>231</v>
      </c>
      <c r="F316" t="s">
        <v>60</v>
      </c>
    </row>
    <row r="317" spans="1:6" x14ac:dyDescent="0.25">
      <c r="A317">
        <v>20200515</v>
      </c>
      <c r="B317" t="str">
        <f>"133401"</f>
        <v>133401</v>
      </c>
      <c r="C317" t="s">
        <v>232</v>
      </c>
      <c r="D317" s="3">
        <v>625</v>
      </c>
      <c r="E317" t="s">
        <v>233</v>
      </c>
      <c r="F317" t="s">
        <v>60</v>
      </c>
    </row>
    <row r="318" spans="1:6" x14ac:dyDescent="0.25">
      <c r="A318">
        <v>20200515</v>
      </c>
      <c r="B318" t="str">
        <f>"133402"</f>
        <v>133402</v>
      </c>
      <c r="C318" t="s">
        <v>234</v>
      </c>
      <c r="D318" s="3">
        <v>3640</v>
      </c>
      <c r="E318" t="s">
        <v>22</v>
      </c>
      <c r="F318" t="s">
        <v>179</v>
      </c>
    </row>
    <row r="319" spans="1:6" x14ac:dyDescent="0.25">
      <c r="A319">
        <v>20200515</v>
      </c>
      <c r="B319" t="str">
        <f>"133403"</f>
        <v>133403</v>
      </c>
      <c r="C319" t="s">
        <v>235</v>
      </c>
      <c r="D319" s="3">
        <v>282</v>
      </c>
      <c r="E319" t="s">
        <v>218</v>
      </c>
      <c r="F319" t="s">
        <v>60</v>
      </c>
    </row>
    <row r="320" spans="1:6" x14ac:dyDescent="0.25">
      <c r="A320">
        <v>20200515</v>
      </c>
      <c r="B320" t="str">
        <f>"133404"</f>
        <v>133404</v>
      </c>
      <c r="C320" t="s">
        <v>236</v>
      </c>
      <c r="D320" s="3">
        <v>459</v>
      </c>
      <c r="E320" t="s">
        <v>237</v>
      </c>
      <c r="F320" t="s">
        <v>60</v>
      </c>
    </row>
    <row r="321" spans="1:6" x14ac:dyDescent="0.25">
      <c r="A321">
        <v>20200515</v>
      </c>
      <c r="B321" t="str">
        <f t="shared" ref="B321:B343" si="11">"133405"</f>
        <v>133405</v>
      </c>
      <c r="C321" t="s">
        <v>238</v>
      </c>
      <c r="D321" s="3">
        <v>247.18</v>
      </c>
      <c r="E321" t="s">
        <v>91</v>
      </c>
      <c r="F321" t="s">
        <v>60</v>
      </c>
    </row>
    <row r="322" spans="1:6" x14ac:dyDescent="0.25">
      <c r="A322">
        <v>20200515</v>
      </c>
      <c r="B322" t="str">
        <f t="shared" si="11"/>
        <v>133405</v>
      </c>
      <c r="C322" t="s">
        <v>238</v>
      </c>
      <c r="D322" s="3">
        <v>872.4</v>
      </c>
      <c r="E322" t="s">
        <v>91</v>
      </c>
      <c r="F322" t="s">
        <v>60</v>
      </c>
    </row>
    <row r="323" spans="1:6" x14ac:dyDescent="0.25">
      <c r="A323">
        <v>20200515</v>
      </c>
      <c r="B323" t="str">
        <f t="shared" si="11"/>
        <v>133405</v>
      </c>
      <c r="C323" t="s">
        <v>238</v>
      </c>
      <c r="D323" s="3">
        <v>165.74</v>
      </c>
      <c r="E323" t="s">
        <v>91</v>
      </c>
      <c r="F323" t="s">
        <v>60</v>
      </c>
    </row>
    <row r="324" spans="1:6" x14ac:dyDescent="0.25">
      <c r="A324">
        <v>20200515</v>
      </c>
      <c r="B324" t="str">
        <f t="shared" si="11"/>
        <v>133405</v>
      </c>
      <c r="C324" t="s">
        <v>238</v>
      </c>
      <c r="D324" s="3">
        <v>247.18</v>
      </c>
      <c r="E324" t="s">
        <v>91</v>
      </c>
      <c r="F324" t="s">
        <v>60</v>
      </c>
    </row>
    <row r="325" spans="1:6" x14ac:dyDescent="0.25">
      <c r="A325">
        <v>20200515</v>
      </c>
      <c r="B325" t="str">
        <f t="shared" si="11"/>
        <v>133405</v>
      </c>
      <c r="C325" t="s">
        <v>238</v>
      </c>
      <c r="D325" s="3">
        <v>247.18</v>
      </c>
      <c r="E325" t="s">
        <v>91</v>
      </c>
      <c r="F325" t="s">
        <v>60</v>
      </c>
    </row>
    <row r="326" spans="1:6" x14ac:dyDescent="0.25">
      <c r="A326">
        <v>20200515</v>
      </c>
      <c r="B326" t="str">
        <f t="shared" si="11"/>
        <v>133405</v>
      </c>
      <c r="C326" t="s">
        <v>238</v>
      </c>
      <c r="D326" s="3">
        <v>247.18</v>
      </c>
      <c r="E326" t="s">
        <v>91</v>
      </c>
      <c r="F326" t="s">
        <v>60</v>
      </c>
    </row>
    <row r="327" spans="1:6" x14ac:dyDescent="0.25">
      <c r="A327">
        <v>20200515</v>
      </c>
      <c r="B327" t="str">
        <f t="shared" si="11"/>
        <v>133405</v>
      </c>
      <c r="C327" t="s">
        <v>238</v>
      </c>
      <c r="D327" s="3">
        <v>437.22</v>
      </c>
      <c r="E327" t="s">
        <v>91</v>
      </c>
      <c r="F327" t="s">
        <v>60</v>
      </c>
    </row>
    <row r="328" spans="1:6" x14ac:dyDescent="0.25">
      <c r="A328">
        <v>20200515</v>
      </c>
      <c r="B328" t="str">
        <f t="shared" si="11"/>
        <v>133405</v>
      </c>
      <c r="C328" t="s">
        <v>238</v>
      </c>
      <c r="D328" s="3">
        <v>437.22</v>
      </c>
      <c r="E328" t="s">
        <v>91</v>
      </c>
      <c r="F328" t="s">
        <v>60</v>
      </c>
    </row>
    <row r="329" spans="1:6" x14ac:dyDescent="0.25">
      <c r="A329">
        <v>20200515</v>
      </c>
      <c r="B329" t="str">
        <f t="shared" si="11"/>
        <v>133405</v>
      </c>
      <c r="C329" t="s">
        <v>238</v>
      </c>
      <c r="D329" s="3">
        <v>311.64</v>
      </c>
      <c r="E329" t="s">
        <v>91</v>
      </c>
      <c r="F329" t="s">
        <v>60</v>
      </c>
    </row>
    <row r="330" spans="1:6" x14ac:dyDescent="0.25">
      <c r="A330">
        <v>20200515</v>
      </c>
      <c r="B330" t="str">
        <f t="shared" si="11"/>
        <v>133405</v>
      </c>
      <c r="C330" t="s">
        <v>238</v>
      </c>
      <c r="D330" s="3">
        <v>165.74</v>
      </c>
      <c r="E330" t="s">
        <v>91</v>
      </c>
      <c r="F330" t="s">
        <v>60</v>
      </c>
    </row>
    <row r="331" spans="1:6" x14ac:dyDescent="0.25">
      <c r="A331">
        <v>20200515</v>
      </c>
      <c r="B331" t="str">
        <f t="shared" si="11"/>
        <v>133405</v>
      </c>
      <c r="C331" t="s">
        <v>238</v>
      </c>
      <c r="D331" s="3">
        <v>247.18</v>
      </c>
      <c r="E331" t="s">
        <v>91</v>
      </c>
      <c r="F331" t="s">
        <v>60</v>
      </c>
    </row>
    <row r="332" spans="1:6" x14ac:dyDescent="0.25">
      <c r="A332">
        <v>20200515</v>
      </c>
      <c r="B332" t="str">
        <f t="shared" si="11"/>
        <v>133405</v>
      </c>
      <c r="C332" t="s">
        <v>238</v>
      </c>
      <c r="D332" s="3">
        <v>708.7</v>
      </c>
      <c r="E332" t="s">
        <v>91</v>
      </c>
      <c r="F332" t="s">
        <v>60</v>
      </c>
    </row>
    <row r="333" spans="1:6" x14ac:dyDescent="0.25">
      <c r="A333">
        <v>20200515</v>
      </c>
      <c r="B333" t="str">
        <f t="shared" si="11"/>
        <v>133405</v>
      </c>
      <c r="C333" t="s">
        <v>238</v>
      </c>
      <c r="D333" s="3">
        <v>249.18</v>
      </c>
      <c r="E333" t="s">
        <v>91</v>
      </c>
      <c r="F333" t="s">
        <v>60</v>
      </c>
    </row>
    <row r="334" spans="1:6" x14ac:dyDescent="0.25">
      <c r="A334">
        <v>20200515</v>
      </c>
      <c r="B334" t="str">
        <f t="shared" si="11"/>
        <v>133405</v>
      </c>
      <c r="C334" t="s">
        <v>238</v>
      </c>
      <c r="D334" s="3">
        <v>1082.9100000000001</v>
      </c>
      <c r="E334" t="s">
        <v>91</v>
      </c>
      <c r="F334" t="s">
        <v>60</v>
      </c>
    </row>
    <row r="335" spans="1:6" x14ac:dyDescent="0.25">
      <c r="A335">
        <v>20200515</v>
      </c>
      <c r="B335" t="str">
        <f t="shared" si="11"/>
        <v>133405</v>
      </c>
      <c r="C335" t="s">
        <v>238</v>
      </c>
      <c r="D335" s="3">
        <v>772.36</v>
      </c>
      <c r="E335" t="s">
        <v>91</v>
      </c>
      <c r="F335" t="s">
        <v>60</v>
      </c>
    </row>
    <row r="336" spans="1:6" x14ac:dyDescent="0.25">
      <c r="A336">
        <v>20200515</v>
      </c>
      <c r="B336" t="str">
        <f t="shared" si="11"/>
        <v>133405</v>
      </c>
      <c r="C336" t="s">
        <v>238</v>
      </c>
      <c r="D336" s="3">
        <v>481.6</v>
      </c>
      <c r="E336" t="s">
        <v>91</v>
      </c>
      <c r="F336" t="s">
        <v>60</v>
      </c>
    </row>
    <row r="337" spans="1:6" x14ac:dyDescent="0.25">
      <c r="A337">
        <v>20200515</v>
      </c>
      <c r="B337" t="str">
        <f t="shared" si="11"/>
        <v>133405</v>
      </c>
      <c r="C337" t="s">
        <v>238</v>
      </c>
      <c r="D337" s="3">
        <v>247.18</v>
      </c>
      <c r="E337" t="s">
        <v>91</v>
      </c>
      <c r="F337" t="s">
        <v>60</v>
      </c>
    </row>
    <row r="338" spans="1:6" x14ac:dyDescent="0.25">
      <c r="A338">
        <v>20200515</v>
      </c>
      <c r="B338" t="str">
        <f t="shared" si="11"/>
        <v>133405</v>
      </c>
      <c r="C338" t="s">
        <v>238</v>
      </c>
      <c r="D338" s="3">
        <v>57.15</v>
      </c>
      <c r="E338" t="s">
        <v>91</v>
      </c>
      <c r="F338" t="s">
        <v>60</v>
      </c>
    </row>
    <row r="339" spans="1:6" x14ac:dyDescent="0.25">
      <c r="A339">
        <v>20200515</v>
      </c>
      <c r="B339" t="str">
        <f t="shared" si="11"/>
        <v>133405</v>
      </c>
      <c r="C339" t="s">
        <v>238</v>
      </c>
      <c r="D339" s="3">
        <v>437.22</v>
      </c>
      <c r="E339" t="s">
        <v>91</v>
      </c>
      <c r="F339" t="s">
        <v>60</v>
      </c>
    </row>
    <row r="340" spans="1:6" x14ac:dyDescent="0.25">
      <c r="A340">
        <v>20200515</v>
      </c>
      <c r="B340" t="str">
        <f t="shared" si="11"/>
        <v>133405</v>
      </c>
      <c r="C340" t="s">
        <v>238</v>
      </c>
      <c r="D340" s="3">
        <v>247.94</v>
      </c>
      <c r="E340" t="s">
        <v>91</v>
      </c>
      <c r="F340" t="s">
        <v>60</v>
      </c>
    </row>
    <row r="341" spans="1:6" x14ac:dyDescent="0.25">
      <c r="A341">
        <v>20200515</v>
      </c>
      <c r="B341" t="str">
        <f t="shared" si="11"/>
        <v>133405</v>
      </c>
      <c r="C341" t="s">
        <v>238</v>
      </c>
      <c r="D341" s="3">
        <v>247.18</v>
      </c>
      <c r="E341" t="s">
        <v>91</v>
      </c>
      <c r="F341" t="s">
        <v>60</v>
      </c>
    </row>
    <row r="342" spans="1:6" x14ac:dyDescent="0.25">
      <c r="A342">
        <v>20200515</v>
      </c>
      <c r="B342" t="str">
        <f t="shared" si="11"/>
        <v>133405</v>
      </c>
      <c r="C342" t="s">
        <v>238</v>
      </c>
      <c r="D342" s="3">
        <v>97.87</v>
      </c>
      <c r="E342" t="s">
        <v>91</v>
      </c>
      <c r="F342" t="s">
        <v>60</v>
      </c>
    </row>
    <row r="343" spans="1:6" x14ac:dyDescent="0.25">
      <c r="A343">
        <v>20200515</v>
      </c>
      <c r="B343" t="str">
        <f t="shared" si="11"/>
        <v>133405</v>
      </c>
      <c r="C343" t="s">
        <v>238</v>
      </c>
      <c r="D343" s="3">
        <v>291.52999999999997</v>
      </c>
      <c r="E343" t="s">
        <v>91</v>
      </c>
      <c r="F343" t="s">
        <v>60</v>
      </c>
    </row>
    <row r="344" spans="1:6" x14ac:dyDescent="0.25">
      <c r="A344">
        <v>20200515</v>
      </c>
      <c r="B344" t="str">
        <f>"133406"</f>
        <v>133406</v>
      </c>
      <c r="C344" t="s">
        <v>239</v>
      </c>
      <c r="D344" s="3">
        <v>40</v>
      </c>
      <c r="E344" t="s">
        <v>210</v>
      </c>
      <c r="F344" t="s">
        <v>60</v>
      </c>
    </row>
    <row r="345" spans="1:6" x14ac:dyDescent="0.25">
      <c r="A345">
        <v>20200515</v>
      </c>
      <c r="B345" t="str">
        <f>"133407"</f>
        <v>133407</v>
      </c>
      <c r="C345" t="s">
        <v>240</v>
      </c>
      <c r="D345" s="3">
        <v>160</v>
      </c>
      <c r="E345" t="s">
        <v>218</v>
      </c>
      <c r="F345" t="s">
        <v>60</v>
      </c>
    </row>
    <row r="346" spans="1:6" x14ac:dyDescent="0.25">
      <c r="A346">
        <v>20200515</v>
      </c>
      <c r="B346" t="str">
        <f>"133408"</f>
        <v>133408</v>
      </c>
      <c r="C346" t="s">
        <v>44</v>
      </c>
      <c r="D346" s="3">
        <v>80</v>
      </c>
      <c r="E346" t="s">
        <v>218</v>
      </c>
      <c r="F346" t="s">
        <v>60</v>
      </c>
    </row>
    <row r="347" spans="1:6" x14ac:dyDescent="0.25">
      <c r="A347">
        <v>20200515</v>
      </c>
      <c r="B347" t="str">
        <f>"133408"</f>
        <v>133408</v>
      </c>
      <c r="C347" t="s">
        <v>44</v>
      </c>
      <c r="D347" s="3">
        <v>80</v>
      </c>
      <c r="E347" t="s">
        <v>218</v>
      </c>
      <c r="F347" t="s">
        <v>60</v>
      </c>
    </row>
    <row r="348" spans="1:6" x14ac:dyDescent="0.25">
      <c r="A348">
        <v>20200515</v>
      </c>
      <c r="B348" t="str">
        <f>"133409"</f>
        <v>133409</v>
      </c>
      <c r="C348" t="s">
        <v>94</v>
      </c>
      <c r="D348" s="3">
        <v>1585.57</v>
      </c>
      <c r="E348" t="s">
        <v>69</v>
      </c>
      <c r="F348" t="s">
        <v>60</v>
      </c>
    </row>
    <row r="349" spans="1:6" x14ac:dyDescent="0.25">
      <c r="A349">
        <v>20200515</v>
      </c>
      <c r="B349" t="str">
        <f>"133410"</f>
        <v>133410</v>
      </c>
      <c r="C349" t="s">
        <v>241</v>
      </c>
      <c r="D349" s="3">
        <v>40</v>
      </c>
      <c r="E349" t="s">
        <v>210</v>
      </c>
      <c r="F349" t="s">
        <v>60</v>
      </c>
    </row>
    <row r="350" spans="1:6" x14ac:dyDescent="0.25">
      <c r="A350">
        <v>20200515</v>
      </c>
      <c r="B350" t="str">
        <f>"133411"</f>
        <v>133411</v>
      </c>
      <c r="C350" t="s">
        <v>242</v>
      </c>
      <c r="D350" s="3">
        <v>94</v>
      </c>
      <c r="E350" t="s">
        <v>243</v>
      </c>
      <c r="F350" t="s">
        <v>60</v>
      </c>
    </row>
    <row r="351" spans="1:6" x14ac:dyDescent="0.25">
      <c r="A351">
        <v>20200515</v>
      </c>
      <c r="B351" t="str">
        <f>"133412"</f>
        <v>133412</v>
      </c>
      <c r="C351" t="s">
        <v>244</v>
      </c>
      <c r="D351" s="3">
        <v>18.649999999999999</v>
      </c>
      <c r="E351" t="s">
        <v>208</v>
      </c>
      <c r="F351" t="s">
        <v>119</v>
      </c>
    </row>
    <row r="352" spans="1:6" x14ac:dyDescent="0.25">
      <c r="A352">
        <v>20200515</v>
      </c>
      <c r="B352" t="str">
        <f>"133413"</f>
        <v>133413</v>
      </c>
      <c r="C352" t="s">
        <v>245</v>
      </c>
      <c r="D352" s="3">
        <v>40</v>
      </c>
      <c r="E352" t="s">
        <v>210</v>
      </c>
      <c r="F352" t="s">
        <v>60</v>
      </c>
    </row>
    <row r="353" spans="1:6" x14ac:dyDescent="0.25">
      <c r="A353">
        <v>20200515</v>
      </c>
      <c r="B353" t="str">
        <f>"133414"</f>
        <v>133414</v>
      </c>
      <c r="C353" t="s">
        <v>246</v>
      </c>
      <c r="D353" s="3">
        <v>69</v>
      </c>
      <c r="E353" t="s">
        <v>16</v>
      </c>
      <c r="F353" t="s">
        <v>60</v>
      </c>
    </row>
    <row r="354" spans="1:6" x14ac:dyDescent="0.25">
      <c r="A354">
        <v>20200515</v>
      </c>
      <c r="B354" t="str">
        <f>"133415"</f>
        <v>133415</v>
      </c>
      <c r="C354" t="s">
        <v>247</v>
      </c>
      <c r="D354" s="3">
        <v>96.99</v>
      </c>
      <c r="E354" t="s">
        <v>22</v>
      </c>
      <c r="F354" t="s">
        <v>60</v>
      </c>
    </row>
    <row r="355" spans="1:6" x14ac:dyDescent="0.25">
      <c r="A355">
        <v>20200515</v>
      </c>
      <c r="B355" t="str">
        <f>"133416"</f>
        <v>133416</v>
      </c>
      <c r="C355" t="s">
        <v>248</v>
      </c>
      <c r="D355" s="3">
        <v>178.83</v>
      </c>
      <c r="E355" t="s">
        <v>220</v>
      </c>
      <c r="F355" t="s">
        <v>119</v>
      </c>
    </row>
    <row r="356" spans="1:6" x14ac:dyDescent="0.25">
      <c r="A356">
        <v>20200515</v>
      </c>
      <c r="B356" t="str">
        <f>"133417"</f>
        <v>133417</v>
      </c>
      <c r="C356" t="s">
        <v>249</v>
      </c>
      <c r="D356" s="3">
        <v>37.75</v>
      </c>
      <c r="E356" t="s">
        <v>250</v>
      </c>
      <c r="F356" t="s">
        <v>119</v>
      </c>
    </row>
    <row r="357" spans="1:6" x14ac:dyDescent="0.25">
      <c r="A357">
        <v>20200515</v>
      </c>
      <c r="B357" t="str">
        <f>"133418"</f>
        <v>133418</v>
      </c>
      <c r="C357" t="s">
        <v>106</v>
      </c>
      <c r="D357" s="3">
        <v>119</v>
      </c>
      <c r="E357" t="s">
        <v>69</v>
      </c>
      <c r="F357" t="s">
        <v>60</v>
      </c>
    </row>
    <row r="358" spans="1:6" x14ac:dyDescent="0.25">
      <c r="A358">
        <v>20200515</v>
      </c>
      <c r="B358" t="str">
        <f>"133419"</f>
        <v>133419</v>
      </c>
      <c r="C358" t="s">
        <v>251</v>
      </c>
      <c r="D358" s="3">
        <v>715</v>
      </c>
      <c r="E358" t="s">
        <v>252</v>
      </c>
      <c r="F358" t="s">
        <v>253</v>
      </c>
    </row>
    <row r="359" spans="1:6" x14ac:dyDescent="0.25">
      <c r="A359">
        <v>20200515</v>
      </c>
      <c r="B359" t="str">
        <f>"133420"</f>
        <v>133420</v>
      </c>
      <c r="C359" t="s">
        <v>254</v>
      </c>
      <c r="D359" s="3">
        <v>40</v>
      </c>
      <c r="E359" t="s">
        <v>210</v>
      </c>
      <c r="F359" t="s">
        <v>60</v>
      </c>
    </row>
    <row r="360" spans="1:6" x14ac:dyDescent="0.25">
      <c r="A360">
        <v>20200515</v>
      </c>
      <c r="B360" t="str">
        <f>"133421"</f>
        <v>133421</v>
      </c>
      <c r="C360" t="s">
        <v>19</v>
      </c>
      <c r="D360" s="3">
        <v>100.27</v>
      </c>
      <c r="E360" t="s">
        <v>255</v>
      </c>
      <c r="F360" t="s">
        <v>60</v>
      </c>
    </row>
    <row r="361" spans="1:6" x14ac:dyDescent="0.25">
      <c r="A361">
        <v>20200515</v>
      </c>
      <c r="B361" t="str">
        <f>"133421"</f>
        <v>133421</v>
      </c>
      <c r="C361" t="s">
        <v>19</v>
      </c>
      <c r="D361" s="3">
        <v>106.3</v>
      </c>
      <c r="E361" t="s">
        <v>100</v>
      </c>
      <c r="F361" t="s">
        <v>60</v>
      </c>
    </row>
    <row r="362" spans="1:6" x14ac:dyDescent="0.25">
      <c r="A362">
        <v>20200515</v>
      </c>
      <c r="B362" t="str">
        <f>"133422"</f>
        <v>133422</v>
      </c>
      <c r="C362" t="s">
        <v>256</v>
      </c>
      <c r="D362" s="3">
        <v>735</v>
      </c>
      <c r="E362" t="s">
        <v>257</v>
      </c>
      <c r="F362" t="s">
        <v>60</v>
      </c>
    </row>
    <row r="363" spans="1:6" x14ac:dyDescent="0.25">
      <c r="A363">
        <v>20200515</v>
      </c>
      <c r="B363" t="str">
        <f>"133423"</f>
        <v>133423</v>
      </c>
      <c r="C363" t="s">
        <v>258</v>
      </c>
      <c r="D363" s="3">
        <v>80</v>
      </c>
      <c r="E363" t="s">
        <v>218</v>
      </c>
      <c r="F363" t="s">
        <v>60</v>
      </c>
    </row>
    <row r="364" spans="1:6" x14ac:dyDescent="0.25">
      <c r="A364">
        <v>20200515</v>
      </c>
      <c r="B364" t="str">
        <f>"133424"</f>
        <v>133424</v>
      </c>
      <c r="C364" t="s">
        <v>259</v>
      </c>
      <c r="D364" s="3">
        <v>1134.21</v>
      </c>
      <c r="E364" t="s">
        <v>260</v>
      </c>
      <c r="F364" t="s">
        <v>60</v>
      </c>
    </row>
    <row r="365" spans="1:6" x14ac:dyDescent="0.25">
      <c r="A365">
        <v>20200515</v>
      </c>
      <c r="B365" t="str">
        <f>"133425"</f>
        <v>133425</v>
      </c>
      <c r="C365" t="s">
        <v>261</v>
      </c>
      <c r="D365" s="3">
        <v>40</v>
      </c>
      <c r="E365" t="s">
        <v>243</v>
      </c>
      <c r="F365" t="s">
        <v>60</v>
      </c>
    </row>
    <row r="366" spans="1:6" x14ac:dyDescent="0.25">
      <c r="A366">
        <v>20200515</v>
      </c>
      <c r="B366" t="str">
        <f t="shared" ref="B366:B380" si="12">"133426"</f>
        <v>133426</v>
      </c>
      <c r="C366" t="s">
        <v>262</v>
      </c>
      <c r="D366" s="3">
        <v>460</v>
      </c>
      <c r="E366" t="s">
        <v>263</v>
      </c>
      <c r="F366" t="s">
        <v>60</v>
      </c>
    </row>
    <row r="367" spans="1:6" x14ac:dyDescent="0.25">
      <c r="A367">
        <v>20200515</v>
      </c>
      <c r="B367" t="str">
        <f t="shared" si="12"/>
        <v>133426</v>
      </c>
      <c r="C367" t="s">
        <v>262</v>
      </c>
      <c r="D367" s="3">
        <v>690</v>
      </c>
      <c r="E367" t="s">
        <v>264</v>
      </c>
      <c r="F367" t="s">
        <v>60</v>
      </c>
    </row>
    <row r="368" spans="1:6" x14ac:dyDescent="0.25">
      <c r="A368">
        <v>20200515</v>
      </c>
      <c r="B368" t="str">
        <f t="shared" si="12"/>
        <v>133426</v>
      </c>
      <c r="C368" t="s">
        <v>262</v>
      </c>
      <c r="D368" s="3">
        <v>385</v>
      </c>
      <c r="E368" t="s">
        <v>265</v>
      </c>
      <c r="F368" t="s">
        <v>60</v>
      </c>
    </row>
    <row r="369" spans="1:6" x14ac:dyDescent="0.25">
      <c r="A369">
        <v>20200515</v>
      </c>
      <c r="B369" t="str">
        <f t="shared" si="12"/>
        <v>133426</v>
      </c>
      <c r="C369" t="s">
        <v>262</v>
      </c>
      <c r="D369" s="3">
        <v>385</v>
      </c>
      <c r="E369" t="s">
        <v>265</v>
      </c>
      <c r="F369" t="s">
        <v>60</v>
      </c>
    </row>
    <row r="370" spans="1:6" x14ac:dyDescent="0.25">
      <c r="A370">
        <v>20200515</v>
      </c>
      <c r="B370" t="str">
        <f t="shared" si="12"/>
        <v>133426</v>
      </c>
      <c r="C370" t="s">
        <v>262</v>
      </c>
      <c r="D370" s="3">
        <v>385</v>
      </c>
      <c r="E370" t="s">
        <v>265</v>
      </c>
      <c r="F370" t="s">
        <v>60</v>
      </c>
    </row>
    <row r="371" spans="1:6" x14ac:dyDescent="0.25">
      <c r="A371">
        <v>20200515</v>
      </c>
      <c r="B371" t="str">
        <f t="shared" si="12"/>
        <v>133426</v>
      </c>
      <c r="C371" t="s">
        <v>262</v>
      </c>
      <c r="D371" s="3">
        <v>385</v>
      </c>
      <c r="E371" t="s">
        <v>265</v>
      </c>
      <c r="F371" t="s">
        <v>60</v>
      </c>
    </row>
    <row r="372" spans="1:6" x14ac:dyDescent="0.25">
      <c r="A372">
        <v>20200515</v>
      </c>
      <c r="B372" t="str">
        <f t="shared" si="12"/>
        <v>133426</v>
      </c>
      <c r="C372" t="s">
        <v>262</v>
      </c>
      <c r="D372" s="3">
        <v>385</v>
      </c>
      <c r="E372" t="s">
        <v>265</v>
      </c>
      <c r="F372" t="s">
        <v>60</v>
      </c>
    </row>
    <row r="373" spans="1:6" x14ac:dyDescent="0.25">
      <c r="A373">
        <v>20200515</v>
      </c>
      <c r="B373" t="str">
        <f t="shared" si="12"/>
        <v>133426</v>
      </c>
      <c r="C373" t="s">
        <v>262</v>
      </c>
      <c r="D373" s="3">
        <v>385</v>
      </c>
      <c r="E373" t="s">
        <v>265</v>
      </c>
      <c r="F373" t="s">
        <v>60</v>
      </c>
    </row>
    <row r="374" spans="1:6" x14ac:dyDescent="0.25">
      <c r="A374">
        <v>20200515</v>
      </c>
      <c r="B374" t="str">
        <f t="shared" si="12"/>
        <v>133426</v>
      </c>
      <c r="C374" t="s">
        <v>262</v>
      </c>
      <c r="D374" s="3">
        <v>385</v>
      </c>
      <c r="E374" t="s">
        <v>265</v>
      </c>
      <c r="F374" t="s">
        <v>60</v>
      </c>
    </row>
    <row r="375" spans="1:6" x14ac:dyDescent="0.25">
      <c r="A375">
        <v>20200515</v>
      </c>
      <c r="B375" t="str">
        <f t="shared" si="12"/>
        <v>133426</v>
      </c>
      <c r="C375" t="s">
        <v>262</v>
      </c>
      <c r="D375" s="3">
        <v>385</v>
      </c>
      <c r="E375" t="s">
        <v>265</v>
      </c>
      <c r="F375" t="s">
        <v>60</v>
      </c>
    </row>
    <row r="376" spans="1:6" x14ac:dyDescent="0.25">
      <c r="A376">
        <v>20200515</v>
      </c>
      <c r="B376" t="str">
        <f t="shared" si="12"/>
        <v>133426</v>
      </c>
      <c r="C376" t="s">
        <v>262</v>
      </c>
      <c r="D376" s="3">
        <v>385</v>
      </c>
      <c r="E376" t="s">
        <v>265</v>
      </c>
      <c r="F376" t="s">
        <v>60</v>
      </c>
    </row>
    <row r="377" spans="1:6" x14ac:dyDescent="0.25">
      <c r="A377">
        <v>20200515</v>
      </c>
      <c r="B377" t="str">
        <f t="shared" si="12"/>
        <v>133426</v>
      </c>
      <c r="C377" t="s">
        <v>262</v>
      </c>
      <c r="D377" s="3">
        <v>385</v>
      </c>
      <c r="E377" t="s">
        <v>265</v>
      </c>
      <c r="F377" t="s">
        <v>60</v>
      </c>
    </row>
    <row r="378" spans="1:6" x14ac:dyDescent="0.25">
      <c r="A378">
        <v>20200515</v>
      </c>
      <c r="B378" t="str">
        <f t="shared" si="12"/>
        <v>133426</v>
      </c>
      <c r="C378" t="s">
        <v>262</v>
      </c>
      <c r="D378" s="3">
        <v>385</v>
      </c>
      <c r="E378" t="s">
        <v>265</v>
      </c>
      <c r="F378" t="s">
        <v>60</v>
      </c>
    </row>
    <row r="379" spans="1:6" x14ac:dyDescent="0.25">
      <c r="A379">
        <v>20200515</v>
      </c>
      <c r="B379" t="str">
        <f t="shared" si="12"/>
        <v>133426</v>
      </c>
      <c r="C379" t="s">
        <v>262</v>
      </c>
      <c r="D379" s="3">
        <v>385</v>
      </c>
      <c r="E379" t="s">
        <v>265</v>
      </c>
      <c r="F379" t="s">
        <v>60</v>
      </c>
    </row>
    <row r="380" spans="1:6" x14ac:dyDescent="0.25">
      <c r="A380">
        <v>20200515</v>
      </c>
      <c r="B380" t="str">
        <f t="shared" si="12"/>
        <v>133426</v>
      </c>
      <c r="C380" t="s">
        <v>262</v>
      </c>
      <c r="D380" s="3">
        <v>385</v>
      </c>
      <c r="E380" t="s">
        <v>265</v>
      </c>
      <c r="F380" t="s">
        <v>60</v>
      </c>
    </row>
    <row r="381" spans="1:6" x14ac:dyDescent="0.25">
      <c r="A381">
        <v>20200515</v>
      </c>
      <c r="B381" t="str">
        <f>"133427"</f>
        <v>133427</v>
      </c>
      <c r="C381" t="s">
        <v>266</v>
      </c>
      <c r="D381" s="3">
        <v>1320</v>
      </c>
      <c r="E381" t="s">
        <v>267</v>
      </c>
      <c r="F381" t="s">
        <v>60</v>
      </c>
    </row>
    <row r="382" spans="1:6" x14ac:dyDescent="0.25">
      <c r="A382">
        <v>20200515</v>
      </c>
      <c r="B382" t="str">
        <f>"133427"</f>
        <v>133427</v>
      </c>
      <c r="C382" t="s">
        <v>266</v>
      </c>
      <c r="D382" s="3">
        <v>740</v>
      </c>
      <c r="E382" t="s">
        <v>268</v>
      </c>
      <c r="F382" t="s">
        <v>60</v>
      </c>
    </row>
    <row r="383" spans="1:6" x14ac:dyDescent="0.25">
      <c r="A383">
        <v>20200515</v>
      </c>
      <c r="B383" t="str">
        <f>"133427"</f>
        <v>133427</v>
      </c>
      <c r="C383" t="s">
        <v>266</v>
      </c>
      <c r="D383" s="3">
        <v>5560</v>
      </c>
      <c r="E383" t="s">
        <v>269</v>
      </c>
      <c r="F383" t="s">
        <v>60</v>
      </c>
    </row>
    <row r="384" spans="1:6" x14ac:dyDescent="0.25">
      <c r="A384">
        <v>20200515</v>
      </c>
      <c r="B384" t="str">
        <f>"133428"</f>
        <v>133428</v>
      </c>
      <c r="C384" t="s">
        <v>270</v>
      </c>
      <c r="D384" s="3">
        <v>40</v>
      </c>
      <c r="E384" t="s">
        <v>271</v>
      </c>
      <c r="F384" t="s">
        <v>60</v>
      </c>
    </row>
    <row r="385" spans="1:6" x14ac:dyDescent="0.25">
      <c r="A385">
        <v>20200515</v>
      </c>
      <c r="B385" t="str">
        <f>"133429"</f>
        <v>133429</v>
      </c>
      <c r="C385" t="s">
        <v>272</v>
      </c>
      <c r="D385" s="3">
        <v>40</v>
      </c>
      <c r="E385" t="s">
        <v>198</v>
      </c>
      <c r="F385" t="s">
        <v>60</v>
      </c>
    </row>
    <row r="386" spans="1:6" x14ac:dyDescent="0.25">
      <c r="A386">
        <v>20200515</v>
      </c>
      <c r="B386" t="str">
        <f>"133430"</f>
        <v>133430</v>
      </c>
      <c r="C386" t="s">
        <v>273</v>
      </c>
      <c r="D386" s="3">
        <v>40</v>
      </c>
      <c r="E386" t="s">
        <v>210</v>
      </c>
      <c r="F386" t="s">
        <v>60</v>
      </c>
    </row>
    <row r="387" spans="1:6" x14ac:dyDescent="0.25">
      <c r="A387">
        <v>20200515</v>
      </c>
      <c r="B387" t="str">
        <f>"133430"</f>
        <v>133430</v>
      </c>
      <c r="C387" t="s">
        <v>273</v>
      </c>
      <c r="D387" s="3">
        <v>7</v>
      </c>
      <c r="E387" t="s">
        <v>274</v>
      </c>
      <c r="F387" t="s">
        <v>119</v>
      </c>
    </row>
    <row r="388" spans="1:6" x14ac:dyDescent="0.25">
      <c r="A388">
        <v>20200515</v>
      </c>
      <c r="B388" t="str">
        <f>"133431"</f>
        <v>133431</v>
      </c>
      <c r="C388" t="s">
        <v>275</v>
      </c>
      <c r="D388" s="3">
        <v>221.26</v>
      </c>
      <c r="E388" t="s">
        <v>69</v>
      </c>
      <c r="F388" t="s">
        <v>60</v>
      </c>
    </row>
    <row r="389" spans="1:6" x14ac:dyDescent="0.25">
      <c r="A389">
        <v>20200515</v>
      </c>
      <c r="B389" t="str">
        <f>"133432"</f>
        <v>133432</v>
      </c>
      <c r="C389" t="s">
        <v>276</v>
      </c>
      <c r="D389" s="3">
        <v>40</v>
      </c>
      <c r="E389" t="s">
        <v>210</v>
      </c>
      <c r="F389" t="s">
        <v>60</v>
      </c>
    </row>
    <row r="390" spans="1:6" x14ac:dyDescent="0.25">
      <c r="A390">
        <v>20200515</v>
      </c>
      <c r="B390" t="str">
        <f>"133433"</f>
        <v>133433</v>
      </c>
      <c r="C390" t="s">
        <v>277</v>
      </c>
      <c r="D390" s="3">
        <v>379.99</v>
      </c>
      <c r="E390" t="s">
        <v>278</v>
      </c>
      <c r="F390" t="s">
        <v>60</v>
      </c>
    </row>
    <row r="391" spans="1:6" x14ac:dyDescent="0.25">
      <c r="A391">
        <v>20200515</v>
      </c>
      <c r="B391" t="str">
        <f>"133434"</f>
        <v>133434</v>
      </c>
      <c r="C391" t="s">
        <v>279</v>
      </c>
      <c r="D391" s="3">
        <v>28.2</v>
      </c>
      <c r="E391" t="s">
        <v>274</v>
      </c>
      <c r="F391" t="s">
        <v>119</v>
      </c>
    </row>
    <row r="392" spans="1:6" x14ac:dyDescent="0.25">
      <c r="A392">
        <v>20200515</v>
      </c>
      <c r="B392" t="str">
        <f>"133435"</f>
        <v>133435</v>
      </c>
      <c r="C392" t="s">
        <v>280</v>
      </c>
      <c r="D392" s="3">
        <v>47.9</v>
      </c>
      <c r="E392" t="s">
        <v>274</v>
      </c>
      <c r="F392" t="s">
        <v>119</v>
      </c>
    </row>
    <row r="393" spans="1:6" x14ac:dyDescent="0.25">
      <c r="A393">
        <v>20200515</v>
      </c>
      <c r="B393" t="str">
        <f>"133436"</f>
        <v>133436</v>
      </c>
      <c r="C393" t="s">
        <v>281</v>
      </c>
      <c r="D393" s="3">
        <v>134</v>
      </c>
      <c r="E393" t="s">
        <v>218</v>
      </c>
      <c r="F393" t="s">
        <v>60</v>
      </c>
    </row>
    <row r="394" spans="1:6" x14ac:dyDescent="0.25">
      <c r="A394">
        <v>20200515</v>
      </c>
      <c r="B394" t="str">
        <f>"133436"</f>
        <v>133436</v>
      </c>
      <c r="C394" t="s">
        <v>281</v>
      </c>
      <c r="D394" s="3">
        <v>20.2</v>
      </c>
      <c r="E394" t="s">
        <v>274</v>
      </c>
      <c r="F394" t="s">
        <v>119</v>
      </c>
    </row>
    <row r="395" spans="1:6" x14ac:dyDescent="0.25">
      <c r="A395">
        <v>20200515</v>
      </c>
      <c r="B395" t="str">
        <f>"133437"</f>
        <v>133437</v>
      </c>
      <c r="C395" t="s">
        <v>38</v>
      </c>
      <c r="D395" s="3">
        <v>856.66</v>
      </c>
      <c r="E395" t="s">
        <v>22</v>
      </c>
      <c r="F395" t="s">
        <v>70</v>
      </c>
    </row>
    <row r="396" spans="1:6" x14ac:dyDescent="0.25">
      <c r="A396">
        <v>20200515</v>
      </c>
      <c r="B396" t="str">
        <f>"133438"</f>
        <v>133438</v>
      </c>
      <c r="C396" t="s">
        <v>282</v>
      </c>
      <c r="D396" s="3">
        <v>513.79999999999995</v>
      </c>
      <c r="E396" t="s">
        <v>283</v>
      </c>
      <c r="F396" t="s">
        <v>60</v>
      </c>
    </row>
    <row r="397" spans="1:6" x14ac:dyDescent="0.25">
      <c r="A397">
        <v>20200515</v>
      </c>
      <c r="B397" t="str">
        <f>"133439"</f>
        <v>133439</v>
      </c>
      <c r="C397" t="s">
        <v>284</v>
      </c>
      <c r="D397" s="3">
        <v>181.01</v>
      </c>
      <c r="E397" t="s">
        <v>22</v>
      </c>
      <c r="F397" t="s">
        <v>60</v>
      </c>
    </row>
    <row r="398" spans="1:6" x14ac:dyDescent="0.25">
      <c r="A398">
        <v>20200515</v>
      </c>
      <c r="B398" t="str">
        <f>"133439"</f>
        <v>133439</v>
      </c>
      <c r="C398" t="s">
        <v>284</v>
      </c>
      <c r="D398" s="3">
        <v>292.54000000000002</v>
      </c>
      <c r="E398" t="s">
        <v>22</v>
      </c>
      <c r="F398" t="s">
        <v>60</v>
      </c>
    </row>
    <row r="399" spans="1:6" x14ac:dyDescent="0.25">
      <c r="A399">
        <v>20200515</v>
      </c>
      <c r="B399" t="str">
        <f>"133439"</f>
        <v>133439</v>
      </c>
      <c r="C399" t="s">
        <v>284</v>
      </c>
      <c r="D399" s="3">
        <v>183.4</v>
      </c>
      <c r="E399" t="s">
        <v>22</v>
      </c>
      <c r="F399" t="s">
        <v>60</v>
      </c>
    </row>
    <row r="400" spans="1:6" x14ac:dyDescent="0.25">
      <c r="A400">
        <v>20200515</v>
      </c>
      <c r="B400" t="str">
        <f>"133439"</f>
        <v>133439</v>
      </c>
      <c r="C400" t="s">
        <v>284</v>
      </c>
      <c r="D400" s="3">
        <v>112.84</v>
      </c>
      <c r="E400" t="s">
        <v>22</v>
      </c>
      <c r="F400" t="s">
        <v>60</v>
      </c>
    </row>
    <row r="401" spans="1:6" x14ac:dyDescent="0.25">
      <c r="A401">
        <v>20200515</v>
      </c>
      <c r="B401" t="str">
        <f>"133440"</f>
        <v>133440</v>
      </c>
      <c r="C401" t="s">
        <v>285</v>
      </c>
      <c r="D401" s="3">
        <v>40</v>
      </c>
      <c r="E401" t="s">
        <v>286</v>
      </c>
      <c r="F401" t="s">
        <v>60</v>
      </c>
    </row>
    <row r="402" spans="1:6" x14ac:dyDescent="0.25">
      <c r="A402">
        <v>20200515</v>
      </c>
      <c r="B402" t="str">
        <f>"133441"</f>
        <v>133441</v>
      </c>
      <c r="C402" t="s">
        <v>287</v>
      </c>
      <c r="D402" s="3">
        <v>40</v>
      </c>
      <c r="E402" t="s">
        <v>288</v>
      </c>
      <c r="F402" t="s">
        <v>60</v>
      </c>
    </row>
    <row r="403" spans="1:6" x14ac:dyDescent="0.25">
      <c r="A403">
        <v>20200515</v>
      </c>
      <c r="B403" t="str">
        <f>"133442"</f>
        <v>133442</v>
      </c>
      <c r="C403" t="s">
        <v>289</v>
      </c>
      <c r="D403" s="3">
        <v>94</v>
      </c>
      <c r="E403" t="s">
        <v>243</v>
      </c>
      <c r="F403" t="s">
        <v>60</v>
      </c>
    </row>
    <row r="404" spans="1:6" x14ac:dyDescent="0.25">
      <c r="A404">
        <v>20200515</v>
      </c>
      <c r="B404" t="str">
        <f>"133443"</f>
        <v>133443</v>
      </c>
      <c r="C404" t="s">
        <v>290</v>
      </c>
      <c r="D404" s="3">
        <v>40</v>
      </c>
      <c r="E404" t="s">
        <v>210</v>
      </c>
      <c r="F404" t="s">
        <v>60</v>
      </c>
    </row>
    <row r="405" spans="1:6" x14ac:dyDescent="0.25">
      <c r="A405">
        <v>20200515</v>
      </c>
      <c r="B405" t="str">
        <f>"133444"</f>
        <v>133444</v>
      </c>
      <c r="C405" t="s">
        <v>291</v>
      </c>
      <c r="D405" s="3">
        <v>40</v>
      </c>
      <c r="E405" t="s">
        <v>243</v>
      </c>
      <c r="F405" t="s">
        <v>60</v>
      </c>
    </row>
    <row r="406" spans="1:6" x14ac:dyDescent="0.25">
      <c r="A406">
        <v>20200515</v>
      </c>
      <c r="B406" t="str">
        <f>"133445"</f>
        <v>133445</v>
      </c>
      <c r="C406" t="s">
        <v>292</v>
      </c>
      <c r="D406" s="3">
        <v>40</v>
      </c>
      <c r="E406" t="s">
        <v>210</v>
      </c>
      <c r="F406" t="s">
        <v>60</v>
      </c>
    </row>
    <row r="407" spans="1:6" x14ac:dyDescent="0.25">
      <c r="A407">
        <v>20200515</v>
      </c>
      <c r="B407" t="str">
        <f>"133445"</f>
        <v>133445</v>
      </c>
      <c r="C407" t="s">
        <v>292</v>
      </c>
      <c r="D407" s="3">
        <v>45.7</v>
      </c>
      <c r="E407" t="s">
        <v>274</v>
      </c>
      <c r="F407" t="s">
        <v>119</v>
      </c>
    </row>
    <row r="408" spans="1:6" x14ac:dyDescent="0.25">
      <c r="A408">
        <v>20200515</v>
      </c>
      <c r="B408" t="str">
        <f t="shared" ref="B408:B414" si="13">"133446"</f>
        <v>133446</v>
      </c>
      <c r="C408" t="s">
        <v>118</v>
      </c>
      <c r="D408" s="3">
        <v>146.47</v>
      </c>
      <c r="E408" t="s">
        <v>293</v>
      </c>
      <c r="F408" t="s">
        <v>60</v>
      </c>
    </row>
    <row r="409" spans="1:6" x14ac:dyDescent="0.25">
      <c r="A409">
        <v>20200515</v>
      </c>
      <c r="B409" t="str">
        <f t="shared" si="13"/>
        <v>133446</v>
      </c>
      <c r="C409" t="s">
        <v>118</v>
      </c>
      <c r="D409" s="3">
        <v>391.3</v>
      </c>
      <c r="E409" t="s">
        <v>294</v>
      </c>
      <c r="F409" t="s">
        <v>60</v>
      </c>
    </row>
    <row r="410" spans="1:6" x14ac:dyDescent="0.25">
      <c r="A410">
        <v>20200515</v>
      </c>
      <c r="B410" t="str">
        <f t="shared" si="13"/>
        <v>133446</v>
      </c>
      <c r="C410" t="s">
        <v>118</v>
      </c>
      <c r="D410" s="3">
        <v>-421.78</v>
      </c>
      <c r="E410" t="s">
        <v>295</v>
      </c>
      <c r="F410" t="s">
        <v>60</v>
      </c>
    </row>
    <row r="411" spans="1:6" x14ac:dyDescent="0.25">
      <c r="A411">
        <v>20200515</v>
      </c>
      <c r="B411" t="str">
        <f t="shared" si="13"/>
        <v>133446</v>
      </c>
      <c r="C411" t="s">
        <v>118</v>
      </c>
      <c r="D411" s="3">
        <v>875.85</v>
      </c>
      <c r="E411" t="s">
        <v>22</v>
      </c>
      <c r="F411" t="s">
        <v>60</v>
      </c>
    </row>
    <row r="412" spans="1:6" x14ac:dyDescent="0.25">
      <c r="A412">
        <v>20200515</v>
      </c>
      <c r="B412" t="str">
        <f t="shared" si="13"/>
        <v>133446</v>
      </c>
      <c r="C412" t="s">
        <v>118</v>
      </c>
      <c r="D412" s="3">
        <v>291.95</v>
      </c>
      <c r="E412" t="s">
        <v>22</v>
      </c>
      <c r="F412" t="s">
        <v>60</v>
      </c>
    </row>
    <row r="413" spans="1:6" x14ac:dyDescent="0.25">
      <c r="A413">
        <v>20200515</v>
      </c>
      <c r="B413" t="str">
        <f t="shared" si="13"/>
        <v>133446</v>
      </c>
      <c r="C413" t="s">
        <v>118</v>
      </c>
      <c r="D413" s="3">
        <v>1503.32</v>
      </c>
      <c r="E413" t="s">
        <v>296</v>
      </c>
      <c r="F413" t="s">
        <v>60</v>
      </c>
    </row>
    <row r="414" spans="1:6" x14ac:dyDescent="0.25">
      <c r="A414">
        <v>20200515</v>
      </c>
      <c r="B414" t="str">
        <f t="shared" si="13"/>
        <v>133446</v>
      </c>
      <c r="C414" t="s">
        <v>118</v>
      </c>
      <c r="D414" s="3">
        <v>696.16</v>
      </c>
      <c r="E414" t="s">
        <v>297</v>
      </c>
      <c r="F414" t="s">
        <v>60</v>
      </c>
    </row>
    <row r="415" spans="1:6" x14ac:dyDescent="0.25">
      <c r="A415">
        <v>20200515</v>
      </c>
      <c r="B415" t="str">
        <f>"133447"</f>
        <v>133447</v>
      </c>
      <c r="C415" t="s">
        <v>298</v>
      </c>
      <c r="D415" s="3">
        <v>40</v>
      </c>
      <c r="E415" t="s">
        <v>271</v>
      </c>
      <c r="F415" t="s">
        <v>60</v>
      </c>
    </row>
    <row r="416" spans="1:6" x14ac:dyDescent="0.25">
      <c r="A416">
        <v>20200515</v>
      </c>
      <c r="B416" t="str">
        <f>"133448"</f>
        <v>133448</v>
      </c>
      <c r="C416" t="s">
        <v>120</v>
      </c>
      <c r="D416" s="3">
        <v>670.36</v>
      </c>
      <c r="E416" t="s">
        <v>69</v>
      </c>
      <c r="F416" t="s">
        <v>60</v>
      </c>
    </row>
    <row r="417" spans="1:6" x14ac:dyDescent="0.25">
      <c r="A417">
        <v>20200515</v>
      </c>
      <c r="B417" t="str">
        <f>"133449"</f>
        <v>133449</v>
      </c>
      <c r="C417" t="s">
        <v>299</v>
      </c>
      <c r="D417" s="3">
        <v>900</v>
      </c>
      <c r="E417" t="s">
        <v>300</v>
      </c>
      <c r="F417" t="s">
        <v>60</v>
      </c>
    </row>
    <row r="418" spans="1:6" x14ac:dyDescent="0.25">
      <c r="A418">
        <v>20200515</v>
      </c>
      <c r="B418" t="str">
        <f>"133450"</f>
        <v>133450</v>
      </c>
      <c r="C418" t="s">
        <v>301</v>
      </c>
      <c r="D418" s="3">
        <v>314.5</v>
      </c>
      <c r="E418" t="s">
        <v>22</v>
      </c>
      <c r="F418" t="s">
        <v>60</v>
      </c>
    </row>
    <row r="419" spans="1:6" x14ac:dyDescent="0.25">
      <c r="A419">
        <v>20200515</v>
      </c>
      <c r="B419" t="str">
        <f>"133450"</f>
        <v>133450</v>
      </c>
      <c r="C419" t="s">
        <v>301</v>
      </c>
      <c r="D419" s="3">
        <v>314.5</v>
      </c>
      <c r="E419" t="s">
        <v>22</v>
      </c>
      <c r="F419" t="s">
        <v>60</v>
      </c>
    </row>
    <row r="420" spans="1:6" x14ac:dyDescent="0.25">
      <c r="A420">
        <v>20200515</v>
      </c>
      <c r="B420" t="str">
        <f>"133450"</f>
        <v>133450</v>
      </c>
      <c r="C420" t="s">
        <v>301</v>
      </c>
      <c r="D420" s="3">
        <v>2190</v>
      </c>
      <c r="E420" t="s">
        <v>302</v>
      </c>
      <c r="F420" t="s">
        <v>179</v>
      </c>
    </row>
    <row r="421" spans="1:6" x14ac:dyDescent="0.25">
      <c r="A421">
        <v>20200515</v>
      </c>
      <c r="B421" t="str">
        <f>"133451"</f>
        <v>133451</v>
      </c>
      <c r="C421" t="s">
        <v>303</v>
      </c>
      <c r="D421" s="3">
        <v>80</v>
      </c>
      <c r="E421" t="s">
        <v>218</v>
      </c>
      <c r="F421" t="s">
        <v>60</v>
      </c>
    </row>
    <row r="422" spans="1:6" x14ac:dyDescent="0.25">
      <c r="A422">
        <v>20200515</v>
      </c>
      <c r="B422" t="str">
        <f>"133452"</f>
        <v>133452</v>
      </c>
      <c r="C422" t="s">
        <v>304</v>
      </c>
      <c r="D422" s="3">
        <v>80</v>
      </c>
      <c r="E422" t="s">
        <v>218</v>
      </c>
      <c r="F422" t="s">
        <v>60</v>
      </c>
    </row>
    <row r="423" spans="1:6" x14ac:dyDescent="0.25">
      <c r="A423">
        <v>20200515</v>
      </c>
      <c r="B423" t="str">
        <f>"133452"</f>
        <v>133452</v>
      </c>
      <c r="C423" t="s">
        <v>304</v>
      </c>
      <c r="D423" s="3">
        <v>80</v>
      </c>
      <c r="E423" t="s">
        <v>218</v>
      </c>
      <c r="F423" t="s">
        <v>60</v>
      </c>
    </row>
    <row r="424" spans="1:6" x14ac:dyDescent="0.25">
      <c r="A424">
        <v>20200515</v>
      </c>
      <c r="B424" t="str">
        <f>"133453"</f>
        <v>133453</v>
      </c>
      <c r="C424" t="s">
        <v>305</v>
      </c>
      <c r="D424" s="3">
        <v>40</v>
      </c>
      <c r="E424" t="s">
        <v>210</v>
      </c>
      <c r="F424" t="s">
        <v>60</v>
      </c>
    </row>
    <row r="425" spans="1:6" x14ac:dyDescent="0.25">
      <c r="A425">
        <v>20200515</v>
      </c>
      <c r="B425" t="str">
        <f>"133454"</f>
        <v>133454</v>
      </c>
      <c r="C425" t="s">
        <v>306</v>
      </c>
      <c r="D425" s="3">
        <v>94</v>
      </c>
      <c r="E425" t="s">
        <v>210</v>
      </c>
      <c r="F425" t="s">
        <v>60</v>
      </c>
    </row>
    <row r="426" spans="1:6" x14ac:dyDescent="0.25">
      <c r="A426">
        <v>20200515</v>
      </c>
      <c r="B426" t="str">
        <f>"133455"</f>
        <v>133455</v>
      </c>
      <c r="C426" t="s">
        <v>307</v>
      </c>
      <c r="D426" s="3">
        <v>40</v>
      </c>
      <c r="E426" t="s">
        <v>208</v>
      </c>
      <c r="F426" t="s">
        <v>119</v>
      </c>
    </row>
    <row r="427" spans="1:6" x14ac:dyDescent="0.25">
      <c r="A427">
        <v>20200515</v>
      </c>
      <c r="B427" t="str">
        <f t="shared" ref="B427:B435" si="14">"133456"</f>
        <v>133456</v>
      </c>
      <c r="C427" t="s">
        <v>308</v>
      </c>
      <c r="D427" s="3">
        <v>59.76</v>
      </c>
      <c r="E427" t="s">
        <v>309</v>
      </c>
      <c r="F427" t="s">
        <v>119</v>
      </c>
    </row>
    <row r="428" spans="1:6" x14ac:dyDescent="0.25">
      <c r="A428">
        <v>20200515</v>
      </c>
      <c r="B428" t="str">
        <f t="shared" si="14"/>
        <v>133456</v>
      </c>
      <c r="C428" t="s">
        <v>308</v>
      </c>
      <c r="D428" s="3">
        <v>60.54</v>
      </c>
      <c r="E428" t="s">
        <v>309</v>
      </c>
      <c r="F428" t="s">
        <v>119</v>
      </c>
    </row>
    <row r="429" spans="1:6" x14ac:dyDescent="0.25">
      <c r="A429">
        <v>20200515</v>
      </c>
      <c r="B429" t="str">
        <f t="shared" si="14"/>
        <v>133456</v>
      </c>
      <c r="C429" t="s">
        <v>308</v>
      </c>
      <c r="D429" s="3">
        <v>98.61</v>
      </c>
      <c r="E429" t="s">
        <v>309</v>
      </c>
      <c r="F429" t="s">
        <v>119</v>
      </c>
    </row>
    <row r="430" spans="1:6" x14ac:dyDescent="0.25">
      <c r="A430">
        <v>20200515</v>
      </c>
      <c r="B430" t="str">
        <f t="shared" si="14"/>
        <v>133456</v>
      </c>
      <c r="C430" t="s">
        <v>308</v>
      </c>
      <c r="D430" s="3">
        <v>12.9</v>
      </c>
      <c r="E430" t="s">
        <v>309</v>
      </c>
      <c r="F430" t="s">
        <v>119</v>
      </c>
    </row>
    <row r="431" spans="1:6" x14ac:dyDescent="0.25">
      <c r="A431">
        <v>20200515</v>
      </c>
      <c r="B431" t="str">
        <f t="shared" si="14"/>
        <v>133456</v>
      </c>
      <c r="C431" t="s">
        <v>308</v>
      </c>
      <c r="D431" s="3">
        <v>107.1</v>
      </c>
      <c r="E431" t="s">
        <v>309</v>
      </c>
      <c r="F431" t="s">
        <v>119</v>
      </c>
    </row>
    <row r="432" spans="1:6" x14ac:dyDescent="0.25">
      <c r="A432">
        <v>20200515</v>
      </c>
      <c r="B432" t="str">
        <f t="shared" si="14"/>
        <v>133456</v>
      </c>
      <c r="C432" t="s">
        <v>308</v>
      </c>
      <c r="D432" s="3">
        <v>111.58</v>
      </c>
      <c r="E432" t="s">
        <v>309</v>
      </c>
      <c r="F432" t="s">
        <v>119</v>
      </c>
    </row>
    <row r="433" spans="1:6" x14ac:dyDescent="0.25">
      <c r="A433">
        <v>20200515</v>
      </c>
      <c r="B433" t="str">
        <f t="shared" si="14"/>
        <v>133456</v>
      </c>
      <c r="C433" t="s">
        <v>308</v>
      </c>
      <c r="D433" s="3">
        <v>38.700000000000003</v>
      </c>
      <c r="E433" t="s">
        <v>309</v>
      </c>
      <c r="F433" t="s">
        <v>119</v>
      </c>
    </row>
    <row r="434" spans="1:6" x14ac:dyDescent="0.25">
      <c r="A434">
        <v>20200515</v>
      </c>
      <c r="B434" t="str">
        <f t="shared" si="14"/>
        <v>133456</v>
      </c>
      <c r="C434" t="s">
        <v>308</v>
      </c>
      <c r="D434" s="3">
        <v>121.2</v>
      </c>
      <c r="E434" t="s">
        <v>309</v>
      </c>
      <c r="F434" t="s">
        <v>119</v>
      </c>
    </row>
    <row r="435" spans="1:6" x14ac:dyDescent="0.25">
      <c r="A435">
        <v>20200515</v>
      </c>
      <c r="B435" t="str">
        <f t="shared" si="14"/>
        <v>133456</v>
      </c>
      <c r="C435" t="s">
        <v>308</v>
      </c>
      <c r="D435" s="3">
        <v>208.5</v>
      </c>
      <c r="E435" t="s">
        <v>215</v>
      </c>
      <c r="F435" t="s">
        <v>119</v>
      </c>
    </row>
    <row r="436" spans="1:6" x14ac:dyDescent="0.25">
      <c r="A436">
        <v>20200515</v>
      </c>
      <c r="B436" t="str">
        <f t="shared" ref="B436:B445" si="15">"133457"</f>
        <v>133457</v>
      </c>
      <c r="C436" t="s">
        <v>310</v>
      </c>
      <c r="D436" s="3">
        <v>307.39</v>
      </c>
      <c r="E436" t="s">
        <v>215</v>
      </c>
      <c r="F436" t="s">
        <v>119</v>
      </c>
    </row>
    <row r="437" spans="1:6" x14ac:dyDescent="0.25">
      <c r="A437">
        <v>20200515</v>
      </c>
      <c r="B437" t="str">
        <f t="shared" si="15"/>
        <v>133457</v>
      </c>
      <c r="C437" t="s">
        <v>310</v>
      </c>
      <c r="D437" s="3">
        <v>769.5</v>
      </c>
      <c r="E437" t="s">
        <v>215</v>
      </c>
      <c r="F437" t="s">
        <v>119</v>
      </c>
    </row>
    <row r="438" spans="1:6" x14ac:dyDescent="0.25">
      <c r="A438">
        <v>20200515</v>
      </c>
      <c r="B438" t="str">
        <f t="shared" si="15"/>
        <v>133457</v>
      </c>
      <c r="C438" t="s">
        <v>310</v>
      </c>
      <c r="D438" s="3">
        <v>266.8</v>
      </c>
      <c r="E438" t="s">
        <v>215</v>
      </c>
      <c r="F438" t="s">
        <v>119</v>
      </c>
    </row>
    <row r="439" spans="1:6" x14ac:dyDescent="0.25">
      <c r="A439">
        <v>20200515</v>
      </c>
      <c r="B439" t="str">
        <f t="shared" si="15"/>
        <v>133457</v>
      </c>
      <c r="C439" t="s">
        <v>310</v>
      </c>
      <c r="D439" s="3">
        <v>285.44</v>
      </c>
      <c r="E439" t="s">
        <v>215</v>
      </c>
      <c r="F439" t="s">
        <v>119</v>
      </c>
    </row>
    <row r="440" spans="1:6" x14ac:dyDescent="0.25">
      <c r="A440">
        <v>20200515</v>
      </c>
      <c r="B440" t="str">
        <f t="shared" si="15"/>
        <v>133457</v>
      </c>
      <c r="C440" t="s">
        <v>310</v>
      </c>
      <c r="D440" s="3">
        <v>2752.8</v>
      </c>
      <c r="E440" t="s">
        <v>215</v>
      </c>
      <c r="F440" t="s">
        <v>119</v>
      </c>
    </row>
    <row r="441" spans="1:6" x14ac:dyDescent="0.25">
      <c r="A441">
        <v>20200515</v>
      </c>
      <c r="B441" t="str">
        <f t="shared" si="15"/>
        <v>133457</v>
      </c>
      <c r="C441" t="s">
        <v>310</v>
      </c>
      <c r="D441" s="3">
        <v>2149.85</v>
      </c>
      <c r="E441" t="s">
        <v>215</v>
      </c>
      <c r="F441" t="s">
        <v>119</v>
      </c>
    </row>
    <row r="442" spans="1:6" x14ac:dyDescent="0.25">
      <c r="A442">
        <v>20200515</v>
      </c>
      <c r="B442" t="str">
        <f t="shared" si="15"/>
        <v>133457</v>
      </c>
      <c r="C442" t="s">
        <v>310</v>
      </c>
      <c r="D442" s="3">
        <v>2498.4</v>
      </c>
      <c r="E442" t="s">
        <v>215</v>
      </c>
      <c r="F442" t="s">
        <v>119</v>
      </c>
    </row>
    <row r="443" spans="1:6" x14ac:dyDescent="0.25">
      <c r="A443">
        <v>20200515</v>
      </c>
      <c r="B443" t="str">
        <f t="shared" si="15"/>
        <v>133457</v>
      </c>
      <c r="C443" t="s">
        <v>310</v>
      </c>
      <c r="D443" s="3">
        <v>2960.35</v>
      </c>
      <c r="E443" t="s">
        <v>215</v>
      </c>
      <c r="F443" t="s">
        <v>119</v>
      </c>
    </row>
    <row r="444" spans="1:6" x14ac:dyDescent="0.25">
      <c r="A444">
        <v>20200515</v>
      </c>
      <c r="B444" t="str">
        <f t="shared" si="15"/>
        <v>133457</v>
      </c>
      <c r="C444" t="s">
        <v>310</v>
      </c>
      <c r="D444" s="3">
        <v>1100.26</v>
      </c>
      <c r="E444" t="s">
        <v>215</v>
      </c>
      <c r="F444" t="s">
        <v>119</v>
      </c>
    </row>
    <row r="445" spans="1:6" x14ac:dyDescent="0.25">
      <c r="A445">
        <v>20200515</v>
      </c>
      <c r="B445" t="str">
        <f t="shared" si="15"/>
        <v>133457</v>
      </c>
      <c r="C445" t="s">
        <v>310</v>
      </c>
      <c r="D445" s="3">
        <v>33.24</v>
      </c>
      <c r="E445" t="s">
        <v>215</v>
      </c>
      <c r="F445" t="s">
        <v>119</v>
      </c>
    </row>
    <row r="446" spans="1:6" x14ac:dyDescent="0.25">
      <c r="A446">
        <v>20200515</v>
      </c>
      <c r="B446" t="str">
        <f>"133458"</f>
        <v>133458</v>
      </c>
      <c r="C446" t="s">
        <v>311</v>
      </c>
      <c r="D446" s="3">
        <v>163.02000000000001</v>
      </c>
      <c r="E446" t="s">
        <v>22</v>
      </c>
      <c r="F446" t="s">
        <v>60</v>
      </c>
    </row>
    <row r="447" spans="1:6" x14ac:dyDescent="0.25">
      <c r="A447">
        <v>20200515</v>
      </c>
      <c r="B447" t="str">
        <f>"133459"</f>
        <v>133459</v>
      </c>
      <c r="C447" t="s">
        <v>312</v>
      </c>
      <c r="D447" s="3">
        <v>94</v>
      </c>
      <c r="E447" t="s">
        <v>243</v>
      </c>
      <c r="F447" t="s">
        <v>60</v>
      </c>
    </row>
    <row r="448" spans="1:6" x14ac:dyDescent="0.25">
      <c r="A448">
        <v>20200515</v>
      </c>
      <c r="B448" t="str">
        <f>"133460"</f>
        <v>133460</v>
      </c>
      <c r="C448" t="s">
        <v>313</v>
      </c>
      <c r="D448" s="3">
        <v>23</v>
      </c>
      <c r="E448" t="s">
        <v>243</v>
      </c>
      <c r="F448" t="s">
        <v>60</v>
      </c>
    </row>
    <row r="449" spans="1:6" x14ac:dyDescent="0.25">
      <c r="A449">
        <v>20200515</v>
      </c>
      <c r="B449" t="str">
        <f>"133461"</f>
        <v>133461</v>
      </c>
      <c r="C449" t="s">
        <v>314</v>
      </c>
      <c r="D449" s="3">
        <v>40</v>
      </c>
      <c r="E449" t="s">
        <v>198</v>
      </c>
      <c r="F449" t="s">
        <v>60</v>
      </c>
    </row>
    <row r="450" spans="1:6" x14ac:dyDescent="0.25">
      <c r="A450">
        <v>20200515</v>
      </c>
      <c r="B450" t="str">
        <f>"133462"</f>
        <v>133462</v>
      </c>
      <c r="C450" t="s">
        <v>315</v>
      </c>
      <c r="D450" s="3">
        <v>40</v>
      </c>
      <c r="E450" t="s">
        <v>210</v>
      </c>
      <c r="F450" t="s">
        <v>60</v>
      </c>
    </row>
    <row r="451" spans="1:6" x14ac:dyDescent="0.25">
      <c r="A451">
        <v>20200515</v>
      </c>
      <c r="B451" t="str">
        <f>"133463"</f>
        <v>133463</v>
      </c>
      <c r="C451" t="s">
        <v>316</v>
      </c>
      <c r="D451" s="3">
        <v>40</v>
      </c>
      <c r="E451" t="s">
        <v>210</v>
      </c>
      <c r="F451" t="s">
        <v>60</v>
      </c>
    </row>
    <row r="452" spans="1:6" x14ac:dyDescent="0.25">
      <c r="A452">
        <v>20200515</v>
      </c>
      <c r="B452" t="str">
        <f>"133464"</f>
        <v>133464</v>
      </c>
      <c r="C452" t="s">
        <v>317</v>
      </c>
      <c r="D452" s="3">
        <v>86.42</v>
      </c>
      <c r="E452" t="s">
        <v>200</v>
      </c>
      <c r="F452" t="s">
        <v>60</v>
      </c>
    </row>
    <row r="453" spans="1:6" x14ac:dyDescent="0.25">
      <c r="A453">
        <v>20200515</v>
      </c>
      <c r="B453" t="str">
        <f>"133465"</f>
        <v>133465</v>
      </c>
      <c r="C453" t="s">
        <v>318</v>
      </c>
      <c r="D453" s="3">
        <v>165</v>
      </c>
      <c r="E453" t="s">
        <v>319</v>
      </c>
      <c r="F453" t="s">
        <v>60</v>
      </c>
    </row>
    <row r="454" spans="1:6" x14ac:dyDescent="0.25">
      <c r="A454">
        <v>20200515</v>
      </c>
      <c r="B454" t="str">
        <f>"133466"</f>
        <v>133466</v>
      </c>
      <c r="C454" t="s">
        <v>320</v>
      </c>
      <c r="D454" s="3">
        <v>7.99</v>
      </c>
      <c r="E454" t="s">
        <v>321</v>
      </c>
      <c r="F454" t="s">
        <v>119</v>
      </c>
    </row>
    <row r="455" spans="1:6" x14ac:dyDescent="0.25">
      <c r="A455">
        <v>20200515</v>
      </c>
      <c r="B455" t="str">
        <f t="shared" ref="B455:B481" si="16">"133467"</f>
        <v>133467</v>
      </c>
      <c r="C455" t="s">
        <v>41</v>
      </c>
      <c r="D455" s="3">
        <v>112.63</v>
      </c>
      <c r="E455" t="s">
        <v>22</v>
      </c>
      <c r="F455" t="s">
        <v>60</v>
      </c>
    </row>
    <row r="456" spans="1:6" x14ac:dyDescent="0.25">
      <c r="A456">
        <v>20200515</v>
      </c>
      <c r="B456" t="str">
        <f t="shared" si="16"/>
        <v>133467</v>
      </c>
      <c r="C456" t="s">
        <v>41</v>
      </c>
      <c r="D456" s="3">
        <v>79</v>
      </c>
      <c r="E456" t="s">
        <v>165</v>
      </c>
      <c r="F456" t="s">
        <v>60</v>
      </c>
    </row>
    <row r="457" spans="1:6" x14ac:dyDescent="0.25">
      <c r="A457">
        <v>20200515</v>
      </c>
      <c r="B457" t="str">
        <f t="shared" si="16"/>
        <v>133467</v>
      </c>
      <c r="C457" t="s">
        <v>41</v>
      </c>
      <c r="D457" s="3">
        <v>312.58999999999997</v>
      </c>
      <c r="E457" t="s">
        <v>22</v>
      </c>
      <c r="F457" t="s">
        <v>60</v>
      </c>
    </row>
    <row r="458" spans="1:6" x14ac:dyDescent="0.25">
      <c r="A458">
        <v>20200515</v>
      </c>
      <c r="B458" t="str">
        <f t="shared" si="16"/>
        <v>133467</v>
      </c>
      <c r="C458" t="s">
        <v>41</v>
      </c>
      <c r="D458" s="3">
        <v>-223.88</v>
      </c>
      <c r="E458" t="s">
        <v>322</v>
      </c>
      <c r="F458" t="s">
        <v>60</v>
      </c>
    </row>
    <row r="459" spans="1:6" x14ac:dyDescent="0.25">
      <c r="A459">
        <v>20200515</v>
      </c>
      <c r="B459" t="str">
        <f t="shared" si="16"/>
        <v>133467</v>
      </c>
      <c r="C459" t="s">
        <v>41</v>
      </c>
      <c r="D459" s="3">
        <v>46.77</v>
      </c>
      <c r="E459" t="s">
        <v>22</v>
      </c>
      <c r="F459" t="s">
        <v>60</v>
      </c>
    </row>
    <row r="460" spans="1:6" x14ac:dyDescent="0.25">
      <c r="A460">
        <v>20200515</v>
      </c>
      <c r="B460" t="str">
        <f t="shared" si="16"/>
        <v>133467</v>
      </c>
      <c r="C460" t="s">
        <v>41</v>
      </c>
      <c r="D460" s="3">
        <v>79</v>
      </c>
      <c r="E460" t="s">
        <v>323</v>
      </c>
      <c r="F460" t="s">
        <v>60</v>
      </c>
    </row>
    <row r="461" spans="1:6" x14ac:dyDescent="0.25">
      <c r="A461">
        <v>20200515</v>
      </c>
      <c r="B461" t="str">
        <f t="shared" si="16"/>
        <v>133467</v>
      </c>
      <c r="C461" t="s">
        <v>41</v>
      </c>
      <c r="D461" s="3">
        <v>10.25</v>
      </c>
      <c r="E461" t="s">
        <v>324</v>
      </c>
      <c r="F461" t="s">
        <v>60</v>
      </c>
    </row>
    <row r="462" spans="1:6" x14ac:dyDescent="0.25">
      <c r="A462">
        <v>20200515</v>
      </c>
      <c r="B462" t="str">
        <f t="shared" si="16"/>
        <v>133467</v>
      </c>
      <c r="C462" t="s">
        <v>41</v>
      </c>
      <c r="D462" s="3">
        <v>9.5</v>
      </c>
      <c r="E462" t="s">
        <v>324</v>
      </c>
      <c r="F462" t="s">
        <v>60</v>
      </c>
    </row>
    <row r="463" spans="1:6" x14ac:dyDescent="0.25">
      <c r="A463">
        <v>20200515</v>
      </c>
      <c r="B463" t="str">
        <f t="shared" si="16"/>
        <v>133467</v>
      </c>
      <c r="C463" t="s">
        <v>41</v>
      </c>
      <c r="D463" s="3">
        <v>49.25</v>
      </c>
      <c r="E463" t="s">
        <v>325</v>
      </c>
      <c r="F463" t="s">
        <v>60</v>
      </c>
    </row>
    <row r="464" spans="1:6" x14ac:dyDescent="0.25">
      <c r="A464">
        <v>20200515</v>
      </c>
      <c r="B464" t="str">
        <f t="shared" si="16"/>
        <v>133467</v>
      </c>
      <c r="C464" t="s">
        <v>41</v>
      </c>
      <c r="D464" s="3">
        <v>49.25</v>
      </c>
      <c r="E464" t="s">
        <v>325</v>
      </c>
      <c r="F464" t="s">
        <v>60</v>
      </c>
    </row>
    <row r="465" spans="1:6" x14ac:dyDescent="0.25">
      <c r="A465">
        <v>20200515</v>
      </c>
      <c r="B465" t="str">
        <f t="shared" si="16"/>
        <v>133467</v>
      </c>
      <c r="C465" t="s">
        <v>41</v>
      </c>
      <c r="D465" s="3">
        <v>206.64</v>
      </c>
      <c r="E465" t="s">
        <v>326</v>
      </c>
      <c r="F465" t="s">
        <v>60</v>
      </c>
    </row>
    <row r="466" spans="1:6" x14ac:dyDescent="0.25">
      <c r="A466">
        <v>20200515</v>
      </c>
      <c r="B466" t="str">
        <f t="shared" si="16"/>
        <v>133467</v>
      </c>
      <c r="C466" t="s">
        <v>41</v>
      </c>
      <c r="D466" s="3">
        <v>235.77</v>
      </c>
      <c r="E466" t="s">
        <v>327</v>
      </c>
      <c r="F466" t="s">
        <v>60</v>
      </c>
    </row>
    <row r="467" spans="1:6" x14ac:dyDescent="0.25">
      <c r="A467">
        <v>20200515</v>
      </c>
      <c r="B467" t="str">
        <f t="shared" si="16"/>
        <v>133467</v>
      </c>
      <c r="C467" t="s">
        <v>41</v>
      </c>
      <c r="D467" s="3">
        <v>110</v>
      </c>
      <c r="E467" t="s">
        <v>328</v>
      </c>
      <c r="F467" t="s">
        <v>60</v>
      </c>
    </row>
    <row r="468" spans="1:6" x14ac:dyDescent="0.25">
      <c r="A468">
        <v>20200515</v>
      </c>
      <c r="B468" t="str">
        <f t="shared" si="16"/>
        <v>133467</v>
      </c>
      <c r="C468" t="s">
        <v>41</v>
      </c>
      <c r="D468" s="3">
        <v>211.85</v>
      </c>
      <c r="E468" t="s">
        <v>328</v>
      </c>
      <c r="F468" t="s">
        <v>60</v>
      </c>
    </row>
    <row r="469" spans="1:6" x14ac:dyDescent="0.25">
      <c r="A469">
        <v>20200515</v>
      </c>
      <c r="B469" t="str">
        <f t="shared" si="16"/>
        <v>133467</v>
      </c>
      <c r="C469" t="s">
        <v>41</v>
      </c>
      <c r="D469" s="3">
        <v>-132.30000000000001</v>
      </c>
      <c r="E469" t="s">
        <v>329</v>
      </c>
      <c r="F469" t="s">
        <v>60</v>
      </c>
    </row>
    <row r="470" spans="1:6" x14ac:dyDescent="0.25">
      <c r="A470">
        <v>20200515</v>
      </c>
      <c r="B470" t="str">
        <f t="shared" si="16"/>
        <v>133467</v>
      </c>
      <c r="C470" t="s">
        <v>41</v>
      </c>
      <c r="D470" s="3">
        <v>2130</v>
      </c>
      <c r="E470" t="s">
        <v>330</v>
      </c>
      <c r="F470" t="s">
        <v>60</v>
      </c>
    </row>
    <row r="471" spans="1:6" x14ac:dyDescent="0.25">
      <c r="A471">
        <v>20200515</v>
      </c>
      <c r="B471" t="str">
        <f t="shared" si="16"/>
        <v>133467</v>
      </c>
      <c r="C471" t="s">
        <v>41</v>
      </c>
      <c r="D471" s="3">
        <v>2130</v>
      </c>
      <c r="E471" t="s">
        <v>330</v>
      </c>
      <c r="F471" t="s">
        <v>60</v>
      </c>
    </row>
    <row r="472" spans="1:6" x14ac:dyDescent="0.25">
      <c r="A472">
        <v>20200515</v>
      </c>
      <c r="B472" t="str">
        <f t="shared" si="16"/>
        <v>133467</v>
      </c>
      <c r="C472" t="s">
        <v>41</v>
      </c>
      <c r="D472" s="3">
        <v>2130</v>
      </c>
      <c r="E472" t="s">
        <v>330</v>
      </c>
      <c r="F472" t="s">
        <v>60</v>
      </c>
    </row>
    <row r="473" spans="1:6" x14ac:dyDescent="0.25">
      <c r="A473">
        <v>20200515</v>
      </c>
      <c r="B473" t="str">
        <f t="shared" si="16"/>
        <v>133467</v>
      </c>
      <c r="C473" t="s">
        <v>41</v>
      </c>
      <c r="D473" s="3">
        <v>2130</v>
      </c>
      <c r="E473" t="s">
        <v>330</v>
      </c>
      <c r="F473" t="s">
        <v>60</v>
      </c>
    </row>
    <row r="474" spans="1:6" x14ac:dyDescent="0.25">
      <c r="A474">
        <v>20200515</v>
      </c>
      <c r="B474" t="str">
        <f t="shared" si="16"/>
        <v>133467</v>
      </c>
      <c r="C474" t="s">
        <v>41</v>
      </c>
      <c r="D474" s="3">
        <v>-662.58</v>
      </c>
      <c r="E474" t="s">
        <v>330</v>
      </c>
      <c r="F474" t="s">
        <v>60</v>
      </c>
    </row>
    <row r="475" spans="1:6" x14ac:dyDescent="0.25">
      <c r="A475">
        <v>20200515</v>
      </c>
      <c r="B475" t="str">
        <f t="shared" si="16"/>
        <v>133467</v>
      </c>
      <c r="C475" t="s">
        <v>41</v>
      </c>
      <c r="D475" s="3">
        <v>-662.58</v>
      </c>
      <c r="E475" t="s">
        <v>330</v>
      </c>
      <c r="F475" t="s">
        <v>60</v>
      </c>
    </row>
    <row r="476" spans="1:6" x14ac:dyDescent="0.25">
      <c r="A476">
        <v>20200515</v>
      </c>
      <c r="B476" t="str">
        <f t="shared" si="16"/>
        <v>133467</v>
      </c>
      <c r="C476" t="s">
        <v>41</v>
      </c>
      <c r="D476" s="3">
        <v>-662.58</v>
      </c>
      <c r="E476" t="s">
        <v>330</v>
      </c>
      <c r="F476" t="s">
        <v>60</v>
      </c>
    </row>
    <row r="477" spans="1:6" x14ac:dyDescent="0.25">
      <c r="A477">
        <v>20200515</v>
      </c>
      <c r="B477" t="str">
        <f t="shared" si="16"/>
        <v>133467</v>
      </c>
      <c r="C477" t="s">
        <v>41</v>
      </c>
      <c r="D477" s="3">
        <v>-662.58</v>
      </c>
      <c r="E477" t="s">
        <v>330</v>
      </c>
      <c r="F477" t="s">
        <v>60</v>
      </c>
    </row>
    <row r="478" spans="1:6" x14ac:dyDescent="0.25">
      <c r="A478">
        <v>20200515</v>
      </c>
      <c r="B478" t="str">
        <f t="shared" si="16"/>
        <v>133467</v>
      </c>
      <c r="C478" t="s">
        <v>41</v>
      </c>
      <c r="D478" s="3">
        <v>59.98</v>
      </c>
      <c r="E478" t="s">
        <v>331</v>
      </c>
      <c r="F478" t="s">
        <v>60</v>
      </c>
    </row>
    <row r="479" spans="1:6" x14ac:dyDescent="0.25">
      <c r="A479">
        <v>20200515</v>
      </c>
      <c r="B479" t="str">
        <f t="shared" si="16"/>
        <v>133467</v>
      </c>
      <c r="C479" t="s">
        <v>41</v>
      </c>
      <c r="D479" s="3">
        <v>799.96</v>
      </c>
      <c r="E479" t="s">
        <v>77</v>
      </c>
      <c r="F479" t="s">
        <v>60</v>
      </c>
    </row>
    <row r="480" spans="1:6" x14ac:dyDescent="0.25">
      <c r="A480">
        <v>20200515</v>
      </c>
      <c r="B480" t="str">
        <f t="shared" si="16"/>
        <v>133467</v>
      </c>
      <c r="C480" t="s">
        <v>41</v>
      </c>
      <c r="D480" s="3">
        <v>11.69</v>
      </c>
      <c r="E480" t="s">
        <v>332</v>
      </c>
      <c r="F480" t="s">
        <v>60</v>
      </c>
    </row>
    <row r="481" spans="1:6" x14ac:dyDescent="0.25">
      <c r="A481">
        <v>20200515</v>
      </c>
      <c r="B481" t="str">
        <f t="shared" si="16"/>
        <v>133467</v>
      </c>
      <c r="C481" t="s">
        <v>41</v>
      </c>
      <c r="D481" s="3">
        <v>294.95</v>
      </c>
      <c r="E481" t="s">
        <v>22</v>
      </c>
      <c r="F481" t="s">
        <v>119</v>
      </c>
    </row>
    <row r="482" spans="1:6" x14ac:dyDescent="0.25">
      <c r="A482">
        <v>20200515</v>
      </c>
      <c r="B482" t="str">
        <f>"133468"</f>
        <v>133468</v>
      </c>
      <c r="C482" t="s">
        <v>333</v>
      </c>
      <c r="D482" s="3">
        <v>40</v>
      </c>
      <c r="E482" t="s">
        <v>198</v>
      </c>
      <c r="F482" t="s">
        <v>60</v>
      </c>
    </row>
    <row r="483" spans="1:6" x14ac:dyDescent="0.25">
      <c r="A483">
        <v>20200515</v>
      </c>
      <c r="B483" t="str">
        <f>"133469"</f>
        <v>133469</v>
      </c>
      <c r="C483" t="s">
        <v>334</v>
      </c>
      <c r="D483" s="3">
        <v>40</v>
      </c>
      <c r="E483" t="s">
        <v>243</v>
      </c>
      <c r="F483" t="s">
        <v>60</v>
      </c>
    </row>
    <row r="484" spans="1:6" x14ac:dyDescent="0.25">
      <c r="A484">
        <v>20200515</v>
      </c>
      <c r="B484" t="str">
        <f>"133470"</f>
        <v>133470</v>
      </c>
      <c r="C484" t="s">
        <v>335</v>
      </c>
      <c r="D484" s="3">
        <v>40</v>
      </c>
      <c r="E484" t="s">
        <v>198</v>
      </c>
      <c r="F484" t="s">
        <v>60</v>
      </c>
    </row>
    <row r="485" spans="1:6" x14ac:dyDescent="0.25">
      <c r="A485">
        <v>20200515</v>
      </c>
      <c r="B485" t="str">
        <f>"133471"</f>
        <v>133471</v>
      </c>
      <c r="C485" t="s">
        <v>336</v>
      </c>
      <c r="D485" s="3">
        <v>40</v>
      </c>
      <c r="E485" t="s">
        <v>337</v>
      </c>
      <c r="F485" t="s">
        <v>60</v>
      </c>
    </row>
    <row r="486" spans="1:6" x14ac:dyDescent="0.25">
      <c r="A486">
        <v>20200515</v>
      </c>
      <c r="B486" t="str">
        <f>"133472"</f>
        <v>133472</v>
      </c>
      <c r="C486" t="s">
        <v>338</v>
      </c>
      <c r="D486" s="3">
        <v>94</v>
      </c>
      <c r="E486" t="s">
        <v>243</v>
      </c>
      <c r="F486" t="s">
        <v>60</v>
      </c>
    </row>
    <row r="487" spans="1:6" x14ac:dyDescent="0.25">
      <c r="A487">
        <v>20200515</v>
      </c>
      <c r="B487" t="str">
        <f>"133472"</f>
        <v>133472</v>
      </c>
      <c r="C487" t="s">
        <v>338</v>
      </c>
      <c r="D487" s="3">
        <v>94</v>
      </c>
      <c r="E487" t="s">
        <v>243</v>
      </c>
      <c r="F487" t="s">
        <v>60</v>
      </c>
    </row>
    <row r="488" spans="1:6" x14ac:dyDescent="0.25">
      <c r="A488">
        <v>20200515</v>
      </c>
      <c r="B488" t="str">
        <f>"133473"</f>
        <v>133473</v>
      </c>
      <c r="C488" t="s">
        <v>339</v>
      </c>
      <c r="D488" s="3">
        <v>237.47</v>
      </c>
      <c r="E488" t="s">
        <v>327</v>
      </c>
      <c r="F488" t="s">
        <v>60</v>
      </c>
    </row>
    <row r="489" spans="1:6" x14ac:dyDescent="0.25">
      <c r="A489">
        <v>20200515</v>
      </c>
      <c r="B489" t="str">
        <f>"133474"</f>
        <v>133474</v>
      </c>
      <c r="C489" t="s">
        <v>131</v>
      </c>
      <c r="D489" s="3">
        <v>0.69</v>
      </c>
      <c r="E489" t="s">
        <v>340</v>
      </c>
      <c r="F489" t="s">
        <v>60</v>
      </c>
    </row>
    <row r="490" spans="1:6" x14ac:dyDescent="0.25">
      <c r="A490">
        <v>20200515</v>
      </c>
      <c r="B490" t="str">
        <f>"133474"</f>
        <v>133474</v>
      </c>
      <c r="C490" t="s">
        <v>131</v>
      </c>
      <c r="D490" s="3">
        <v>2.62</v>
      </c>
      <c r="E490" t="s">
        <v>341</v>
      </c>
      <c r="F490" t="s">
        <v>60</v>
      </c>
    </row>
    <row r="491" spans="1:6" x14ac:dyDescent="0.25">
      <c r="A491">
        <v>20200515</v>
      </c>
      <c r="B491" t="str">
        <f>"133475"</f>
        <v>133475</v>
      </c>
      <c r="C491" t="s">
        <v>342</v>
      </c>
      <c r="D491" s="3">
        <v>40</v>
      </c>
      <c r="E491" t="s">
        <v>271</v>
      </c>
      <c r="F491" t="s">
        <v>60</v>
      </c>
    </row>
    <row r="492" spans="1:6" x14ac:dyDescent="0.25">
      <c r="A492">
        <v>20200515</v>
      </c>
      <c r="B492" t="str">
        <f t="shared" ref="B492:B497" si="17">"133476"</f>
        <v>133476</v>
      </c>
      <c r="C492" t="s">
        <v>50</v>
      </c>
      <c r="D492" s="3">
        <v>44</v>
      </c>
      <c r="E492" t="s">
        <v>343</v>
      </c>
      <c r="F492" t="s">
        <v>60</v>
      </c>
    </row>
    <row r="493" spans="1:6" x14ac:dyDescent="0.25">
      <c r="A493">
        <v>20200515</v>
      </c>
      <c r="B493" t="str">
        <f t="shared" si="17"/>
        <v>133476</v>
      </c>
      <c r="C493" t="s">
        <v>50</v>
      </c>
      <c r="D493" s="3">
        <v>82.5</v>
      </c>
      <c r="E493" t="s">
        <v>343</v>
      </c>
      <c r="F493" t="s">
        <v>60</v>
      </c>
    </row>
    <row r="494" spans="1:6" x14ac:dyDescent="0.25">
      <c r="A494">
        <v>20200515</v>
      </c>
      <c r="B494" t="str">
        <f t="shared" si="17"/>
        <v>133476</v>
      </c>
      <c r="C494" t="s">
        <v>50</v>
      </c>
      <c r="D494" s="3">
        <v>38.5</v>
      </c>
      <c r="E494" t="s">
        <v>343</v>
      </c>
      <c r="F494" t="s">
        <v>60</v>
      </c>
    </row>
    <row r="495" spans="1:6" x14ac:dyDescent="0.25">
      <c r="A495">
        <v>20200515</v>
      </c>
      <c r="B495" t="str">
        <f t="shared" si="17"/>
        <v>133476</v>
      </c>
      <c r="C495" t="s">
        <v>50</v>
      </c>
      <c r="D495" s="3">
        <v>38.5</v>
      </c>
      <c r="E495" t="s">
        <v>343</v>
      </c>
      <c r="F495" t="s">
        <v>60</v>
      </c>
    </row>
    <row r="496" spans="1:6" x14ac:dyDescent="0.25">
      <c r="A496">
        <v>20200515</v>
      </c>
      <c r="B496" t="str">
        <f t="shared" si="17"/>
        <v>133476</v>
      </c>
      <c r="C496" t="s">
        <v>50</v>
      </c>
      <c r="D496" s="3">
        <v>33</v>
      </c>
      <c r="E496" t="s">
        <v>343</v>
      </c>
      <c r="F496" t="s">
        <v>60</v>
      </c>
    </row>
    <row r="497" spans="1:6" x14ac:dyDescent="0.25">
      <c r="A497">
        <v>20200515</v>
      </c>
      <c r="B497" t="str">
        <f t="shared" si="17"/>
        <v>133476</v>
      </c>
      <c r="C497" t="s">
        <v>50</v>
      </c>
      <c r="D497" s="3">
        <v>44</v>
      </c>
      <c r="E497" t="s">
        <v>343</v>
      </c>
      <c r="F497" t="s">
        <v>60</v>
      </c>
    </row>
    <row r="498" spans="1:6" x14ac:dyDescent="0.25">
      <c r="A498">
        <v>20200515</v>
      </c>
      <c r="B498" t="str">
        <f>"133477"</f>
        <v>133477</v>
      </c>
      <c r="C498" t="s">
        <v>135</v>
      </c>
      <c r="D498" s="3">
        <v>84</v>
      </c>
      <c r="E498" t="s">
        <v>260</v>
      </c>
      <c r="F498" t="s">
        <v>60</v>
      </c>
    </row>
    <row r="499" spans="1:6" x14ac:dyDescent="0.25">
      <c r="A499">
        <v>20200515</v>
      </c>
      <c r="B499" t="str">
        <f>"133477"</f>
        <v>133477</v>
      </c>
      <c r="C499" t="s">
        <v>135</v>
      </c>
      <c r="D499" s="3">
        <v>97.5</v>
      </c>
      <c r="E499" t="s">
        <v>260</v>
      </c>
      <c r="F499" t="s">
        <v>60</v>
      </c>
    </row>
    <row r="500" spans="1:6" x14ac:dyDescent="0.25">
      <c r="A500">
        <v>20200515</v>
      </c>
      <c r="B500" t="str">
        <f>"133478"</f>
        <v>133478</v>
      </c>
      <c r="C500" t="s">
        <v>344</v>
      </c>
      <c r="D500" s="3">
        <v>141.80000000000001</v>
      </c>
      <c r="E500" t="s">
        <v>274</v>
      </c>
      <c r="F500" t="s">
        <v>119</v>
      </c>
    </row>
    <row r="501" spans="1:6" x14ac:dyDescent="0.25">
      <c r="A501">
        <v>20200515</v>
      </c>
      <c r="B501" t="str">
        <f>"133479"</f>
        <v>133479</v>
      </c>
      <c r="C501" t="s">
        <v>345</v>
      </c>
      <c r="D501" s="3">
        <v>40</v>
      </c>
      <c r="E501" t="s">
        <v>200</v>
      </c>
      <c r="F501" t="s">
        <v>60</v>
      </c>
    </row>
    <row r="502" spans="1:6" x14ac:dyDescent="0.25">
      <c r="A502">
        <v>20200515</v>
      </c>
      <c r="B502" t="str">
        <f>"133480"</f>
        <v>133480</v>
      </c>
      <c r="C502" t="s">
        <v>140</v>
      </c>
      <c r="D502" s="3">
        <v>544.26</v>
      </c>
      <c r="E502" t="s">
        <v>22</v>
      </c>
      <c r="F502" t="s">
        <v>60</v>
      </c>
    </row>
    <row r="503" spans="1:6" x14ac:dyDescent="0.25">
      <c r="A503">
        <v>20200515</v>
      </c>
      <c r="B503" t="str">
        <f>"133481"</f>
        <v>133481</v>
      </c>
      <c r="C503" t="s">
        <v>346</v>
      </c>
      <c r="D503" s="3">
        <v>188</v>
      </c>
      <c r="E503" t="s">
        <v>218</v>
      </c>
      <c r="F503" t="s">
        <v>60</v>
      </c>
    </row>
    <row r="504" spans="1:6" x14ac:dyDescent="0.25">
      <c r="A504">
        <v>20200515</v>
      </c>
      <c r="B504" t="str">
        <f>"133482"</f>
        <v>133482</v>
      </c>
      <c r="C504" t="s">
        <v>347</v>
      </c>
      <c r="D504" s="3">
        <v>22.38</v>
      </c>
      <c r="E504" t="s">
        <v>22</v>
      </c>
      <c r="F504" t="s">
        <v>60</v>
      </c>
    </row>
    <row r="505" spans="1:6" x14ac:dyDescent="0.25">
      <c r="A505">
        <v>20200515</v>
      </c>
      <c r="B505" t="str">
        <f>"133482"</f>
        <v>133482</v>
      </c>
      <c r="C505" t="s">
        <v>347</v>
      </c>
      <c r="D505" s="3">
        <v>17.989999999999998</v>
      </c>
      <c r="E505" t="s">
        <v>22</v>
      </c>
      <c r="F505" t="s">
        <v>60</v>
      </c>
    </row>
    <row r="506" spans="1:6" x14ac:dyDescent="0.25">
      <c r="A506">
        <v>20200515</v>
      </c>
      <c r="B506" t="str">
        <f>"133483"</f>
        <v>133483</v>
      </c>
      <c r="C506" t="s">
        <v>348</v>
      </c>
      <c r="D506" s="3">
        <v>21306</v>
      </c>
      <c r="E506" t="s">
        <v>349</v>
      </c>
      <c r="F506" t="s">
        <v>60</v>
      </c>
    </row>
    <row r="507" spans="1:6" x14ac:dyDescent="0.25">
      <c r="A507">
        <v>20200515</v>
      </c>
      <c r="B507" t="str">
        <f>"133484"</f>
        <v>133484</v>
      </c>
      <c r="C507" t="s">
        <v>350</v>
      </c>
      <c r="D507" s="3">
        <v>94</v>
      </c>
      <c r="E507" t="s">
        <v>218</v>
      </c>
      <c r="F507" t="s">
        <v>60</v>
      </c>
    </row>
    <row r="508" spans="1:6" x14ac:dyDescent="0.25">
      <c r="A508">
        <v>20200515</v>
      </c>
      <c r="B508" t="str">
        <f>"133485"</f>
        <v>133485</v>
      </c>
      <c r="C508" t="s">
        <v>351</v>
      </c>
      <c r="D508" s="3">
        <v>800</v>
      </c>
      <c r="E508" t="s">
        <v>352</v>
      </c>
      <c r="F508" t="s">
        <v>60</v>
      </c>
    </row>
    <row r="509" spans="1:6" x14ac:dyDescent="0.25">
      <c r="A509">
        <v>20200515</v>
      </c>
      <c r="B509" t="str">
        <f>"133486"</f>
        <v>133486</v>
      </c>
      <c r="C509" t="s">
        <v>353</v>
      </c>
      <c r="D509" s="3">
        <v>962.4</v>
      </c>
      <c r="E509" t="s">
        <v>302</v>
      </c>
      <c r="F509" t="s">
        <v>119</v>
      </c>
    </row>
    <row r="510" spans="1:6" x14ac:dyDescent="0.25">
      <c r="A510">
        <v>20200515</v>
      </c>
      <c r="B510" t="str">
        <f>"133487"</f>
        <v>133487</v>
      </c>
      <c r="C510" t="s">
        <v>146</v>
      </c>
      <c r="D510" s="3">
        <v>53000</v>
      </c>
      <c r="E510" t="s">
        <v>354</v>
      </c>
      <c r="F510" t="s">
        <v>60</v>
      </c>
    </row>
    <row r="511" spans="1:6" x14ac:dyDescent="0.25">
      <c r="A511">
        <v>20200515</v>
      </c>
      <c r="B511" t="str">
        <f>"133488"</f>
        <v>133488</v>
      </c>
      <c r="C511" t="s">
        <v>355</v>
      </c>
      <c r="D511" s="3">
        <v>69.84</v>
      </c>
      <c r="E511" t="s">
        <v>356</v>
      </c>
      <c r="F511" t="s">
        <v>60</v>
      </c>
    </row>
    <row r="512" spans="1:6" x14ac:dyDescent="0.25">
      <c r="A512">
        <v>20200515</v>
      </c>
      <c r="B512" t="str">
        <f>"133488"</f>
        <v>133488</v>
      </c>
      <c r="C512" t="s">
        <v>355</v>
      </c>
      <c r="D512" s="3">
        <v>70.86</v>
      </c>
      <c r="E512" t="s">
        <v>356</v>
      </c>
      <c r="F512" t="s">
        <v>60</v>
      </c>
    </row>
    <row r="513" spans="1:6" x14ac:dyDescent="0.25">
      <c r="A513">
        <v>20200515</v>
      </c>
      <c r="B513" t="str">
        <f>"133489"</f>
        <v>133489</v>
      </c>
      <c r="C513" t="s">
        <v>357</v>
      </c>
      <c r="D513" s="3">
        <v>200</v>
      </c>
      <c r="E513" t="s">
        <v>319</v>
      </c>
      <c r="F513" t="s">
        <v>60</v>
      </c>
    </row>
    <row r="514" spans="1:6" x14ac:dyDescent="0.25">
      <c r="A514">
        <v>20200515</v>
      </c>
      <c r="B514" t="str">
        <f>"133490"</f>
        <v>133490</v>
      </c>
      <c r="C514" t="s">
        <v>358</v>
      </c>
      <c r="D514" s="3">
        <v>930</v>
      </c>
      <c r="E514" t="s">
        <v>359</v>
      </c>
      <c r="F514" t="s">
        <v>60</v>
      </c>
    </row>
    <row r="515" spans="1:6" x14ac:dyDescent="0.25">
      <c r="A515">
        <v>20200515</v>
      </c>
      <c r="B515" t="str">
        <f>"133491"</f>
        <v>133491</v>
      </c>
      <c r="C515" t="s">
        <v>360</v>
      </c>
      <c r="D515" s="3">
        <v>40</v>
      </c>
      <c r="E515" t="s">
        <v>243</v>
      </c>
      <c r="F515" t="s">
        <v>60</v>
      </c>
    </row>
    <row r="516" spans="1:6" x14ac:dyDescent="0.25">
      <c r="A516">
        <v>20200515</v>
      </c>
      <c r="B516" t="str">
        <f>"133492"</f>
        <v>133492</v>
      </c>
      <c r="C516" t="s">
        <v>361</v>
      </c>
      <c r="D516" s="3">
        <v>641.69000000000005</v>
      </c>
      <c r="E516" t="s">
        <v>362</v>
      </c>
      <c r="F516" t="s">
        <v>60</v>
      </c>
    </row>
    <row r="517" spans="1:6" x14ac:dyDescent="0.25">
      <c r="A517">
        <v>20200515</v>
      </c>
      <c r="B517" t="str">
        <f>"133493"</f>
        <v>133493</v>
      </c>
      <c r="C517" t="s">
        <v>363</v>
      </c>
      <c r="D517" s="3">
        <v>59304.89</v>
      </c>
      <c r="E517" t="s">
        <v>364</v>
      </c>
      <c r="F517" t="s">
        <v>60</v>
      </c>
    </row>
    <row r="518" spans="1:6" x14ac:dyDescent="0.25">
      <c r="A518">
        <v>20200515</v>
      </c>
      <c r="B518" t="str">
        <f>"133493"</f>
        <v>133493</v>
      </c>
      <c r="C518" t="s">
        <v>363</v>
      </c>
      <c r="D518" s="3">
        <v>16598.12</v>
      </c>
      <c r="E518" t="s">
        <v>364</v>
      </c>
      <c r="F518" t="s">
        <v>60</v>
      </c>
    </row>
    <row r="519" spans="1:6" x14ac:dyDescent="0.25">
      <c r="A519">
        <v>20200515</v>
      </c>
      <c r="B519" t="str">
        <f>"133494"</f>
        <v>133494</v>
      </c>
      <c r="C519" t="s">
        <v>365</v>
      </c>
      <c r="D519" s="3">
        <v>1430.91</v>
      </c>
      <c r="E519" t="s">
        <v>366</v>
      </c>
      <c r="F519" t="s">
        <v>60</v>
      </c>
    </row>
    <row r="520" spans="1:6" x14ac:dyDescent="0.25">
      <c r="A520">
        <v>20200515</v>
      </c>
      <c r="B520" t="str">
        <f>"133494"</f>
        <v>133494</v>
      </c>
      <c r="C520" t="s">
        <v>365</v>
      </c>
      <c r="D520" s="3">
        <v>69.09</v>
      </c>
      <c r="E520" t="s">
        <v>366</v>
      </c>
      <c r="F520" t="s">
        <v>60</v>
      </c>
    </row>
    <row r="521" spans="1:6" x14ac:dyDescent="0.25">
      <c r="A521">
        <v>20200515</v>
      </c>
      <c r="B521" t="str">
        <f t="shared" ref="B521:B526" si="18">"133495"</f>
        <v>133495</v>
      </c>
      <c r="C521" t="s">
        <v>151</v>
      </c>
      <c r="D521" s="3">
        <v>24.45</v>
      </c>
      <c r="E521" t="s">
        <v>22</v>
      </c>
      <c r="F521" t="s">
        <v>60</v>
      </c>
    </row>
    <row r="522" spans="1:6" x14ac:dyDescent="0.25">
      <c r="A522">
        <v>20200515</v>
      </c>
      <c r="B522" t="str">
        <f t="shared" si="18"/>
        <v>133495</v>
      </c>
      <c r="C522" t="s">
        <v>151</v>
      </c>
      <c r="D522" s="3">
        <v>92.3</v>
      </c>
      <c r="E522" t="s">
        <v>22</v>
      </c>
      <c r="F522" t="s">
        <v>60</v>
      </c>
    </row>
    <row r="523" spans="1:6" x14ac:dyDescent="0.25">
      <c r="A523">
        <v>20200515</v>
      </c>
      <c r="B523" t="str">
        <f t="shared" si="18"/>
        <v>133495</v>
      </c>
      <c r="C523" t="s">
        <v>151</v>
      </c>
      <c r="D523" s="3">
        <v>215.04</v>
      </c>
      <c r="E523" t="s">
        <v>22</v>
      </c>
      <c r="F523" t="s">
        <v>119</v>
      </c>
    </row>
    <row r="524" spans="1:6" x14ac:dyDescent="0.25">
      <c r="A524">
        <v>20200515</v>
      </c>
      <c r="B524" t="str">
        <f t="shared" si="18"/>
        <v>133495</v>
      </c>
      <c r="C524" t="s">
        <v>151</v>
      </c>
      <c r="D524" s="3">
        <v>322.56</v>
      </c>
      <c r="E524" t="s">
        <v>22</v>
      </c>
      <c r="F524" t="s">
        <v>119</v>
      </c>
    </row>
    <row r="525" spans="1:6" x14ac:dyDescent="0.25">
      <c r="A525">
        <v>20200515</v>
      </c>
      <c r="B525" t="str">
        <f t="shared" si="18"/>
        <v>133495</v>
      </c>
      <c r="C525" t="s">
        <v>151</v>
      </c>
      <c r="D525" s="3">
        <v>501.76</v>
      </c>
      <c r="E525" t="s">
        <v>22</v>
      </c>
      <c r="F525" t="s">
        <v>119</v>
      </c>
    </row>
    <row r="526" spans="1:6" x14ac:dyDescent="0.25">
      <c r="A526">
        <v>20200515</v>
      </c>
      <c r="B526" t="str">
        <f t="shared" si="18"/>
        <v>133495</v>
      </c>
      <c r="C526" t="s">
        <v>151</v>
      </c>
      <c r="D526" s="3">
        <v>215.04</v>
      </c>
      <c r="E526" t="s">
        <v>22</v>
      </c>
      <c r="F526" t="s">
        <v>119</v>
      </c>
    </row>
    <row r="527" spans="1:6" x14ac:dyDescent="0.25">
      <c r="A527">
        <v>20200515</v>
      </c>
      <c r="B527" t="str">
        <f>"133496"</f>
        <v>133496</v>
      </c>
      <c r="C527" t="s">
        <v>367</v>
      </c>
      <c r="D527" s="3">
        <v>2365</v>
      </c>
      <c r="E527" t="s">
        <v>215</v>
      </c>
      <c r="F527" t="s">
        <v>119</v>
      </c>
    </row>
    <row r="528" spans="1:6" x14ac:dyDescent="0.25">
      <c r="A528">
        <v>20200515</v>
      </c>
      <c r="B528" t="str">
        <f>"133496"</f>
        <v>133496</v>
      </c>
      <c r="C528" t="s">
        <v>367</v>
      </c>
      <c r="D528" s="3">
        <v>560.5</v>
      </c>
      <c r="E528" t="s">
        <v>215</v>
      </c>
      <c r="F528" t="s">
        <v>119</v>
      </c>
    </row>
    <row r="529" spans="1:6" x14ac:dyDescent="0.25">
      <c r="A529">
        <v>20200515</v>
      </c>
      <c r="B529" t="str">
        <f>"133496"</f>
        <v>133496</v>
      </c>
      <c r="C529" t="s">
        <v>367</v>
      </c>
      <c r="D529" s="3">
        <v>2473.1999999999998</v>
      </c>
      <c r="E529" t="s">
        <v>215</v>
      </c>
      <c r="F529" t="s">
        <v>119</v>
      </c>
    </row>
    <row r="530" spans="1:6" x14ac:dyDescent="0.25">
      <c r="A530">
        <v>20200515</v>
      </c>
      <c r="B530" t="str">
        <f>"133496"</f>
        <v>133496</v>
      </c>
      <c r="C530" t="s">
        <v>367</v>
      </c>
      <c r="D530" s="3">
        <v>2504.6999999999998</v>
      </c>
      <c r="E530" t="s">
        <v>215</v>
      </c>
      <c r="F530" t="s">
        <v>119</v>
      </c>
    </row>
    <row r="531" spans="1:6" x14ac:dyDescent="0.25">
      <c r="A531">
        <v>20200515</v>
      </c>
      <c r="B531" t="str">
        <f>"133496"</f>
        <v>133496</v>
      </c>
      <c r="C531" t="s">
        <v>367</v>
      </c>
      <c r="D531" s="3">
        <v>2207.6999999999998</v>
      </c>
      <c r="E531" t="s">
        <v>215</v>
      </c>
      <c r="F531" t="s">
        <v>119</v>
      </c>
    </row>
    <row r="532" spans="1:6" x14ac:dyDescent="0.25">
      <c r="A532">
        <v>20200515</v>
      </c>
      <c r="B532" t="str">
        <f>"133497"</f>
        <v>133497</v>
      </c>
      <c r="C532" t="s">
        <v>368</v>
      </c>
      <c r="D532" s="3">
        <v>80</v>
      </c>
      <c r="E532" t="s">
        <v>16</v>
      </c>
      <c r="F532" t="s">
        <v>60</v>
      </c>
    </row>
    <row r="533" spans="1:6" x14ac:dyDescent="0.25">
      <c r="A533">
        <v>20200515</v>
      </c>
      <c r="B533" t="str">
        <f>"133497"</f>
        <v>133497</v>
      </c>
      <c r="C533" t="s">
        <v>368</v>
      </c>
      <c r="D533" s="3">
        <v>25.5</v>
      </c>
      <c r="E533" t="s">
        <v>369</v>
      </c>
      <c r="F533" t="s">
        <v>60</v>
      </c>
    </row>
    <row r="534" spans="1:6" x14ac:dyDescent="0.25">
      <c r="A534">
        <v>20200515</v>
      </c>
      <c r="B534" t="str">
        <f>"133498"</f>
        <v>133498</v>
      </c>
      <c r="C534" t="s">
        <v>370</v>
      </c>
      <c r="D534" s="3">
        <v>80</v>
      </c>
      <c r="E534" t="s">
        <v>218</v>
      </c>
      <c r="F534" t="s">
        <v>60</v>
      </c>
    </row>
    <row r="535" spans="1:6" x14ac:dyDescent="0.25">
      <c r="A535">
        <v>20200515</v>
      </c>
      <c r="B535" t="str">
        <f>"133499"</f>
        <v>133499</v>
      </c>
      <c r="C535" t="s">
        <v>371</v>
      </c>
      <c r="D535" s="3">
        <v>94</v>
      </c>
      <c r="E535" t="s">
        <v>288</v>
      </c>
      <c r="F535" t="s">
        <v>60</v>
      </c>
    </row>
    <row r="536" spans="1:6" x14ac:dyDescent="0.25">
      <c r="A536">
        <v>20200515</v>
      </c>
      <c r="B536" t="str">
        <f>"133500"</f>
        <v>133500</v>
      </c>
      <c r="C536" t="s">
        <v>372</v>
      </c>
      <c r="D536" s="3">
        <v>3108.54</v>
      </c>
      <c r="E536" t="s">
        <v>373</v>
      </c>
      <c r="F536" t="s">
        <v>60</v>
      </c>
    </row>
    <row r="537" spans="1:6" x14ac:dyDescent="0.25">
      <c r="A537">
        <v>20200515</v>
      </c>
      <c r="B537" t="str">
        <f>"133501"</f>
        <v>133501</v>
      </c>
      <c r="C537" t="s">
        <v>374</v>
      </c>
      <c r="D537" s="3">
        <v>40</v>
      </c>
      <c r="E537" t="s">
        <v>210</v>
      </c>
      <c r="F537" t="s">
        <v>60</v>
      </c>
    </row>
    <row r="538" spans="1:6" x14ac:dyDescent="0.25">
      <c r="A538">
        <v>20200515</v>
      </c>
      <c r="B538" t="str">
        <f>"133501"</f>
        <v>133501</v>
      </c>
      <c r="C538" t="s">
        <v>374</v>
      </c>
      <c r="D538" s="3">
        <v>15.7</v>
      </c>
      <c r="E538" t="s">
        <v>274</v>
      </c>
      <c r="F538" t="s">
        <v>119</v>
      </c>
    </row>
    <row r="539" spans="1:6" x14ac:dyDescent="0.25">
      <c r="A539">
        <v>20200515</v>
      </c>
      <c r="B539" t="str">
        <f>"133502"</f>
        <v>133502</v>
      </c>
      <c r="C539" t="s">
        <v>375</v>
      </c>
      <c r="D539" s="3">
        <v>8771.4</v>
      </c>
      <c r="E539" t="s">
        <v>376</v>
      </c>
      <c r="F539" t="s">
        <v>253</v>
      </c>
    </row>
    <row r="540" spans="1:6" x14ac:dyDescent="0.25">
      <c r="A540">
        <v>20200515</v>
      </c>
      <c r="B540" t="str">
        <f>"133503"</f>
        <v>133503</v>
      </c>
      <c r="C540" t="s">
        <v>377</v>
      </c>
      <c r="D540" s="3">
        <v>23</v>
      </c>
      <c r="E540" t="s">
        <v>286</v>
      </c>
      <c r="F540" t="s">
        <v>60</v>
      </c>
    </row>
    <row r="541" spans="1:6" x14ac:dyDescent="0.25">
      <c r="A541">
        <v>20200515</v>
      </c>
      <c r="B541" t="str">
        <f>"133504"</f>
        <v>133504</v>
      </c>
      <c r="C541" t="s">
        <v>378</v>
      </c>
      <c r="D541" s="3">
        <v>24500</v>
      </c>
      <c r="E541" t="s">
        <v>379</v>
      </c>
      <c r="F541" t="s">
        <v>60</v>
      </c>
    </row>
    <row r="542" spans="1:6" x14ac:dyDescent="0.25">
      <c r="A542">
        <v>20200515</v>
      </c>
      <c r="B542" t="str">
        <f>"133505"</f>
        <v>133505</v>
      </c>
      <c r="C542" t="s">
        <v>380</v>
      </c>
      <c r="D542" s="3">
        <v>40</v>
      </c>
      <c r="E542" t="s">
        <v>288</v>
      </c>
      <c r="F542" t="s">
        <v>60</v>
      </c>
    </row>
    <row r="543" spans="1:6" x14ac:dyDescent="0.25">
      <c r="A543">
        <v>20200515</v>
      </c>
      <c r="B543" t="str">
        <f>"133506"</f>
        <v>133506</v>
      </c>
      <c r="C543" t="s">
        <v>381</v>
      </c>
      <c r="D543" s="3">
        <v>1650</v>
      </c>
      <c r="E543" t="s">
        <v>22</v>
      </c>
      <c r="F543" t="s">
        <v>382</v>
      </c>
    </row>
    <row r="544" spans="1:6" x14ac:dyDescent="0.25">
      <c r="A544">
        <v>20200515</v>
      </c>
      <c r="B544" t="str">
        <f>"133507"</f>
        <v>133507</v>
      </c>
      <c r="C544" t="s">
        <v>383</v>
      </c>
      <c r="D544" s="3">
        <v>377.66</v>
      </c>
      <c r="E544" t="s">
        <v>22</v>
      </c>
      <c r="F544" t="s">
        <v>60</v>
      </c>
    </row>
    <row r="545" spans="1:6" x14ac:dyDescent="0.25">
      <c r="A545">
        <v>20200515</v>
      </c>
      <c r="B545" t="str">
        <f>"133508"</f>
        <v>133508</v>
      </c>
      <c r="C545" t="s">
        <v>384</v>
      </c>
      <c r="D545" s="3">
        <v>2042.5</v>
      </c>
      <c r="E545" t="s">
        <v>385</v>
      </c>
      <c r="F545" t="s">
        <v>253</v>
      </c>
    </row>
    <row r="546" spans="1:6" x14ac:dyDescent="0.25">
      <c r="A546">
        <v>20200515</v>
      </c>
      <c r="B546" t="str">
        <f>"133509"</f>
        <v>133509</v>
      </c>
      <c r="C546" t="s">
        <v>386</v>
      </c>
      <c r="D546" s="3">
        <v>175</v>
      </c>
      <c r="E546" t="s">
        <v>387</v>
      </c>
      <c r="F546" t="s">
        <v>119</v>
      </c>
    </row>
    <row r="547" spans="1:6" x14ac:dyDescent="0.25">
      <c r="A547">
        <v>20200515</v>
      </c>
      <c r="B547" t="str">
        <f>"133510"</f>
        <v>133510</v>
      </c>
      <c r="C547" t="s">
        <v>388</v>
      </c>
      <c r="D547" s="3">
        <v>40</v>
      </c>
      <c r="E547" t="s">
        <v>210</v>
      </c>
      <c r="F547" t="s">
        <v>60</v>
      </c>
    </row>
    <row r="548" spans="1:6" x14ac:dyDescent="0.25">
      <c r="A548">
        <v>20200515</v>
      </c>
      <c r="B548" t="str">
        <f>"133511"</f>
        <v>133511</v>
      </c>
      <c r="C548" t="s">
        <v>389</v>
      </c>
      <c r="D548" s="3">
        <v>25.75</v>
      </c>
      <c r="E548" t="s">
        <v>208</v>
      </c>
      <c r="F548" t="s">
        <v>119</v>
      </c>
    </row>
    <row r="549" spans="1:6" x14ac:dyDescent="0.25">
      <c r="A549">
        <v>20200515</v>
      </c>
      <c r="B549" t="str">
        <f>"133512"</f>
        <v>133512</v>
      </c>
      <c r="C549" t="s">
        <v>54</v>
      </c>
      <c r="D549" s="3">
        <v>821.63</v>
      </c>
      <c r="E549" t="s">
        <v>22</v>
      </c>
      <c r="F549" t="s">
        <v>60</v>
      </c>
    </row>
    <row r="550" spans="1:6" x14ac:dyDescent="0.25">
      <c r="A550">
        <v>20200515</v>
      </c>
      <c r="B550" t="str">
        <f>"133512"</f>
        <v>133512</v>
      </c>
      <c r="C550" t="s">
        <v>54</v>
      </c>
      <c r="D550" s="3">
        <v>246.49</v>
      </c>
      <c r="E550" t="s">
        <v>22</v>
      </c>
      <c r="F550" t="s">
        <v>60</v>
      </c>
    </row>
    <row r="551" spans="1:6" x14ac:dyDescent="0.25">
      <c r="A551">
        <v>20200515</v>
      </c>
      <c r="B551" t="str">
        <f>"133513"</f>
        <v>133513</v>
      </c>
      <c r="C551" t="s">
        <v>160</v>
      </c>
      <c r="D551" s="3">
        <v>115.95</v>
      </c>
      <c r="E551" t="s">
        <v>16</v>
      </c>
      <c r="F551" t="s">
        <v>60</v>
      </c>
    </row>
    <row r="552" spans="1:6" x14ac:dyDescent="0.25">
      <c r="A552">
        <v>20200515</v>
      </c>
      <c r="B552" t="str">
        <f>"133514"</f>
        <v>133514</v>
      </c>
      <c r="C552" t="s">
        <v>161</v>
      </c>
      <c r="D552" s="3">
        <v>4121.68</v>
      </c>
      <c r="E552" t="s">
        <v>22</v>
      </c>
      <c r="F552" t="s">
        <v>60</v>
      </c>
    </row>
    <row r="553" spans="1:6" x14ac:dyDescent="0.25">
      <c r="A553">
        <v>20200515</v>
      </c>
      <c r="B553" t="str">
        <f>"133514"</f>
        <v>133514</v>
      </c>
      <c r="C553" t="s">
        <v>161</v>
      </c>
      <c r="D553" s="3">
        <v>-937.5</v>
      </c>
      <c r="E553" t="s">
        <v>390</v>
      </c>
      <c r="F553" t="s">
        <v>60</v>
      </c>
    </row>
    <row r="554" spans="1:6" x14ac:dyDescent="0.25">
      <c r="A554">
        <v>20200515</v>
      </c>
      <c r="B554" t="str">
        <f>"133515"</f>
        <v>133515</v>
      </c>
      <c r="C554" t="s">
        <v>391</v>
      </c>
      <c r="D554" s="3">
        <v>70.150000000000006</v>
      </c>
      <c r="E554" t="s">
        <v>220</v>
      </c>
      <c r="F554" t="s">
        <v>119</v>
      </c>
    </row>
    <row r="555" spans="1:6" x14ac:dyDescent="0.25">
      <c r="A555">
        <v>20200515</v>
      </c>
      <c r="B555" t="str">
        <f>"133516"</f>
        <v>133516</v>
      </c>
      <c r="C555" t="s">
        <v>392</v>
      </c>
      <c r="D555" s="3">
        <v>94</v>
      </c>
      <c r="E555" t="s">
        <v>271</v>
      </c>
      <c r="F555" t="s">
        <v>60</v>
      </c>
    </row>
    <row r="556" spans="1:6" x14ac:dyDescent="0.25">
      <c r="A556">
        <v>20200515</v>
      </c>
      <c r="B556" t="str">
        <f>"133517"</f>
        <v>133517</v>
      </c>
      <c r="C556" t="s">
        <v>393</v>
      </c>
      <c r="D556" s="3">
        <v>1000</v>
      </c>
      <c r="E556" t="s">
        <v>394</v>
      </c>
      <c r="F556" t="s">
        <v>60</v>
      </c>
    </row>
    <row r="557" spans="1:6" x14ac:dyDescent="0.25">
      <c r="A557">
        <v>20200515</v>
      </c>
      <c r="B557" t="str">
        <f>"133518"</f>
        <v>133518</v>
      </c>
      <c r="C557" t="s">
        <v>395</v>
      </c>
      <c r="D557" s="3">
        <v>282</v>
      </c>
      <c r="E557" t="s">
        <v>396</v>
      </c>
      <c r="F557" t="s">
        <v>60</v>
      </c>
    </row>
    <row r="558" spans="1:6" x14ac:dyDescent="0.25">
      <c r="A558">
        <v>20200515</v>
      </c>
      <c r="B558" t="str">
        <f>"133519"</f>
        <v>133519</v>
      </c>
      <c r="C558" t="s">
        <v>397</v>
      </c>
      <c r="D558" s="3">
        <v>157.79</v>
      </c>
      <c r="E558" t="s">
        <v>165</v>
      </c>
      <c r="F558" t="s">
        <v>60</v>
      </c>
    </row>
    <row r="559" spans="1:6" x14ac:dyDescent="0.25">
      <c r="A559">
        <v>20200515</v>
      </c>
      <c r="B559" t="str">
        <f>"133520"</f>
        <v>133520</v>
      </c>
      <c r="C559" t="s">
        <v>398</v>
      </c>
      <c r="D559" s="3">
        <v>94</v>
      </c>
      <c r="E559" t="s">
        <v>288</v>
      </c>
      <c r="F559" t="s">
        <v>60</v>
      </c>
    </row>
    <row r="560" spans="1:6" x14ac:dyDescent="0.25">
      <c r="A560">
        <v>20200515</v>
      </c>
      <c r="B560" t="str">
        <f>"133521"</f>
        <v>133521</v>
      </c>
      <c r="C560" t="s">
        <v>399</v>
      </c>
      <c r="D560" s="3">
        <v>750</v>
      </c>
      <c r="E560" t="s">
        <v>400</v>
      </c>
      <c r="F560" t="s">
        <v>60</v>
      </c>
    </row>
    <row r="561" spans="1:6" x14ac:dyDescent="0.25">
      <c r="A561">
        <v>20200515</v>
      </c>
      <c r="B561" t="str">
        <f>"133522"</f>
        <v>133522</v>
      </c>
      <c r="C561" t="s">
        <v>401</v>
      </c>
      <c r="D561" s="3">
        <v>8738</v>
      </c>
      <c r="E561" t="s">
        <v>402</v>
      </c>
      <c r="F561" t="s">
        <v>60</v>
      </c>
    </row>
    <row r="562" spans="1:6" x14ac:dyDescent="0.25">
      <c r="A562">
        <v>20200515</v>
      </c>
      <c r="B562" t="str">
        <f>"133523"</f>
        <v>133523</v>
      </c>
      <c r="C562" t="s">
        <v>403</v>
      </c>
      <c r="D562" s="3">
        <v>282</v>
      </c>
      <c r="E562" t="s">
        <v>218</v>
      </c>
      <c r="F562" t="s">
        <v>60</v>
      </c>
    </row>
    <row r="563" spans="1:6" x14ac:dyDescent="0.25">
      <c r="A563">
        <v>20200515</v>
      </c>
      <c r="B563" t="str">
        <f>"133523"</f>
        <v>133523</v>
      </c>
      <c r="C563" t="s">
        <v>403</v>
      </c>
      <c r="D563" s="3">
        <v>18.45</v>
      </c>
      <c r="E563" t="s">
        <v>274</v>
      </c>
      <c r="F563" t="s">
        <v>119</v>
      </c>
    </row>
    <row r="564" spans="1:6" x14ac:dyDescent="0.25">
      <c r="A564">
        <v>20200515</v>
      </c>
      <c r="B564" t="str">
        <f>"133524"</f>
        <v>133524</v>
      </c>
      <c r="C564" t="s">
        <v>404</v>
      </c>
      <c r="D564" s="3">
        <v>545</v>
      </c>
      <c r="E564" t="s">
        <v>98</v>
      </c>
      <c r="F564" t="s">
        <v>60</v>
      </c>
    </row>
    <row r="565" spans="1:6" x14ac:dyDescent="0.25">
      <c r="A565">
        <v>20200515</v>
      </c>
      <c r="B565" t="str">
        <f>"133524"</f>
        <v>133524</v>
      </c>
      <c r="C565" t="s">
        <v>404</v>
      </c>
      <c r="D565" s="3">
        <v>545</v>
      </c>
      <c r="E565" t="s">
        <v>98</v>
      </c>
      <c r="F565" t="s">
        <v>405</v>
      </c>
    </row>
    <row r="566" spans="1:6" x14ac:dyDescent="0.25">
      <c r="A566">
        <v>20200515</v>
      </c>
      <c r="B566" t="str">
        <f>"133524"</f>
        <v>133524</v>
      </c>
      <c r="C566" t="s">
        <v>404</v>
      </c>
      <c r="D566" s="3">
        <v>545</v>
      </c>
      <c r="E566" t="s">
        <v>98</v>
      </c>
      <c r="F566" t="s">
        <v>405</v>
      </c>
    </row>
    <row r="567" spans="1:6" x14ac:dyDescent="0.25">
      <c r="A567">
        <v>20200515</v>
      </c>
      <c r="B567" t="str">
        <f t="shared" ref="B567:B572" si="19">"133525"</f>
        <v>133525</v>
      </c>
      <c r="C567" t="s">
        <v>168</v>
      </c>
      <c r="D567" s="3">
        <v>100</v>
      </c>
      <c r="E567" t="s">
        <v>22</v>
      </c>
      <c r="F567" t="s">
        <v>60</v>
      </c>
    </row>
    <row r="568" spans="1:6" x14ac:dyDescent="0.25">
      <c r="A568">
        <v>20200515</v>
      </c>
      <c r="B568" t="str">
        <f t="shared" si="19"/>
        <v>133525</v>
      </c>
      <c r="C568" t="s">
        <v>168</v>
      </c>
      <c r="D568" s="3">
        <v>100</v>
      </c>
      <c r="E568" t="s">
        <v>22</v>
      </c>
      <c r="F568" t="s">
        <v>60</v>
      </c>
    </row>
    <row r="569" spans="1:6" x14ac:dyDescent="0.25">
      <c r="A569">
        <v>20200515</v>
      </c>
      <c r="B569" t="str">
        <f t="shared" si="19"/>
        <v>133525</v>
      </c>
      <c r="C569" t="s">
        <v>168</v>
      </c>
      <c r="D569" s="3">
        <v>100</v>
      </c>
      <c r="E569" t="s">
        <v>22</v>
      </c>
      <c r="F569" t="s">
        <v>60</v>
      </c>
    </row>
    <row r="570" spans="1:6" x14ac:dyDescent="0.25">
      <c r="A570">
        <v>20200515</v>
      </c>
      <c r="B570" t="str">
        <f t="shared" si="19"/>
        <v>133525</v>
      </c>
      <c r="C570" t="s">
        <v>168</v>
      </c>
      <c r="D570" s="3">
        <v>50</v>
      </c>
      <c r="E570" t="s">
        <v>22</v>
      </c>
      <c r="F570" t="s">
        <v>60</v>
      </c>
    </row>
    <row r="571" spans="1:6" x14ac:dyDescent="0.25">
      <c r="A571">
        <v>20200515</v>
      </c>
      <c r="B571" t="str">
        <f t="shared" si="19"/>
        <v>133525</v>
      </c>
      <c r="C571" t="s">
        <v>168</v>
      </c>
      <c r="D571" s="3">
        <v>70</v>
      </c>
      <c r="E571" t="s">
        <v>22</v>
      </c>
      <c r="F571" t="s">
        <v>60</v>
      </c>
    </row>
    <row r="572" spans="1:6" x14ac:dyDescent="0.25">
      <c r="A572">
        <v>20200515</v>
      </c>
      <c r="B572" t="str">
        <f t="shared" si="19"/>
        <v>133525</v>
      </c>
      <c r="C572" t="s">
        <v>168</v>
      </c>
      <c r="D572" s="3">
        <v>80</v>
      </c>
      <c r="E572" t="s">
        <v>22</v>
      </c>
      <c r="F572" t="s">
        <v>60</v>
      </c>
    </row>
    <row r="573" spans="1:6" x14ac:dyDescent="0.25">
      <c r="A573">
        <v>20200515</v>
      </c>
      <c r="B573" t="str">
        <f>"133526"</f>
        <v>133526</v>
      </c>
      <c r="C573" t="s">
        <v>172</v>
      </c>
      <c r="D573" s="3">
        <v>5370</v>
      </c>
      <c r="E573" t="s">
        <v>173</v>
      </c>
      <c r="F573" t="s">
        <v>60</v>
      </c>
    </row>
    <row r="574" spans="1:6" x14ac:dyDescent="0.25">
      <c r="A574">
        <v>20200515</v>
      </c>
      <c r="B574" t="str">
        <f t="shared" ref="B574:B586" si="20">"133527"</f>
        <v>133527</v>
      </c>
      <c r="C574" t="s">
        <v>176</v>
      </c>
      <c r="D574" s="3">
        <v>55.94</v>
      </c>
      <c r="E574" t="s">
        <v>91</v>
      </c>
      <c r="F574" t="s">
        <v>60</v>
      </c>
    </row>
    <row r="575" spans="1:6" x14ac:dyDescent="0.25">
      <c r="A575">
        <v>20200515</v>
      </c>
      <c r="B575" t="str">
        <f t="shared" si="20"/>
        <v>133527</v>
      </c>
      <c r="C575" t="s">
        <v>176</v>
      </c>
      <c r="D575" s="3">
        <v>48.41</v>
      </c>
      <c r="E575" t="s">
        <v>91</v>
      </c>
      <c r="F575" t="s">
        <v>60</v>
      </c>
    </row>
    <row r="576" spans="1:6" x14ac:dyDescent="0.25">
      <c r="A576">
        <v>20200515</v>
      </c>
      <c r="B576" t="str">
        <f t="shared" si="20"/>
        <v>133527</v>
      </c>
      <c r="C576" t="s">
        <v>176</v>
      </c>
      <c r="D576" s="3">
        <v>151.1</v>
      </c>
      <c r="E576" t="s">
        <v>91</v>
      </c>
      <c r="F576" t="s">
        <v>60</v>
      </c>
    </row>
    <row r="577" spans="1:6" x14ac:dyDescent="0.25">
      <c r="A577">
        <v>20200515</v>
      </c>
      <c r="B577" t="str">
        <f t="shared" si="20"/>
        <v>133527</v>
      </c>
      <c r="C577" t="s">
        <v>176</v>
      </c>
      <c r="D577" s="3">
        <v>566.55999999999995</v>
      </c>
      <c r="E577" t="s">
        <v>91</v>
      </c>
      <c r="F577" t="s">
        <v>60</v>
      </c>
    </row>
    <row r="578" spans="1:6" x14ac:dyDescent="0.25">
      <c r="A578">
        <v>20200515</v>
      </c>
      <c r="B578" t="str">
        <f t="shared" si="20"/>
        <v>133527</v>
      </c>
      <c r="C578" t="s">
        <v>176</v>
      </c>
      <c r="D578" s="3">
        <v>34.4</v>
      </c>
      <c r="E578" t="s">
        <v>91</v>
      </c>
      <c r="F578" t="s">
        <v>60</v>
      </c>
    </row>
    <row r="579" spans="1:6" x14ac:dyDescent="0.25">
      <c r="A579">
        <v>20200515</v>
      </c>
      <c r="B579" t="str">
        <f t="shared" si="20"/>
        <v>133527</v>
      </c>
      <c r="C579" t="s">
        <v>176</v>
      </c>
      <c r="D579" s="3">
        <v>51.07</v>
      </c>
      <c r="E579" t="s">
        <v>91</v>
      </c>
      <c r="F579" t="s">
        <v>60</v>
      </c>
    </row>
    <row r="580" spans="1:6" x14ac:dyDescent="0.25">
      <c r="A580">
        <v>20200515</v>
      </c>
      <c r="B580" t="str">
        <f t="shared" si="20"/>
        <v>133527</v>
      </c>
      <c r="C580" t="s">
        <v>176</v>
      </c>
      <c r="D580" s="3">
        <v>34.93</v>
      </c>
      <c r="E580" t="s">
        <v>91</v>
      </c>
      <c r="F580" t="s">
        <v>60</v>
      </c>
    </row>
    <row r="581" spans="1:6" x14ac:dyDescent="0.25">
      <c r="A581">
        <v>20200515</v>
      </c>
      <c r="B581" t="str">
        <f t="shared" si="20"/>
        <v>133527</v>
      </c>
      <c r="C581" t="s">
        <v>176</v>
      </c>
      <c r="D581" s="3">
        <v>38.270000000000003</v>
      </c>
      <c r="E581" t="s">
        <v>91</v>
      </c>
      <c r="F581" t="s">
        <v>60</v>
      </c>
    </row>
    <row r="582" spans="1:6" x14ac:dyDescent="0.25">
      <c r="A582">
        <v>20200515</v>
      </c>
      <c r="B582" t="str">
        <f t="shared" si="20"/>
        <v>133527</v>
      </c>
      <c r="C582" t="s">
        <v>176</v>
      </c>
      <c r="D582" s="3">
        <v>136.91999999999999</v>
      </c>
      <c r="E582" t="s">
        <v>91</v>
      </c>
      <c r="F582" t="s">
        <v>60</v>
      </c>
    </row>
    <row r="583" spans="1:6" x14ac:dyDescent="0.25">
      <c r="A583">
        <v>20200515</v>
      </c>
      <c r="B583" t="str">
        <f t="shared" si="20"/>
        <v>133527</v>
      </c>
      <c r="C583" t="s">
        <v>176</v>
      </c>
      <c r="D583" s="3">
        <v>36.06</v>
      </c>
      <c r="E583" t="s">
        <v>91</v>
      </c>
      <c r="F583" t="s">
        <v>60</v>
      </c>
    </row>
    <row r="584" spans="1:6" x14ac:dyDescent="0.25">
      <c r="A584">
        <v>20200515</v>
      </c>
      <c r="B584" t="str">
        <f t="shared" si="20"/>
        <v>133527</v>
      </c>
      <c r="C584" t="s">
        <v>176</v>
      </c>
      <c r="D584" s="3">
        <v>76.42</v>
      </c>
      <c r="E584" t="s">
        <v>91</v>
      </c>
      <c r="F584" t="s">
        <v>60</v>
      </c>
    </row>
    <row r="585" spans="1:6" x14ac:dyDescent="0.25">
      <c r="A585">
        <v>20200515</v>
      </c>
      <c r="B585" t="str">
        <f t="shared" si="20"/>
        <v>133527</v>
      </c>
      <c r="C585" t="s">
        <v>176</v>
      </c>
      <c r="D585" s="3">
        <v>16.48</v>
      </c>
      <c r="E585" t="s">
        <v>91</v>
      </c>
      <c r="F585" t="s">
        <v>60</v>
      </c>
    </row>
    <row r="586" spans="1:6" x14ac:dyDescent="0.25">
      <c r="A586">
        <v>20200515</v>
      </c>
      <c r="B586" t="str">
        <f t="shared" si="20"/>
        <v>133527</v>
      </c>
      <c r="C586" t="s">
        <v>176</v>
      </c>
      <c r="D586" s="3">
        <v>280.89999999999998</v>
      </c>
      <c r="E586" t="s">
        <v>91</v>
      </c>
      <c r="F586" t="s">
        <v>60</v>
      </c>
    </row>
    <row r="587" spans="1:6" x14ac:dyDescent="0.25">
      <c r="A587">
        <v>20200515</v>
      </c>
      <c r="B587" t="str">
        <f>"133528"</f>
        <v>133528</v>
      </c>
      <c r="C587" t="s">
        <v>406</v>
      </c>
      <c r="D587" s="3">
        <v>2210</v>
      </c>
      <c r="E587" t="s">
        <v>98</v>
      </c>
      <c r="F587" t="s">
        <v>70</v>
      </c>
    </row>
    <row r="588" spans="1:6" x14ac:dyDescent="0.25">
      <c r="A588">
        <v>20200515</v>
      </c>
      <c r="B588" t="str">
        <f>"133529"</f>
        <v>133529</v>
      </c>
      <c r="C588" t="s">
        <v>407</v>
      </c>
      <c r="D588" s="3">
        <v>1365</v>
      </c>
      <c r="E588" t="s">
        <v>408</v>
      </c>
      <c r="F588" t="s">
        <v>60</v>
      </c>
    </row>
    <row r="589" spans="1:6" x14ac:dyDescent="0.25">
      <c r="A589">
        <v>20200515</v>
      </c>
      <c r="B589" t="str">
        <f>"133529"</f>
        <v>133529</v>
      </c>
      <c r="C589" t="s">
        <v>407</v>
      </c>
      <c r="D589" s="3">
        <v>900</v>
      </c>
      <c r="E589" t="s">
        <v>409</v>
      </c>
      <c r="F589" t="s">
        <v>60</v>
      </c>
    </row>
    <row r="590" spans="1:6" x14ac:dyDescent="0.25">
      <c r="A590">
        <v>20200515</v>
      </c>
      <c r="B590" t="str">
        <f>"133530"</f>
        <v>133530</v>
      </c>
      <c r="C590" t="s">
        <v>410</v>
      </c>
      <c r="D590" s="3">
        <v>40</v>
      </c>
      <c r="E590" t="s">
        <v>243</v>
      </c>
      <c r="F590" t="s">
        <v>60</v>
      </c>
    </row>
    <row r="591" spans="1:6" x14ac:dyDescent="0.25">
      <c r="A591">
        <v>20200515</v>
      </c>
      <c r="B591" t="str">
        <f>"133531"</f>
        <v>133531</v>
      </c>
      <c r="C591" t="s">
        <v>411</v>
      </c>
      <c r="D591" s="3">
        <v>40</v>
      </c>
      <c r="E591" t="s">
        <v>286</v>
      </c>
      <c r="F591" t="s">
        <v>60</v>
      </c>
    </row>
    <row r="592" spans="1:6" x14ac:dyDescent="0.25">
      <c r="A592">
        <v>20200515</v>
      </c>
      <c r="B592" t="str">
        <f>"133532"</f>
        <v>133532</v>
      </c>
      <c r="C592" t="s">
        <v>412</v>
      </c>
      <c r="D592" s="3">
        <v>80</v>
      </c>
      <c r="E592" t="s">
        <v>218</v>
      </c>
      <c r="F592" t="s">
        <v>60</v>
      </c>
    </row>
    <row r="593" spans="1:6" x14ac:dyDescent="0.25">
      <c r="A593">
        <v>20200515</v>
      </c>
      <c r="B593" t="str">
        <f>"133533"</f>
        <v>133533</v>
      </c>
      <c r="C593" t="s">
        <v>181</v>
      </c>
      <c r="D593" s="3">
        <v>397.86</v>
      </c>
      <c r="E593" t="s">
        <v>182</v>
      </c>
      <c r="F593" t="s">
        <v>60</v>
      </c>
    </row>
    <row r="594" spans="1:6" x14ac:dyDescent="0.25">
      <c r="A594">
        <v>20200515</v>
      </c>
      <c r="B594" t="str">
        <f>"133533"</f>
        <v>133533</v>
      </c>
      <c r="C594" t="s">
        <v>181</v>
      </c>
      <c r="D594" s="3">
        <v>-142.78</v>
      </c>
      <c r="E594" t="s">
        <v>413</v>
      </c>
      <c r="F594" t="s">
        <v>60</v>
      </c>
    </row>
    <row r="595" spans="1:6" x14ac:dyDescent="0.25">
      <c r="A595">
        <v>20200515</v>
      </c>
      <c r="B595" t="str">
        <f>"133533"</f>
        <v>133533</v>
      </c>
      <c r="C595" t="s">
        <v>181</v>
      </c>
      <c r="D595" s="3">
        <v>2576.16</v>
      </c>
      <c r="E595" t="s">
        <v>414</v>
      </c>
      <c r="F595" t="s">
        <v>60</v>
      </c>
    </row>
    <row r="596" spans="1:6" x14ac:dyDescent="0.25">
      <c r="A596">
        <v>20200515</v>
      </c>
      <c r="B596" t="str">
        <f>"133533"</f>
        <v>133533</v>
      </c>
      <c r="C596" t="s">
        <v>181</v>
      </c>
      <c r="D596" s="3">
        <v>778.8</v>
      </c>
      <c r="E596" t="s">
        <v>414</v>
      </c>
      <c r="F596" t="s">
        <v>60</v>
      </c>
    </row>
    <row r="597" spans="1:6" x14ac:dyDescent="0.25">
      <c r="A597">
        <v>20200515</v>
      </c>
      <c r="B597" t="str">
        <f>"133534"</f>
        <v>133534</v>
      </c>
      <c r="C597" t="s">
        <v>415</v>
      </c>
      <c r="D597" s="3">
        <v>1514</v>
      </c>
      <c r="E597" t="s">
        <v>416</v>
      </c>
      <c r="F597" t="s">
        <v>60</v>
      </c>
    </row>
    <row r="598" spans="1:6" x14ac:dyDescent="0.25">
      <c r="A598">
        <v>20200515</v>
      </c>
      <c r="B598" t="str">
        <f>"133535"</f>
        <v>133535</v>
      </c>
      <c r="C598" t="s">
        <v>190</v>
      </c>
      <c r="D598" s="3">
        <v>294.77999999999997</v>
      </c>
      <c r="E598" t="s">
        <v>22</v>
      </c>
      <c r="F598" t="s">
        <v>60</v>
      </c>
    </row>
    <row r="599" spans="1:6" x14ac:dyDescent="0.25">
      <c r="A599">
        <v>20200515</v>
      </c>
      <c r="B599" t="str">
        <f>"133535"</f>
        <v>133535</v>
      </c>
      <c r="C599" t="s">
        <v>190</v>
      </c>
      <c r="D599" s="3">
        <v>193.5</v>
      </c>
      <c r="E599" t="s">
        <v>22</v>
      </c>
      <c r="F599" t="s">
        <v>60</v>
      </c>
    </row>
    <row r="600" spans="1:6" x14ac:dyDescent="0.25">
      <c r="A600">
        <v>20200515</v>
      </c>
      <c r="B600" t="str">
        <f>"133535"</f>
        <v>133535</v>
      </c>
      <c r="C600" t="s">
        <v>190</v>
      </c>
      <c r="D600" s="3">
        <v>26.66</v>
      </c>
      <c r="E600" t="s">
        <v>417</v>
      </c>
      <c r="F600" t="s">
        <v>60</v>
      </c>
    </row>
    <row r="601" spans="1:6" x14ac:dyDescent="0.25">
      <c r="A601">
        <v>20200515</v>
      </c>
      <c r="B601" t="str">
        <f>"133536"</f>
        <v>133536</v>
      </c>
      <c r="C601" t="s">
        <v>418</v>
      </c>
      <c r="D601" s="3">
        <v>562.95000000000005</v>
      </c>
      <c r="E601" t="s">
        <v>419</v>
      </c>
      <c r="F601" t="s">
        <v>60</v>
      </c>
    </row>
    <row r="602" spans="1:6" x14ac:dyDescent="0.25">
      <c r="A602">
        <v>20200515</v>
      </c>
      <c r="B602" t="str">
        <f>"133537"</f>
        <v>133537</v>
      </c>
      <c r="C602" t="s">
        <v>420</v>
      </c>
      <c r="D602" s="3">
        <v>40</v>
      </c>
      <c r="E602" t="s">
        <v>288</v>
      </c>
      <c r="F602" t="s">
        <v>60</v>
      </c>
    </row>
    <row r="603" spans="1:6" x14ac:dyDescent="0.25">
      <c r="A603">
        <v>20200515</v>
      </c>
      <c r="B603" t="str">
        <f t="shared" ref="B603:B608" si="21">"133538"</f>
        <v>133538</v>
      </c>
      <c r="C603" t="s">
        <v>421</v>
      </c>
      <c r="D603" s="3">
        <v>1480.5</v>
      </c>
      <c r="E603" t="s">
        <v>422</v>
      </c>
      <c r="F603" t="s">
        <v>60</v>
      </c>
    </row>
    <row r="604" spans="1:6" x14ac:dyDescent="0.25">
      <c r="A604">
        <v>20200515</v>
      </c>
      <c r="B604" t="str">
        <f t="shared" si="21"/>
        <v>133538</v>
      </c>
      <c r="C604" t="s">
        <v>421</v>
      </c>
      <c r="D604" s="3">
        <v>63</v>
      </c>
      <c r="E604" t="s">
        <v>422</v>
      </c>
      <c r="F604" t="s">
        <v>60</v>
      </c>
    </row>
    <row r="605" spans="1:6" x14ac:dyDescent="0.25">
      <c r="A605">
        <v>20200515</v>
      </c>
      <c r="B605" t="str">
        <f t="shared" si="21"/>
        <v>133538</v>
      </c>
      <c r="C605" t="s">
        <v>421</v>
      </c>
      <c r="D605" s="3">
        <v>1999.5</v>
      </c>
      <c r="E605" t="s">
        <v>422</v>
      </c>
      <c r="F605" t="s">
        <v>60</v>
      </c>
    </row>
    <row r="606" spans="1:6" x14ac:dyDescent="0.25">
      <c r="A606">
        <v>20200515</v>
      </c>
      <c r="B606" t="str">
        <f t="shared" si="21"/>
        <v>133538</v>
      </c>
      <c r="C606" t="s">
        <v>421</v>
      </c>
      <c r="D606" s="3">
        <v>1417.5</v>
      </c>
      <c r="E606" t="s">
        <v>422</v>
      </c>
      <c r="F606" t="s">
        <v>60</v>
      </c>
    </row>
    <row r="607" spans="1:6" x14ac:dyDescent="0.25">
      <c r="A607">
        <v>20200515</v>
      </c>
      <c r="B607" t="str">
        <f t="shared" si="21"/>
        <v>133538</v>
      </c>
      <c r="C607" t="s">
        <v>421</v>
      </c>
      <c r="D607" s="3">
        <v>850.5</v>
      </c>
      <c r="E607" t="s">
        <v>422</v>
      </c>
      <c r="F607" t="s">
        <v>60</v>
      </c>
    </row>
    <row r="608" spans="1:6" x14ac:dyDescent="0.25">
      <c r="A608">
        <v>20200515</v>
      </c>
      <c r="B608" t="str">
        <f t="shared" si="21"/>
        <v>133538</v>
      </c>
      <c r="C608" t="s">
        <v>421</v>
      </c>
      <c r="D608" s="3">
        <v>943.35</v>
      </c>
      <c r="E608" t="s">
        <v>422</v>
      </c>
      <c r="F608" t="s">
        <v>60</v>
      </c>
    </row>
    <row r="609" spans="1:6" x14ac:dyDescent="0.25">
      <c r="A609">
        <v>20200515</v>
      </c>
      <c r="B609" t="str">
        <f>"133539"</f>
        <v>133539</v>
      </c>
      <c r="C609" t="s">
        <v>423</v>
      </c>
      <c r="D609" s="3">
        <v>1300</v>
      </c>
      <c r="E609" t="s">
        <v>424</v>
      </c>
      <c r="F609" t="s">
        <v>60</v>
      </c>
    </row>
    <row r="610" spans="1:6" x14ac:dyDescent="0.25">
      <c r="A610">
        <v>20200515</v>
      </c>
      <c r="B610" t="str">
        <f>"133540"</f>
        <v>133540</v>
      </c>
      <c r="C610" t="s">
        <v>425</v>
      </c>
      <c r="D610" s="3">
        <v>40</v>
      </c>
      <c r="E610" t="s">
        <v>286</v>
      </c>
      <c r="F610" t="s">
        <v>60</v>
      </c>
    </row>
    <row r="611" spans="1:6" x14ac:dyDescent="0.25">
      <c r="A611">
        <v>20200515</v>
      </c>
      <c r="B611" t="str">
        <f>"133541"</f>
        <v>133541</v>
      </c>
      <c r="C611" t="s">
        <v>426</v>
      </c>
      <c r="D611" s="3">
        <v>715</v>
      </c>
      <c r="E611" t="s">
        <v>252</v>
      </c>
      <c r="F611" t="s">
        <v>253</v>
      </c>
    </row>
    <row r="612" spans="1:6" x14ac:dyDescent="0.25">
      <c r="A612">
        <v>20200515</v>
      </c>
      <c r="B612" t="str">
        <f>"133542"</f>
        <v>133542</v>
      </c>
      <c r="C612" t="s">
        <v>427</v>
      </c>
      <c r="D612" s="3">
        <v>97.9</v>
      </c>
      <c r="E612" t="s">
        <v>274</v>
      </c>
      <c r="F612" t="s">
        <v>119</v>
      </c>
    </row>
    <row r="613" spans="1:6" x14ac:dyDescent="0.25">
      <c r="A613">
        <v>20200515</v>
      </c>
      <c r="B613" t="str">
        <f>"133543"</f>
        <v>133543</v>
      </c>
      <c r="C613" t="s">
        <v>428</v>
      </c>
      <c r="D613" s="3">
        <v>18.2</v>
      </c>
      <c r="E613" t="s">
        <v>274</v>
      </c>
      <c r="F613" t="s">
        <v>119</v>
      </c>
    </row>
    <row r="614" spans="1:6" x14ac:dyDescent="0.25">
      <c r="A614">
        <v>20200515</v>
      </c>
      <c r="B614" t="str">
        <f>"133544"</f>
        <v>133544</v>
      </c>
      <c r="C614" t="s">
        <v>429</v>
      </c>
      <c r="D614" s="3">
        <v>23.5</v>
      </c>
      <c r="E614" t="s">
        <v>208</v>
      </c>
      <c r="F614" t="s">
        <v>119</v>
      </c>
    </row>
    <row r="615" spans="1:6" x14ac:dyDescent="0.25">
      <c r="A615">
        <v>20200515</v>
      </c>
      <c r="B615" t="str">
        <f>"133545"</f>
        <v>133545</v>
      </c>
      <c r="C615" t="s">
        <v>192</v>
      </c>
      <c r="D615" s="3">
        <v>256.94</v>
      </c>
      <c r="E615" t="s">
        <v>430</v>
      </c>
      <c r="F615" t="s">
        <v>60</v>
      </c>
    </row>
    <row r="616" spans="1:6" x14ac:dyDescent="0.25">
      <c r="A616">
        <v>20200515</v>
      </c>
      <c r="B616" t="str">
        <f>"133545"</f>
        <v>133545</v>
      </c>
      <c r="C616" t="s">
        <v>192</v>
      </c>
      <c r="D616" s="3">
        <v>261.23</v>
      </c>
      <c r="E616" t="s">
        <v>431</v>
      </c>
      <c r="F616" t="s">
        <v>60</v>
      </c>
    </row>
    <row r="617" spans="1:6" x14ac:dyDescent="0.25">
      <c r="A617">
        <v>20200515</v>
      </c>
      <c r="B617" t="str">
        <f>"133546"</f>
        <v>133546</v>
      </c>
      <c r="C617" t="s">
        <v>432</v>
      </c>
      <c r="D617" s="3">
        <v>282</v>
      </c>
      <c r="E617" t="s">
        <v>218</v>
      </c>
      <c r="F617" t="s">
        <v>60</v>
      </c>
    </row>
    <row r="618" spans="1:6" x14ac:dyDescent="0.25">
      <c r="A618">
        <v>20200515</v>
      </c>
      <c r="B618" t="str">
        <f>"133547"</f>
        <v>133547</v>
      </c>
      <c r="C618" t="s">
        <v>433</v>
      </c>
      <c r="D618" s="3">
        <v>16659.84</v>
      </c>
      <c r="E618" t="s">
        <v>434</v>
      </c>
      <c r="F618" t="s">
        <v>60</v>
      </c>
    </row>
    <row r="619" spans="1:6" x14ac:dyDescent="0.25">
      <c r="A619">
        <v>20200521</v>
      </c>
      <c r="B619" t="str">
        <f>"133548"</f>
        <v>133548</v>
      </c>
      <c r="C619" t="s">
        <v>435</v>
      </c>
      <c r="D619" s="3">
        <v>290</v>
      </c>
      <c r="E619" t="s">
        <v>22</v>
      </c>
      <c r="F619" t="s">
        <v>60</v>
      </c>
    </row>
    <row r="620" spans="1:6" x14ac:dyDescent="0.25">
      <c r="D620" s="3">
        <f>SUM(D2:D619)</f>
        <v>747940.22000000009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2020-07-21T16:40:58Z</dcterms:created>
  <dcterms:modified xsi:type="dcterms:W3CDTF">2021-01-08T20:48:44Z</dcterms:modified>
</cp:coreProperties>
</file>