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OOLE\Documents\Transparency\Check Registers\2018-2019 Check Registers\"/>
    </mc:Choice>
  </mc:AlternateContent>
  <bookViews>
    <workbookView xWindow="0" yWindow="0" windowWidth="28800" windowHeight="12300"/>
  </bookViews>
  <sheets>
    <sheet name="January 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7" i="1" l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79" i="1"/>
  <c r="B983" i="1"/>
  <c r="B980" i="1"/>
  <c r="B982" i="1"/>
  <c r="B981" i="1"/>
  <c r="B978" i="1"/>
  <c r="B977" i="1"/>
  <c r="B976" i="1"/>
  <c r="B974" i="1"/>
  <c r="B975" i="1"/>
  <c r="B973" i="1"/>
  <c r="B972" i="1"/>
  <c r="B971" i="1"/>
  <c r="B970" i="1"/>
  <c r="B969" i="1"/>
  <c r="B967" i="1"/>
  <c r="B968" i="1"/>
  <c r="B966" i="1"/>
  <c r="B965" i="1"/>
  <c r="B931" i="1"/>
  <c r="B930" i="1"/>
  <c r="B941" i="1"/>
  <c r="B940" i="1"/>
  <c r="B939" i="1"/>
  <c r="B932" i="1"/>
  <c r="B963" i="1"/>
  <c r="B962" i="1"/>
  <c r="B935" i="1"/>
  <c r="B960" i="1"/>
  <c r="B961" i="1"/>
  <c r="B942" i="1"/>
  <c r="B937" i="1"/>
  <c r="B938" i="1"/>
  <c r="B936" i="1"/>
  <c r="B959" i="1"/>
  <c r="B958" i="1"/>
  <c r="B957" i="1"/>
  <c r="B956" i="1"/>
  <c r="B955" i="1"/>
  <c r="B964" i="1"/>
  <c r="B948" i="1"/>
  <c r="B933" i="1"/>
  <c r="B950" i="1"/>
  <c r="B934" i="1"/>
  <c r="B945" i="1"/>
  <c r="B944" i="1"/>
  <c r="B947" i="1"/>
  <c r="B946" i="1"/>
  <c r="B949" i="1"/>
  <c r="B943" i="1"/>
  <c r="B929" i="1"/>
  <c r="B954" i="1"/>
  <c r="B953" i="1"/>
  <c r="B952" i="1"/>
  <c r="B951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69" i="1"/>
  <c r="B872" i="1"/>
  <c r="B873" i="1"/>
  <c r="B867" i="1"/>
  <c r="B871" i="1"/>
  <c r="B870" i="1"/>
  <c r="B868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44" i="1"/>
  <c r="B843" i="1"/>
  <c r="B842" i="1"/>
  <c r="B841" i="1"/>
  <c r="B840" i="1"/>
  <c r="B839" i="1"/>
  <c r="B838" i="1"/>
  <c r="B845" i="1"/>
  <c r="B851" i="1"/>
  <c r="B850" i="1"/>
  <c r="B848" i="1"/>
  <c r="B847" i="1"/>
  <c r="B849" i="1"/>
  <c r="B846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37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799" i="1"/>
  <c r="B800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0" i="1"/>
  <c r="B779" i="1"/>
  <c r="B783" i="1"/>
  <c r="B782" i="1"/>
  <c r="B781" i="1"/>
  <c r="B778" i="1"/>
  <c r="B777" i="1"/>
  <c r="B775" i="1"/>
  <c r="B776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58" i="1"/>
  <c r="B759" i="1"/>
  <c r="B760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4" i="1"/>
  <c r="B735" i="1"/>
  <c r="B733" i="1"/>
  <c r="B726" i="1"/>
  <c r="B732" i="1"/>
  <c r="B731" i="1"/>
  <c r="B730" i="1"/>
  <c r="B729" i="1"/>
  <c r="B728" i="1"/>
  <c r="B727" i="1"/>
  <c r="B725" i="1"/>
  <c r="B724" i="1"/>
  <c r="B723" i="1"/>
  <c r="B722" i="1"/>
  <c r="B721" i="1"/>
  <c r="B720" i="1"/>
  <c r="B719" i="1"/>
  <c r="B715" i="1"/>
  <c r="B714" i="1"/>
  <c r="B713" i="1"/>
  <c r="B718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717" i="1"/>
  <c r="B716" i="1"/>
  <c r="B663" i="1"/>
  <c r="B664" i="1"/>
  <c r="B661" i="1"/>
  <c r="B662" i="1"/>
  <c r="B660" i="1"/>
  <c r="B659" i="1"/>
  <c r="B658" i="1"/>
  <c r="B657" i="1"/>
  <c r="B656" i="1"/>
  <c r="B655" i="1"/>
  <c r="B654" i="1"/>
  <c r="B653" i="1"/>
  <c r="B642" i="1"/>
  <c r="B641" i="1"/>
  <c r="B647" i="1"/>
  <c r="B640" i="1"/>
  <c r="B639" i="1"/>
  <c r="B644" i="1"/>
  <c r="B648" i="1"/>
  <c r="B638" i="1"/>
  <c r="B637" i="1"/>
  <c r="B636" i="1"/>
  <c r="B646" i="1"/>
  <c r="B635" i="1"/>
  <c r="B645" i="1"/>
  <c r="B634" i="1"/>
  <c r="B633" i="1"/>
  <c r="B652" i="1"/>
  <c r="B632" i="1"/>
  <c r="B631" i="1"/>
  <c r="B630" i="1"/>
  <c r="B651" i="1"/>
  <c r="B629" i="1"/>
  <c r="B628" i="1"/>
  <c r="B627" i="1"/>
  <c r="B649" i="1"/>
  <c r="B626" i="1"/>
  <c r="B625" i="1"/>
  <c r="B624" i="1"/>
  <c r="B650" i="1"/>
  <c r="B643" i="1"/>
  <c r="B623" i="1"/>
  <c r="B622" i="1"/>
  <c r="B621" i="1"/>
  <c r="B620" i="1"/>
  <c r="B619" i="1"/>
  <c r="B618" i="1"/>
  <c r="B617" i="1"/>
  <c r="B616" i="1"/>
  <c r="B615" i="1"/>
  <c r="B614" i="1"/>
  <c r="B612" i="1"/>
  <c r="B613" i="1"/>
  <c r="B611" i="1"/>
  <c r="B610" i="1"/>
  <c r="B609" i="1"/>
  <c r="B607" i="1"/>
  <c r="B608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8" i="1"/>
  <c r="B587" i="1"/>
  <c r="B589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4" i="1"/>
  <c r="B555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0" i="1"/>
  <c r="B531" i="1"/>
  <c r="B523" i="1"/>
  <c r="B522" i="1"/>
  <c r="B529" i="1"/>
  <c r="B521" i="1"/>
  <c r="B524" i="1"/>
  <c r="B525" i="1"/>
  <c r="B528" i="1"/>
  <c r="B527" i="1"/>
  <c r="B526" i="1"/>
  <c r="B514" i="1"/>
  <c r="B518" i="1"/>
  <c r="B520" i="1"/>
  <c r="B519" i="1"/>
  <c r="B513" i="1"/>
  <c r="B515" i="1"/>
  <c r="B517" i="1"/>
  <c r="B516" i="1"/>
  <c r="B512" i="1"/>
  <c r="B511" i="1"/>
  <c r="B510" i="1"/>
  <c r="B508" i="1"/>
  <c r="B509" i="1"/>
  <c r="B504" i="1"/>
  <c r="B507" i="1"/>
  <c r="B506" i="1"/>
  <c r="B505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4" i="1"/>
  <c r="B485" i="1"/>
  <c r="B482" i="1"/>
  <c r="B483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4" i="1"/>
  <c r="B443" i="1"/>
  <c r="B442" i="1"/>
  <c r="B445" i="1"/>
  <c r="B446" i="1"/>
  <c r="B441" i="1"/>
  <c r="B440" i="1"/>
  <c r="B439" i="1"/>
  <c r="B438" i="1"/>
  <c r="B437" i="1"/>
  <c r="B436" i="1"/>
  <c r="B433" i="1"/>
  <c r="B434" i="1"/>
  <c r="B435" i="1"/>
  <c r="B430" i="1"/>
  <c r="B432" i="1"/>
  <c r="B431" i="1"/>
  <c r="B429" i="1"/>
  <c r="B428" i="1"/>
  <c r="B427" i="1"/>
  <c r="B426" i="1"/>
  <c r="B424" i="1"/>
  <c r="B425" i="1"/>
  <c r="B418" i="1"/>
  <c r="B417" i="1"/>
  <c r="B416" i="1"/>
  <c r="B415" i="1"/>
  <c r="B414" i="1"/>
  <c r="B413" i="1"/>
  <c r="B412" i="1"/>
  <c r="B411" i="1"/>
  <c r="B410" i="1"/>
  <c r="B409" i="1"/>
  <c r="B408" i="1"/>
  <c r="B374" i="1"/>
  <c r="B407" i="1"/>
  <c r="B373" i="1"/>
  <c r="B421" i="1"/>
  <c r="B406" i="1"/>
  <c r="B405" i="1"/>
  <c r="B419" i="1"/>
  <c r="B404" i="1"/>
  <c r="B403" i="1"/>
  <c r="B402" i="1"/>
  <c r="B401" i="1"/>
  <c r="B400" i="1"/>
  <c r="B370" i="1"/>
  <c r="B422" i="1"/>
  <c r="B399" i="1"/>
  <c r="B398" i="1"/>
  <c r="B397" i="1"/>
  <c r="B396" i="1"/>
  <c r="B395" i="1"/>
  <c r="B394" i="1"/>
  <c r="B423" i="1"/>
  <c r="B393" i="1"/>
  <c r="B392" i="1"/>
  <c r="B391" i="1"/>
  <c r="B390" i="1"/>
  <c r="B389" i="1"/>
  <c r="B388" i="1"/>
  <c r="B369" i="1"/>
  <c r="B387" i="1"/>
  <c r="B386" i="1"/>
  <c r="B372" i="1"/>
  <c r="B385" i="1"/>
  <c r="B371" i="1"/>
  <c r="B384" i="1"/>
  <c r="B383" i="1"/>
  <c r="B368" i="1"/>
  <c r="B382" i="1"/>
  <c r="B381" i="1"/>
  <c r="B380" i="1"/>
  <c r="B366" i="1"/>
  <c r="B379" i="1"/>
  <c r="B378" i="1"/>
  <c r="B367" i="1"/>
  <c r="B420" i="1"/>
  <c r="B377" i="1"/>
  <c r="B376" i="1"/>
  <c r="B375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8" i="1"/>
  <c r="B339" i="1"/>
  <c r="B337" i="1"/>
  <c r="B336" i="1"/>
  <c r="B335" i="1"/>
  <c r="B332" i="1"/>
  <c r="B334" i="1"/>
  <c r="B333" i="1"/>
  <c r="B331" i="1"/>
  <c r="B329" i="1"/>
  <c r="B330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188" i="1"/>
  <c r="B239" i="1"/>
  <c r="B238" i="1"/>
  <c r="B237" i="1"/>
  <c r="B236" i="1"/>
  <c r="B235" i="1"/>
  <c r="B234" i="1"/>
  <c r="B249" i="1"/>
  <c r="B233" i="1"/>
  <c r="B232" i="1"/>
  <c r="B231" i="1"/>
  <c r="B230" i="1"/>
  <c r="B229" i="1"/>
  <c r="B228" i="1"/>
  <c r="B248" i="1"/>
  <c r="B227" i="1"/>
  <c r="B226" i="1"/>
  <c r="B225" i="1"/>
  <c r="B224" i="1"/>
  <c r="B223" i="1"/>
  <c r="B222" i="1"/>
  <c r="B221" i="1"/>
  <c r="B247" i="1"/>
  <c r="B246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45" i="1"/>
  <c r="B203" i="1"/>
  <c r="B202" i="1"/>
  <c r="B201" i="1"/>
  <c r="B200" i="1"/>
  <c r="B199" i="1"/>
  <c r="B244" i="1"/>
  <c r="B198" i="1"/>
  <c r="B197" i="1"/>
  <c r="B196" i="1"/>
  <c r="B195" i="1"/>
  <c r="B241" i="1"/>
  <c r="B240" i="1"/>
  <c r="B243" i="1"/>
  <c r="B242" i="1"/>
  <c r="B194" i="1"/>
  <c r="B193" i="1"/>
  <c r="B192" i="1"/>
  <c r="B191" i="1"/>
  <c r="B190" i="1"/>
  <c r="B189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3" i="1"/>
  <c r="B148" i="1"/>
  <c r="B159" i="1"/>
  <c r="B158" i="1"/>
  <c r="B154" i="1"/>
  <c r="B147" i="1"/>
  <c r="B157" i="1"/>
  <c r="B156" i="1"/>
  <c r="B155" i="1"/>
  <c r="B153" i="1"/>
  <c r="B152" i="1"/>
  <c r="B151" i="1"/>
  <c r="B150" i="1"/>
  <c r="B164" i="1"/>
  <c r="B162" i="1"/>
  <c r="B161" i="1"/>
  <c r="B160" i="1"/>
  <c r="B166" i="1"/>
  <c r="B165" i="1"/>
  <c r="B149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15" i="1"/>
  <c r="B121" i="1"/>
  <c r="B119" i="1"/>
  <c r="B118" i="1"/>
  <c r="B117" i="1"/>
  <c r="B116" i="1"/>
  <c r="B120" i="1"/>
  <c r="B105" i="1"/>
  <c r="B104" i="1"/>
  <c r="B103" i="1"/>
  <c r="B102" i="1"/>
  <c r="B101" i="1"/>
  <c r="B100" i="1"/>
  <c r="B99" i="1"/>
  <c r="B111" i="1"/>
  <c r="B114" i="1"/>
  <c r="B110" i="1"/>
  <c r="B109" i="1"/>
  <c r="B123" i="1"/>
  <c r="B98" i="1"/>
  <c r="B97" i="1"/>
  <c r="B96" i="1"/>
  <c r="B108" i="1"/>
  <c r="B122" i="1"/>
  <c r="B113" i="1"/>
  <c r="B112" i="1"/>
  <c r="B107" i="1"/>
  <c r="B106" i="1"/>
  <c r="B95" i="1"/>
  <c r="B94" i="1"/>
  <c r="B93" i="1"/>
  <c r="B92" i="1"/>
  <c r="B91" i="1"/>
  <c r="B90" i="1"/>
  <c r="B88" i="1"/>
  <c r="B89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58" i="1"/>
  <c r="B61" i="1"/>
  <c r="B60" i="1"/>
  <c r="B59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39" i="1"/>
  <c r="B38" i="1"/>
  <c r="B41" i="1"/>
  <c r="B37" i="1"/>
  <c r="B36" i="1"/>
  <c r="B35" i="1"/>
  <c r="B40" i="1"/>
  <c r="B34" i="1"/>
  <c r="B33" i="1"/>
  <c r="B32" i="1"/>
  <c r="B31" i="1"/>
  <c r="B30" i="1"/>
  <c r="B28" i="1"/>
  <c r="B27" i="1"/>
  <c r="B25" i="1"/>
  <c r="B26" i="1"/>
  <c r="B24" i="1"/>
  <c r="B29" i="1"/>
  <c r="B17" i="1"/>
  <c r="B16" i="1"/>
  <c r="B23" i="1"/>
  <c r="B22" i="1"/>
  <c r="B21" i="1"/>
  <c r="B20" i="1"/>
  <c r="B19" i="1"/>
  <c r="B18" i="1"/>
  <c r="B15" i="1"/>
  <c r="B14" i="1"/>
  <c r="B13" i="1"/>
  <c r="B12" i="1"/>
  <c r="B11" i="1"/>
  <c r="B10" i="1"/>
  <c r="B9" i="1"/>
  <c r="B8" i="1"/>
  <c r="B7" i="1"/>
  <c r="B6" i="1"/>
  <c r="B5" i="1"/>
  <c r="B3" i="1"/>
  <c r="B4" i="1"/>
  <c r="B2" i="1"/>
</calcChain>
</file>

<file path=xl/sharedStrings.xml><?xml version="1.0" encoding="utf-8"?>
<sst xmlns="http://schemas.openxmlformats.org/spreadsheetml/2006/main" count="3050" uniqueCount="604">
  <si>
    <t>Check Date</t>
  </si>
  <si>
    <t>Check #</t>
  </si>
  <si>
    <t>Vendor</t>
  </si>
  <si>
    <t>Amount</t>
  </si>
  <si>
    <t>Description</t>
  </si>
  <si>
    <t xml:space="preserve">Fund </t>
  </si>
  <si>
    <t xml:space="preserve">CROSSPOINT </t>
  </si>
  <si>
    <t>EQUIPMENT</t>
  </si>
  <si>
    <t xml:space="preserve">2015 CAPITAL PROJECTS </t>
  </si>
  <si>
    <t>FIRST FINANCIAL BANK</t>
  </si>
  <si>
    <t xml:space="preserve">POST CC TRANSACTOION </t>
  </si>
  <si>
    <t>CO-CURRICULAR FUND</t>
  </si>
  <si>
    <t>AISD BEARCAT STORE</t>
  </si>
  <si>
    <t>GENERAL FUND</t>
  </si>
  <si>
    <t xml:space="preserve">ARBITERPAY TRUST ACCT </t>
  </si>
  <si>
    <t>GAME OFFICIALS</t>
  </si>
  <si>
    <t xml:space="preserve">TEXAS COMPTROLLER OF </t>
  </si>
  <si>
    <t>SALES &amp; USE TAX PAYMENT</t>
  </si>
  <si>
    <t>CAROLYN ANSLEY</t>
  </si>
  <si>
    <t xml:space="preserve">CAMPUS SUPPLIES </t>
  </si>
  <si>
    <t>CAMPUS ACTIVITY FUNDS</t>
  </si>
  <si>
    <t xml:space="preserve">CAMPUS </t>
  </si>
  <si>
    <t xml:space="preserve">STUDENT MEALS-UIL </t>
  </si>
  <si>
    <t xml:space="preserve">PETTY CASH </t>
  </si>
  <si>
    <t xml:space="preserve">FOLLETT SCHOOL </t>
  </si>
  <si>
    <t>LIBRARY SUPPLIES/CODER</t>
  </si>
  <si>
    <t>MUSIC IN MOTION</t>
  </si>
  <si>
    <t>MUSIC EQUIPMENT/CODER</t>
  </si>
  <si>
    <t xml:space="preserve">TEXAS EDUCATIONAL </t>
  </si>
  <si>
    <t xml:space="preserve">LIBRARY BOOKS/MEDIA-D. </t>
  </si>
  <si>
    <t>WALMART COMMUNITY</t>
  </si>
  <si>
    <t>CAMPUS SUPPLIES/AHS</t>
  </si>
  <si>
    <t xml:space="preserve">CAMPUS SUPPLIES/DANIEL </t>
  </si>
  <si>
    <t>CAMPUS SUPPLIES/STUARD</t>
  </si>
  <si>
    <t xml:space="preserve">SUPPLIES/AMS-BIGG - ANGEL </t>
  </si>
  <si>
    <t>CAMPUS SUPPLIES/WALSH</t>
  </si>
  <si>
    <t>SUPPLIES</t>
  </si>
  <si>
    <t>PO 902800 - COME AND GO</t>
  </si>
  <si>
    <t>YEP! PRODUCTIONS</t>
  </si>
  <si>
    <t>ANDYMARK, INC</t>
  </si>
  <si>
    <t>SUPPLIES/ROBOTICS CLUB-</t>
  </si>
  <si>
    <t xml:space="preserve">STUDENT ACTIVITY </t>
  </si>
  <si>
    <t xml:space="preserve">START UP CASH/ALEDO </t>
  </si>
  <si>
    <t xml:space="preserve">UNIVERSITY OF TEXAS - </t>
  </si>
  <si>
    <t xml:space="preserve">REGISTRATION </t>
  </si>
  <si>
    <t xml:space="preserve">SUPPLIES/AHS </t>
  </si>
  <si>
    <t xml:space="preserve">STUDENT </t>
  </si>
  <si>
    <t xml:space="preserve">SUPPLIES/STUDENT </t>
  </si>
  <si>
    <t xml:space="preserve">STUDENT SUPPLIES/CLASS </t>
  </si>
  <si>
    <t>WAY 2 CUTE DESIGNS</t>
  </si>
  <si>
    <t>SUPPLIES/VOLLEYBALL</t>
  </si>
  <si>
    <t xml:space="preserve">ALEDO ISD GENERAL </t>
  </si>
  <si>
    <t>DRINKS FOR COME AND GO</t>
  </si>
  <si>
    <t>B&amp;H PHOTO-VIDEO</t>
  </si>
  <si>
    <t>YEARBOOK SUPPLIES/AHS</t>
  </si>
  <si>
    <t>DELL, INC.</t>
  </si>
  <si>
    <t>CHROMEBOOKS/STUARD-</t>
  </si>
  <si>
    <t>ECHO EDUCATION SERVICES</t>
  </si>
  <si>
    <t>FIELD TRIP</t>
  </si>
  <si>
    <t>EFFORTLESS BRANDING</t>
  </si>
  <si>
    <t>STUDENT TRAVEL</t>
  </si>
  <si>
    <t>THE FLOWER SHOP</t>
  </si>
  <si>
    <t xml:space="preserve">CAMPUS HOSPITALITY </t>
  </si>
  <si>
    <t>LIBRARY BOOKS/MEDIA</t>
  </si>
  <si>
    <t xml:space="preserve">LONE STAR BANNERS &amp; </t>
  </si>
  <si>
    <t>NATUS MEDICAL INC</t>
  </si>
  <si>
    <t>NURSE SUPPLIES</t>
  </si>
  <si>
    <t xml:space="preserve">NETSYNC NETWORK </t>
  </si>
  <si>
    <t>R &amp; R BOTTLED WATER CO.</t>
  </si>
  <si>
    <t>CAMPUS/STAFF SUPPLIES-</t>
  </si>
  <si>
    <t>SIX FLAGS OVER TEXAS</t>
  </si>
  <si>
    <t>DEPOSIT/FIELD TRIP</t>
  </si>
  <si>
    <t>TASC DISTRICT 3</t>
  </si>
  <si>
    <t xml:space="preserve">STUDENT FIELD </t>
  </si>
  <si>
    <t>BENJAMIN GRUBBS</t>
  </si>
  <si>
    <t>STUDENT SUPPLIES/CHOIR-</t>
  </si>
  <si>
    <t xml:space="preserve">BETTER SIGNS &amp; BANNERS, </t>
  </si>
  <si>
    <t>AWARDS/MS TRACK</t>
  </si>
  <si>
    <t xml:space="preserve">CARDINAL'S SPORT CENTER, </t>
  </si>
  <si>
    <t xml:space="preserve">STUDENT SUPPLIES/ G </t>
  </si>
  <si>
    <t>JULIA RUCKER CARRINGTON</t>
  </si>
  <si>
    <t>STUDENT SUPPLIES/CHOIR</t>
  </si>
  <si>
    <t xml:space="preserve">STUDENT SUPPLIES/ALEDO </t>
  </si>
  <si>
    <t>FAST SIGNS</t>
  </si>
  <si>
    <t>START UP CASH</t>
  </si>
  <si>
    <t>GANDY INK</t>
  </si>
  <si>
    <t>HOSA, TA</t>
  </si>
  <si>
    <t>ENTRY FEE</t>
  </si>
  <si>
    <t xml:space="preserve">FRIEDMAN'S PREMIER </t>
  </si>
  <si>
    <t>SUPPLIES/CLASS OF 2021</t>
  </si>
  <si>
    <t xml:space="preserve">PHILLIPS WELDING SUPPLY, </t>
  </si>
  <si>
    <t>STUDENT SUPPLIES/FFA</t>
  </si>
  <si>
    <t>JUAN SANCHEZ</t>
  </si>
  <si>
    <t>CONTRACT SERVICE</t>
  </si>
  <si>
    <t>SCOTT SMITH</t>
  </si>
  <si>
    <t>SUNBEAM FOODS INC</t>
  </si>
  <si>
    <t>STUDENT SUPPLIES/STUCO-</t>
  </si>
  <si>
    <t>TEXAS FFA FOUNDATION</t>
  </si>
  <si>
    <t>FEES/DUES</t>
  </si>
  <si>
    <t xml:space="preserve">UNION GOSPIL MISSION OF </t>
  </si>
  <si>
    <t xml:space="preserve">STUDENT DONATION - </t>
  </si>
  <si>
    <t>WYLIE ISD</t>
  </si>
  <si>
    <t xml:space="preserve">SUPPLIES/FRIENDS OF </t>
  </si>
  <si>
    <t xml:space="preserve">MASTERCARD-JP MORGAN </t>
  </si>
  <si>
    <t>CAMPUS SUPPLIES/CODER</t>
  </si>
  <si>
    <t xml:space="preserve">AMERICAN HEART </t>
  </si>
  <si>
    <t>DONATION</t>
  </si>
  <si>
    <t>DEMCO, INC</t>
  </si>
  <si>
    <t xml:space="preserve">LIBRARY </t>
  </si>
  <si>
    <t>Library Book Order</t>
  </si>
  <si>
    <t>LATRICIA HACKFELD</t>
  </si>
  <si>
    <t xml:space="preserve">STAFF DEVELOPMENT/PER </t>
  </si>
  <si>
    <t xml:space="preserve">MASTERCARD - JP MORGAN </t>
  </si>
  <si>
    <t xml:space="preserve">STAFF SUPPLIES/DANIEL </t>
  </si>
  <si>
    <t>CAMPUS SUPPLIES/AMS</t>
  </si>
  <si>
    <t>STUDENT FIELD TRIP/CODER</t>
  </si>
  <si>
    <t>PO 903130 CREDIT</t>
  </si>
  <si>
    <t>GENERAL SUPPLIES/ADMIN</t>
  </si>
  <si>
    <t>PO 902801 COME &amp; GO</t>
  </si>
  <si>
    <t>PO 903902 COME &amp; GO</t>
  </si>
  <si>
    <t>GENERAL SUPPLIES</t>
  </si>
  <si>
    <t>5 YR MERAKI LICENSES</t>
  </si>
  <si>
    <t>ANNIE ELIZABETH WALKER</t>
  </si>
  <si>
    <t>SUPPLIES/AMS THEATRE</t>
  </si>
  <si>
    <t>BRAZOS LOGO SHOP, LLC</t>
  </si>
  <si>
    <t xml:space="preserve">STUDENT SUPPLIES/HOSA </t>
  </si>
  <si>
    <t xml:space="preserve">STUDENT SUPPLIES/G </t>
  </si>
  <si>
    <t>FOUR SEASONS TOURS</t>
  </si>
  <si>
    <t>SPRING TRIP/BAND</t>
  </si>
  <si>
    <t>HARTNESS PRINT CENTRAL</t>
  </si>
  <si>
    <t>PRINTING</t>
  </si>
  <si>
    <t>FLOWERS</t>
  </si>
  <si>
    <t>SUPPLIES/ATHLETICS DEPT</t>
  </si>
  <si>
    <t>STUDENT SUPPLIES/GOLF</t>
  </si>
  <si>
    <t>STUDENT MEALS/AHS BAND</t>
  </si>
  <si>
    <t>AHS CHOIR FIELD TRIP</t>
  </si>
  <si>
    <t>STUDENT FIELD TRIP/CHOIR</t>
  </si>
  <si>
    <t xml:space="preserve">COMPETITION FEES/JR </t>
  </si>
  <si>
    <t xml:space="preserve">STUDENT SUPPLY/LEADING </t>
  </si>
  <si>
    <t>PARKER COUNTY GRAFIX</t>
  </si>
  <si>
    <t>ATHLETIC SUPPLIES/GOLF</t>
  </si>
  <si>
    <t>REV ROBOTICS, LLC</t>
  </si>
  <si>
    <t>BRIAN PETTEY</t>
  </si>
  <si>
    <t>SPRING RETREAT</t>
  </si>
  <si>
    <t>A-1 AUTO GLASS</t>
  </si>
  <si>
    <t xml:space="preserve">VEHICLE SUPPLIES/POLICE </t>
  </si>
  <si>
    <t>A/C SUPPLY COMPANY</t>
  </si>
  <si>
    <t>HVAC SUPPLIES</t>
  </si>
  <si>
    <t xml:space="preserve">ADVANCED CONNECTIONS, </t>
  </si>
  <si>
    <t xml:space="preserve">PROFESSIONAL </t>
  </si>
  <si>
    <t xml:space="preserve">ADVANCED GLASS SYSTEMS, </t>
  </si>
  <si>
    <t>ALEDO ISD CHILD NUTRITION</t>
  </si>
  <si>
    <t>BOARD MEETING MEALS</t>
  </si>
  <si>
    <t xml:space="preserve">ARLINGTON HEIGHTS HIGH </t>
  </si>
  <si>
    <t>AT&amp;T</t>
  </si>
  <si>
    <t>UTILITY</t>
  </si>
  <si>
    <t>AT&amp;T MOBILITY</t>
  </si>
  <si>
    <t>ATMOS ENERGY</t>
  </si>
  <si>
    <t xml:space="preserve">BARNES &amp; NOBLE </t>
  </si>
  <si>
    <t>SUPPLIES/SUPT OFFICE</t>
  </si>
  <si>
    <t>BORDEN DAIRY COMPANY</t>
  </si>
  <si>
    <t>FOOD</t>
  </si>
  <si>
    <t xml:space="preserve">NATL BREAKFAST/LUNCH </t>
  </si>
  <si>
    <t>RETURNS</t>
  </si>
  <si>
    <t>MILK</t>
  </si>
  <si>
    <t>BUYBACKS</t>
  </si>
  <si>
    <t>CARENOW</t>
  </si>
  <si>
    <t>DOT PHYSICAL - ROY BURNS</t>
  </si>
  <si>
    <t xml:space="preserve">CAVALLO ENERGY TEXAS, </t>
  </si>
  <si>
    <t>CHEM-AQUA</t>
  </si>
  <si>
    <t>CITY OF ALEDO</t>
  </si>
  <si>
    <t>CITY OF WILLOW PARK</t>
  </si>
  <si>
    <t>COMMUNITY NEWS</t>
  </si>
  <si>
    <t>LEGAL NOTICES/DISTRICT</t>
  </si>
  <si>
    <t>DAKTRONICS, INC</t>
  </si>
  <si>
    <t>Equipment</t>
  </si>
  <si>
    <t>MARK OF EXCELLENCE</t>
  </si>
  <si>
    <t xml:space="preserve">STAFF </t>
  </si>
  <si>
    <t>DR PEPPER</t>
  </si>
  <si>
    <t>ECOLAB</t>
  </si>
  <si>
    <t xml:space="preserve">CHILD NIUTRITION/FOOD </t>
  </si>
  <si>
    <t>LIBRARY BOOKS</t>
  </si>
  <si>
    <t xml:space="preserve">SCHOOL BOARD </t>
  </si>
  <si>
    <t xml:space="preserve">GLOBAL EQUIPMENT </t>
  </si>
  <si>
    <t xml:space="preserve">GENERAL SUPPLIES/MAINT </t>
  </si>
  <si>
    <t>GRAINGER</t>
  </si>
  <si>
    <t>REPAIRS IN KITCHEN</t>
  </si>
  <si>
    <t>CN SUPPLIES/AMS</t>
  </si>
  <si>
    <t>GREENE'S FLORIST</t>
  </si>
  <si>
    <t>SYMPATHY/FUNERAL</t>
  </si>
  <si>
    <t>HAIGOOD &amp; CAMPBELL, LLC</t>
  </si>
  <si>
    <t>VEHICLE FUEL</t>
  </si>
  <si>
    <t>FORMS/PRINTING-</t>
  </si>
  <si>
    <t xml:space="preserve">HERITAGE FOOD SERVICE </t>
  </si>
  <si>
    <t>REPAIRS/KITCHENS</t>
  </si>
  <si>
    <t>CN REPAIRS/DISTRICT</t>
  </si>
  <si>
    <t>HOBBY LOBBY STORES, INC</t>
  </si>
  <si>
    <t>CTE SUPPLIES/FLORAL</t>
  </si>
  <si>
    <t>HUMANEX VENTURES, LLC</t>
  </si>
  <si>
    <t>APPLETRACKS</t>
  </si>
  <si>
    <t>ANGIE JOHNSON</t>
  </si>
  <si>
    <t>REFUND</t>
  </si>
  <si>
    <t>CLAYTON A. KISOR</t>
  </si>
  <si>
    <t>SPOTTER</t>
  </si>
  <si>
    <t>KLEMENT DISTRIBUTION, INC</t>
  </si>
  <si>
    <t>LABATT FOOD SERVICE</t>
  </si>
  <si>
    <t>FOOD/NON-FOOD</t>
  </si>
  <si>
    <t>RETURNED ON DELIVERY</t>
  </si>
  <si>
    <t>CREDIT ON INVOICE</t>
  </si>
  <si>
    <t>FOOD/NONFOOD</t>
  </si>
  <si>
    <t>WAREHOUSE SCRATCH</t>
  </si>
  <si>
    <t>SHORT ON DELIVERY</t>
  </si>
  <si>
    <t>NON-FOOD</t>
  </si>
  <si>
    <t xml:space="preserve">LAKESHORE LEARNING </t>
  </si>
  <si>
    <t xml:space="preserve">INSTRUCTIONAL </t>
  </si>
  <si>
    <t>ROGER E SMITH</t>
  </si>
  <si>
    <t xml:space="preserve">BEARCAT FIELD </t>
  </si>
  <si>
    <t>MATTHEW'S OFFICE CITY</t>
  </si>
  <si>
    <t xml:space="preserve">OFFICE SUPPLIES/MAINT </t>
  </si>
  <si>
    <t xml:space="preserve">MSB CONSULTING GROUP, </t>
  </si>
  <si>
    <t>SHARS 12/21/2018 - 52213378</t>
  </si>
  <si>
    <t xml:space="preserve">ED FOUNDATION GRANT </t>
  </si>
  <si>
    <t xml:space="preserve">INSTRUCTIONAL SUP/DANIEL </t>
  </si>
  <si>
    <t>INSTR SUPPLIES/SPECIAL ED</t>
  </si>
  <si>
    <t xml:space="preserve">INST SUPPLIES/MERAKI </t>
  </si>
  <si>
    <t>LIBRARY SUPPLIES/WALSH</t>
  </si>
  <si>
    <t>NWEA</t>
  </si>
  <si>
    <t>TITLE II, PART A TPTR</t>
  </si>
  <si>
    <t>OFFICE DEPOT, INC.</t>
  </si>
  <si>
    <t>SUPPLIES/DISTRICT</t>
  </si>
  <si>
    <t>PACCAR LEASING COMPANY</t>
  </si>
  <si>
    <t>RENTAL AGREEMENT</t>
  </si>
  <si>
    <t>QUILL CORPORATION</t>
  </si>
  <si>
    <t>PO 902237 - RETURN</t>
  </si>
  <si>
    <t>OFFICE SUPPLIES/DEP SUPT</t>
  </si>
  <si>
    <t xml:space="preserve">OFFICE </t>
  </si>
  <si>
    <t>R. CRAIG STEPHENS</t>
  </si>
  <si>
    <t>REEDER DISTRIBUTORS INC</t>
  </si>
  <si>
    <t xml:space="preserve">VEHICLE SUPPLIES/WHITE </t>
  </si>
  <si>
    <t>SCHOOL SPECIALTY,  INC.</t>
  </si>
  <si>
    <t>OFFICE SUPPLIES/CODER</t>
  </si>
  <si>
    <t>SMITH PUMP COMPANY, INC.</t>
  </si>
  <si>
    <t xml:space="preserve">CONTRACTED </t>
  </si>
  <si>
    <t xml:space="preserve">SOUTHWEST BINDING &amp; </t>
  </si>
  <si>
    <t xml:space="preserve">CUSTOM CHENILLE </t>
  </si>
  <si>
    <t xml:space="preserve">STUDENT AWARDS/LETTER </t>
  </si>
  <si>
    <t xml:space="preserve">TARRANT COUNTY COLLEGE </t>
  </si>
  <si>
    <t xml:space="preserve">ENTRY FEE/UIL ACAD </t>
  </si>
  <si>
    <t>TASB, INC.</t>
  </si>
  <si>
    <t xml:space="preserve">LEGAL ASSISTANCE FUND </t>
  </si>
  <si>
    <t>2019 TASB MEMBERSHIP FEE</t>
  </si>
  <si>
    <t xml:space="preserve">TEX-OMA BUILDERS SUPPLY </t>
  </si>
  <si>
    <t xml:space="preserve">PAD LOCKS FOR ROOF </t>
  </si>
  <si>
    <t>LOCKS /DOOR HARDWARE</t>
  </si>
  <si>
    <t>TEXAS GAS SERVICE</t>
  </si>
  <si>
    <t xml:space="preserve">TEXAS PUBLIC SERVICE </t>
  </si>
  <si>
    <t xml:space="preserve">CTE STUDENT </t>
  </si>
  <si>
    <t>TEXTBOOK WAREHOUSE</t>
  </si>
  <si>
    <t>OFFICE SUPPLIES/AHS</t>
  </si>
  <si>
    <t>THSBCA</t>
  </si>
  <si>
    <t>STAFF DEVELOPMENT</t>
  </si>
  <si>
    <t>TMEA</t>
  </si>
  <si>
    <t>STAFF DEVELOPMENT/TMEA-</t>
  </si>
  <si>
    <t xml:space="preserve">STAFF DEVELOPMENT/MCAN </t>
  </si>
  <si>
    <t xml:space="preserve">TOTAL FILTRATION </t>
  </si>
  <si>
    <t xml:space="preserve">WATER FILTERS FOR </t>
  </si>
  <si>
    <t xml:space="preserve">FILTERS FOR PM </t>
  </si>
  <si>
    <t>TOWN OF ANNETTA</t>
  </si>
  <si>
    <t>TRANE US, INC</t>
  </si>
  <si>
    <t>HVAC SUPPLIES/AMS</t>
  </si>
  <si>
    <t xml:space="preserve">TRI-COUNTY ELECTRIC </t>
  </si>
  <si>
    <t>VISA-COMPASS BANK</t>
  </si>
  <si>
    <t xml:space="preserve">CTE SUPPLIES/LAW </t>
  </si>
  <si>
    <t>VISA FEES</t>
  </si>
  <si>
    <t>SUPPLIES/POLICE DEPT</t>
  </si>
  <si>
    <t>FAST CASH GRANT/AHS</t>
  </si>
  <si>
    <t xml:space="preserve">SUPPLIES/SPECIAL </t>
  </si>
  <si>
    <t>PO 900852 - RETURNS</t>
  </si>
  <si>
    <t xml:space="preserve">NURSE/CLINIC </t>
  </si>
  <si>
    <t>BAND SUPPLIES/AHS</t>
  </si>
  <si>
    <t xml:space="preserve">SUPPLIES/TECHNOLOGY </t>
  </si>
  <si>
    <t xml:space="preserve">CATERING EXPENSES/CHILD </t>
  </si>
  <si>
    <t>WESTCO PEST CONTROL</t>
  </si>
  <si>
    <t>RODENT TREATMENT</t>
  </si>
  <si>
    <t>RODENT CONTROL/AG BARN</t>
  </si>
  <si>
    <t>WILLIAM V MACGILL &amp; CO</t>
  </si>
  <si>
    <t>NURSE/CLINIC SUPPLIES-</t>
  </si>
  <si>
    <t xml:space="preserve">WINZER FRANCHISE </t>
  </si>
  <si>
    <t>BUS SUPPLIES/PARTS</t>
  </si>
  <si>
    <t>MICHELE YATES</t>
  </si>
  <si>
    <t>YOUR PERSONAL CHEF, LLC</t>
  </si>
  <si>
    <t xml:space="preserve">MISC OPERATING EXP/SUPT </t>
  </si>
  <si>
    <t xml:space="preserve">CITY OF FORT WORTH </t>
  </si>
  <si>
    <t>UTILITY - REPLACE CK 127534</t>
  </si>
  <si>
    <t xml:space="preserve">AGENCY 405-TX DEPT OF </t>
  </si>
  <si>
    <t>NOVEMBER</t>
  </si>
  <si>
    <t>AIRBRUSH IMAGES, INC</t>
  </si>
  <si>
    <t>SUPPLIES/WINTER GUARD</t>
  </si>
  <si>
    <t>ALEDO AG BOOSTER CLUB</t>
  </si>
  <si>
    <t>CONCESSION COMMISSION</t>
  </si>
  <si>
    <t xml:space="preserve">ALEDO ATHLETIC BOOSTER </t>
  </si>
  <si>
    <t>ALEDO BAND BOOSTER CLUB</t>
  </si>
  <si>
    <t xml:space="preserve">MEAL </t>
  </si>
  <si>
    <t xml:space="preserve">SCHOOL BOARD MEETING </t>
  </si>
  <si>
    <t xml:space="preserve">ASSIST THE OFFICER FORT </t>
  </si>
  <si>
    <t xml:space="preserve">IN MEMORY OF FOY EUGENE </t>
  </si>
  <si>
    <t>AYFCA</t>
  </si>
  <si>
    <t>BRACKETT &amp; ELLIS, PC</t>
  </si>
  <si>
    <t>REAL ESTATE ITEMS</t>
  </si>
  <si>
    <t>TIM BUCHANAN</t>
  </si>
  <si>
    <t>BUCK'S WHEEL &amp; EQUIPMENT</t>
  </si>
  <si>
    <t xml:space="preserve">MISC </t>
  </si>
  <si>
    <t xml:space="preserve">BUECHLER &amp; ASSOCIATES, P. </t>
  </si>
  <si>
    <t>504 MEETING</t>
  </si>
  <si>
    <t>PARENT CORRESPONDENCE</t>
  </si>
  <si>
    <t>GENERAL PROF SERVICES</t>
  </si>
  <si>
    <t>JOSEPH V CANTANEO</t>
  </si>
  <si>
    <t xml:space="preserve">AHS WINTERGUARD </t>
  </si>
  <si>
    <t xml:space="preserve">CAREER &amp; TECHNICAL ASSN </t>
  </si>
  <si>
    <t>CTE STAFF DEVELOPMENT</t>
  </si>
  <si>
    <t>CATHOLIC CHARITIES</t>
  </si>
  <si>
    <t>TRANSLATION SERVICES</t>
  </si>
  <si>
    <t>CMAC, LLC</t>
  </si>
  <si>
    <t xml:space="preserve">STUDENT TRAVELCHARTER </t>
  </si>
  <si>
    <t xml:space="preserve">COLLEGE BOARD </t>
  </si>
  <si>
    <t>PSAT/MNSQT 10TH GRADE</t>
  </si>
  <si>
    <t xml:space="preserve"> STEPHEN FORREST COLLINS</t>
  </si>
  <si>
    <t xml:space="preserve">BOARD MEMBER TRAVEL </t>
  </si>
  <si>
    <t>NATASHA COSTELLO</t>
  </si>
  <si>
    <t>FLUTE MASTER CLASS</t>
  </si>
  <si>
    <t xml:space="preserve">COWTOWN DURABLE </t>
  </si>
  <si>
    <t>DECEMBER LEASE</t>
  </si>
  <si>
    <t>JANUARY LEASE</t>
  </si>
  <si>
    <t>AMBER N CRISSEY</t>
  </si>
  <si>
    <t>CTRMA PROCESSING</t>
  </si>
  <si>
    <t>LICENSE 1373934 ON 11/15</t>
  </si>
  <si>
    <t>JOSH DAVIS</t>
  </si>
  <si>
    <t>HORN MASTER CLASS</t>
  </si>
  <si>
    <t>DBP AUDIO, LLC</t>
  </si>
  <si>
    <t xml:space="preserve">TECHNOLOGY </t>
  </si>
  <si>
    <t>JOSEPH WILLIAM DOLKOS</t>
  </si>
  <si>
    <t>LOW BRASS MASTER CLASS</t>
  </si>
  <si>
    <t>CONCESSION SUPPLIES</t>
  </si>
  <si>
    <t>EAI EDUCATION</t>
  </si>
  <si>
    <t xml:space="preserve">EDUCATIONAL SERVICE </t>
  </si>
  <si>
    <t xml:space="preserve">TECH EQUIPMENT </t>
  </si>
  <si>
    <t>ADRIAN EDWARDS</t>
  </si>
  <si>
    <t>DECEMBER EVALUATIONS</t>
  </si>
  <si>
    <t>IDEA-B  FORMULA</t>
  </si>
  <si>
    <t xml:space="preserve">FRONTLINE TECHNOLOGIES </t>
  </si>
  <si>
    <t>ESPED/TRANSLATIONS</t>
  </si>
  <si>
    <t>ETC LITE, INC</t>
  </si>
  <si>
    <t xml:space="preserve">CODE DETERMINATION &amp; </t>
  </si>
  <si>
    <t xml:space="preserve">CLAY EWELL EDUCATIONAL </t>
  </si>
  <si>
    <t xml:space="preserve">FIRETROL PROTECTION </t>
  </si>
  <si>
    <t xml:space="preserve">KITCHEN HOOD </t>
  </si>
  <si>
    <t>FIRE SYSTEM MAINTENANCE</t>
  </si>
  <si>
    <t xml:space="preserve">DISA GLOBAL SOLUTIONS, </t>
  </si>
  <si>
    <t>SPECIMEN ANALYSIS</t>
  </si>
  <si>
    <t>FRISCO ISD NATATORIUM</t>
  </si>
  <si>
    <t>FRANKLIN GARZA</t>
  </si>
  <si>
    <t>COLORGUARD</t>
  </si>
  <si>
    <t>GRAFXPROMOTIONS, LLC</t>
  </si>
  <si>
    <t>BEARCAT STORE INVENTORY</t>
  </si>
  <si>
    <t>HVAC SUPPLIES/DISTRICT</t>
  </si>
  <si>
    <t>HAYLEY GRUBBS</t>
  </si>
  <si>
    <t>HEAR TO HELP</t>
  </si>
  <si>
    <t xml:space="preserve">NOVEMBER AUDIOLOGY </t>
  </si>
  <si>
    <t xml:space="preserve">DECEMBER AUDIOLOGY </t>
  </si>
  <si>
    <t>CN REPAIRS - STEAMER</t>
  </si>
  <si>
    <t xml:space="preserve">HIGGINBOTHAM &amp; </t>
  </si>
  <si>
    <t>RENEWAL - EB 403B PLAN</t>
  </si>
  <si>
    <t>BD HOLT CO</t>
  </si>
  <si>
    <t>CALEB HUNTER</t>
  </si>
  <si>
    <t>JD PALATINE, LLC</t>
  </si>
  <si>
    <t>BACKGROUND SVC 12/16-</t>
  </si>
  <si>
    <t>JOHN BUTLER COMPANY</t>
  </si>
  <si>
    <t xml:space="preserve">JONES SCHOOL SUPPLY CO., </t>
  </si>
  <si>
    <t>KASEYA, LLC</t>
  </si>
  <si>
    <t>ANNUAL LICENSE RENEWAL</t>
  </si>
  <si>
    <t>KITE'S DRAPERIES, INC</t>
  </si>
  <si>
    <t>TERRY KUEHNER</t>
  </si>
  <si>
    <t>REIMBURSEMENT/LICENSE</t>
  </si>
  <si>
    <t>KURZ &amp; COMPANY</t>
  </si>
  <si>
    <t xml:space="preserve">PO 900176 REPLACE CK </t>
  </si>
  <si>
    <t xml:space="preserve">PO 900485 REPLACE CK </t>
  </si>
  <si>
    <t xml:space="preserve">PO 900480 REPLACE CK </t>
  </si>
  <si>
    <t xml:space="preserve">PO 900499 REPLACE CK </t>
  </si>
  <si>
    <t xml:space="preserve">PO 900731 REPLACE CK </t>
  </si>
  <si>
    <t xml:space="preserve">PO 900444 REPLACE CK </t>
  </si>
  <si>
    <t xml:space="preserve">PO 900450 REPLACE CK </t>
  </si>
  <si>
    <t xml:space="preserve">PO 900469 REPLACE CK </t>
  </si>
  <si>
    <t xml:space="preserve">PO 900263 REPLACE CK </t>
  </si>
  <si>
    <t xml:space="preserve">PO 900456 REPLACE CK </t>
  </si>
  <si>
    <t>LONE STAR PERCUSSION</t>
  </si>
  <si>
    <t>PO 807751 - SYNTH CARTS</t>
  </si>
  <si>
    <t xml:space="preserve">LOVE AND LOGIC INSTITUTE, </t>
  </si>
  <si>
    <t>MERCH HAUS, LLC</t>
  </si>
  <si>
    <t>JEFFREY MEYER</t>
  </si>
  <si>
    <t xml:space="preserve">CONCERT-CHRISTMAS @ </t>
  </si>
  <si>
    <t>MORITZ OF FORT WORTH</t>
  </si>
  <si>
    <t>AUTO REPAIR</t>
  </si>
  <si>
    <t>12/28/18 - 52237445</t>
  </si>
  <si>
    <t>1/4/2019 - 52282218</t>
  </si>
  <si>
    <t>MUSIC THERAPY SERVICES</t>
  </si>
  <si>
    <t>DECEMBER</t>
  </si>
  <si>
    <t>N-TUNE MUSIC &amp; SOUND, INC</t>
  </si>
  <si>
    <t>PO 807552 YAMAHA TUBA</t>
  </si>
  <si>
    <t xml:space="preserve">PO 807752 SPACE SAVER </t>
  </si>
  <si>
    <t xml:space="preserve">AHS BAND INSTR. </t>
  </si>
  <si>
    <t>SUPPLIES/BAND</t>
  </si>
  <si>
    <t xml:space="preserve">NATIONAL SCHOOL BOARDS </t>
  </si>
  <si>
    <t xml:space="preserve">BOARD MEMBER </t>
  </si>
  <si>
    <t xml:space="preserve">COMPUTER </t>
  </si>
  <si>
    <t xml:space="preserve">NORMAN RADIATOR </t>
  </si>
  <si>
    <t xml:space="preserve">NORTH TEXAS TOLLWAY </t>
  </si>
  <si>
    <t>LICENSE 1227133</t>
  </si>
  <si>
    <t>LICENSE 1227155</t>
  </si>
  <si>
    <t>LICENSE 1227156</t>
  </si>
  <si>
    <t>LICENSE 1227157</t>
  </si>
  <si>
    <t>LICENSE 1227160</t>
  </si>
  <si>
    <t>LICENSE 1227162</t>
  </si>
  <si>
    <t>LICENSE 1227193</t>
  </si>
  <si>
    <t>LICENSE 1227154</t>
  </si>
  <si>
    <t xml:space="preserve">NORTHWEST ENGRAVERS, </t>
  </si>
  <si>
    <t xml:space="preserve">O'REILLY AUTO </t>
  </si>
  <si>
    <t>NOVEMBER FIRST CALL EB</t>
  </si>
  <si>
    <t>CHRISTIAN D PAARUP</t>
  </si>
  <si>
    <t>T-BONE MASTER CLASS</t>
  </si>
  <si>
    <t>PBS of TEXAS, LLC</t>
  </si>
  <si>
    <t>JAN 1-15, 2019</t>
  </si>
  <si>
    <t xml:space="preserve">PENSKE TRUCK LEASING, </t>
  </si>
  <si>
    <t>TOLLS FOR BAND TRAVEL</t>
  </si>
  <si>
    <t>PURCHASE POWER</t>
  </si>
  <si>
    <t>POSTAGE</t>
  </si>
  <si>
    <t>QUAIL VALLEY TELECOM, LLC</t>
  </si>
  <si>
    <t xml:space="preserve">WALSH COMMERCIAL 1GB </t>
  </si>
  <si>
    <t xml:space="preserve">CTE INSTRCUTIONAL </t>
  </si>
  <si>
    <t xml:space="preserve">RAPTOR TECHNOLOGIES, </t>
  </si>
  <si>
    <t>RCI TECHNOLOGIES, INC.</t>
  </si>
  <si>
    <t>FIXED ASSET MGMT</t>
  </si>
  <si>
    <t>READY REFRESH by NESTLE</t>
  </si>
  <si>
    <t>PO 901389 OCT 9 DELIVERY</t>
  </si>
  <si>
    <t>BALANCE TRANSFER</t>
  </si>
  <si>
    <t>REPUBLIC SERVICES</t>
  </si>
  <si>
    <t>JANUARY SERVICE</t>
  </si>
  <si>
    <t>JULIA ANN REYNOLDS</t>
  </si>
  <si>
    <t>ROMEO MUSIC</t>
  </si>
  <si>
    <t>AHS BAND EQUIPMENT</t>
  </si>
  <si>
    <t xml:space="preserve">RONNIE WALTERS LAWN </t>
  </si>
  <si>
    <t>JANUARY GROUNDS MAINT</t>
  </si>
  <si>
    <t xml:space="preserve">INTERSTATE BILLING </t>
  </si>
  <si>
    <t xml:space="preserve">SARGENTS WRECKER, </t>
  </si>
  <si>
    <t>SCHOLASTIC, INC.</t>
  </si>
  <si>
    <t>MICHAEL SCOTT</t>
  </si>
  <si>
    <t>BASSOON MASTER CLASS</t>
  </si>
  <si>
    <t xml:space="preserve">STAFF DEVELOPMENT FOR </t>
  </si>
  <si>
    <t>KRISTAL STELL</t>
  </si>
  <si>
    <t>REFUND - KRISTIAN STELL</t>
  </si>
  <si>
    <t>REFUND - ADILYN STELL</t>
  </si>
  <si>
    <t>SCOTT STEPHENS</t>
  </si>
  <si>
    <t>MARCHING BAND TECH</t>
  </si>
  <si>
    <t>STEWART F HOUSE</t>
  </si>
  <si>
    <t>SUPERIOR PEDIATRIC CARE</t>
  </si>
  <si>
    <t>PT SERVICES</t>
  </si>
  <si>
    <t>LVN SERVICES</t>
  </si>
  <si>
    <t>SWAGIT PRODUCTIONS, LLC</t>
  </si>
  <si>
    <t xml:space="preserve">SWANK MOVIE LICENSING </t>
  </si>
  <si>
    <t>SUBSCRIPTION</t>
  </si>
  <si>
    <t>TAAE</t>
  </si>
  <si>
    <t xml:space="preserve">PO 902312 REPLACE CK </t>
  </si>
  <si>
    <t>SESSION W/ DOUGLAS</t>
  </si>
  <si>
    <t>TEACHER SYNERGY, LLC</t>
  </si>
  <si>
    <t>TEXAS SPORTSWEAR</t>
  </si>
  <si>
    <t xml:space="preserve">TRINITY CHRISTIAN </t>
  </si>
  <si>
    <t>TxTAG</t>
  </si>
  <si>
    <t>TOLLS</t>
  </si>
  <si>
    <t>UNIFIRST HOLDINGS, INC</t>
  </si>
  <si>
    <t>LAUNDRY SERVICE</t>
  </si>
  <si>
    <t>CHERYL WEST</t>
  </si>
  <si>
    <t xml:space="preserve">CONTRACT SERVICE/MAINT </t>
  </si>
  <si>
    <t>XEROX CORPORATION</t>
  </si>
  <si>
    <t>SER #3AG-872195</t>
  </si>
  <si>
    <t>SER #3AG-872189</t>
  </si>
  <si>
    <t>COPIERS</t>
  </si>
  <si>
    <t>COPIES</t>
  </si>
  <si>
    <t>INSTRUCTIONAL EQUIPMENT</t>
  </si>
  <si>
    <t>PO 901608 RETURN ITEMS</t>
  </si>
  <si>
    <t xml:space="preserve">COUNSELOR </t>
  </si>
  <si>
    <t>AEF FAST CASH GRANT/AHS</t>
  </si>
  <si>
    <t>STACY DAVIS ANDREWS</t>
  </si>
  <si>
    <t>APPLE, INC.</t>
  </si>
  <si>
    <t>AT&amp;T LONG DISTANCE</t>
  </si>
  <si>
    <t>LONG DISTANCE</t>
  </si>
  <si>
    <t>JAMES E AVERY</t>
  </si>
  <si>
    <t>BIRDVILLE HIGH SCHOOL</t>
  </si>
  <si>
    <t>STEPHEN R BORODKIN</t>
  </si>
  <si>
    <t xml:space="preserve">PA 066160 - REISSUE CK </t>
  </si>
  <si>
    <t>BROCK HIGH SCHOOL</t>
  </si>
  <si>
    <t>ARD ASSISTANCE</t>
  </si>
  <si>
    <t xml:space="preserve">ATHLETIC </t>
  </si>
  <si>
    <t xml:space="preserve">ATHC SUPPLIES/GIRLS </t>
  </si>
  <si>
    <t xml:space="preserve">UNIFORMS/GIRLS </t>
  </si>
  <si>
    <t>UNIFORMS</t>
  </si>
  <si>
    <t xml:space="preserve">CARRIER SALES &amp; </t>
  </si>
  <si>
    <t>ESL TRANSLATION SERVICES</t>
  </si>
  <si>
    <t>CHICK-FIL-A HUDSON OAKS</t>
  </si>
  <si>
    <t>CINTAS FAS LOCKBOX</t>
  </si>
  <si>
    <t>CITY OF GRAPEVINE</t>
  </si>
  <si>
    <t>Entry Fee</t>
  </si>
  <si>
    <t>CITY OF HURST</t>
  </si>
  <si>
    <t xml:space="preserve">CLEAR FORK MATERIALS, </t>
  </si>
  <si>
    <t xml:space="preserve">REPAIRS ON BUS </t>
  </si>
  <si>
    <t xml:space="preserve">LEGAL NOTICE-SCHOOL </t>
  </si>
  <si>
    <t>LINDSEY COOMER</t>
  </si>
  <si>
    <t xml:space="preserve">CRISIS PREVENTION </t>
  </si>
  <si>
    <t>DICK BLICK COMPANY</t>
  </si>
  <si>
    <t>DOBIE SUPPLY, LLC</t>
  </si>
  <si>
    <t>CUSTOM SIGN</t>
  </si>
  <si>
    <t>CUSTOME SIGN</t>
  </si>
  <si>
    <t xml:space="preserve">EDUCATION SERVICE </t>
  </si>
  <si>
    <t>BUS DRIVER RECERT CLASS</t>
  </si>
  <si>
    <t>RECERTIIFICATION RENEWAL</t>
  </si>
  <si>
    <t>ELLIOTT ELECTRIC SUPPLY</t>
  </si>
  <si>
    <t xml:space="preserve">ELECTRICAL </t>
  </si>
  <si>
    <t>GAYLA D FERNANDEZ</t>
  </si>
  <si>
    <t xml:space="preserve">FLOWER MOUND GOLF </t>
  </si>
  <si>
    <t>FOSSIL RIDGE TENNIS</t>
  </si>
  <si>
    <t xml:space="preserve">GAS &amp; SUPPLY NORTH </t>
  </si>
  <si>
    <t>CYLANDER LEASE/AG MECH</t>
  </si>
  <si>
    <t xml:space="preserve">SYMPATHY/EMPLOYEE </t>
  </si>
  <si>
    <t>GT DISTRIBUTORS, INC.</t>
  </si>
  <si>
    <t>EQUIPMENT/POLICE</t>
  </si>
  <si>
    <t xml:space="preserve">OFFICE SUPPLIES/POLICE </t>
  </si>
  <si>
    <t>RICHARD LANE HERRIN</t>
  </si>
  <si>
    <t>TRISHA HUFFMAN</t>
  </si>
  <si>
    <t xml:space="preserve">STAFF DEVELOPMENT PER </t>
  </si>
  <si>
    <t xml:space="preserve">1/1 - 1/15 BACKGROUND </t>
  </si>
  <si>
    <t xml:space="preserve">CHERYL RICHARDSON </t>
  </si>
  <si>
    <t>MELINDA KEATING</t>
  </si>
  <si>
    <t>KELLER TROPHY &amp; AWARDS</t>
  </si>
  <si>
    <t>AWARDS</t>
  </si>
  <si>
    <t>JENNIFER KIRKPATRICK</t>
  </si>
  <si>
    <t>KORNEY BOARD AIDS, INC.</t>
  </si>
  <si>
    <t>SUPPLIES/BASKETBALL</t>
  </si>
  <si>
    <t>LAURA BRROKE LOWE</t>
  </si>
  <si>
    <t>KELLY D MARTINEZ</t>
  </si>
  <si>
    <t>OFFICAL PAY</t>
  </si>
  <si>
    <t xml:space="preserve">STUDENT TRAV/GIRLS </t>
  </si>
  <si>
    <t>STUDENT TRAV/PLAYOFF-</t>
  </si>
  <si>
    <t>AWARDS/GRADUATION-ALC</t>
  </si>
  <si>
    <t>STAFF DEVELOPMENT/CTE</t>
  </si>
  <si>
    <t>DISTRICT MEETING EXPENSE</t>
  </si>
  <si>
    <t>STAFF DEVELOPMENT/SP ED</t>
  </si>
  <si>
    <t>TRAVEL EXPENSE</t>
  </si>
  <si>
    <t>STUDENT TRAVEL/CTE-</t>
  </si>
  <si>
    <t xml:space="preserve">FINGERPRINTING - </t>
  </si>
  <si>
    <t>FINGERPRINTING - HARGIS</t>
  </si>
  <si>
    <t>FINGERPRINTING - DAVI</t>
  </si>
  <si>
    <t>SBEC FEES</t>
  </si>
  <si>
    <t>SUPPLIES/DEPUTY SUPT</t>
  </si>
  <si>
    <t>FEES/DUES-DISTRICT APP</t>
  </si>
  <si>
    <t xml:space="preserve">MATERIALS/MAINTENANCE </t>
  </si>
  <si>
    <t xml:space="preserve">CARPENTRY </t>
  </si>
  <si>
    <t>LYNN MCKINNEY</t>
  </si>
  <si>
    <t xml:space="preserve">MUSIC THEATRE </t>
  </si>
  <si>
    <t>THEATER ROYALTIES</t>
  </si>
  <si>
    <t>NASCO</t>
  </si>
  <si>
    <t xml:space="preserve">INSTR SUPPLIES/ AG </t>
  </si>
  <si>
    <t>AEF FAST CASH GRANT</t>
  </si>
  <si>
    <t>LICENSE 1394940</t>
  </si>
  <si>
    <t>NORTHWEST ISD</t>
  </si>
  <si>
    <t xml:space="preserve">NORTHWEST ISD ATHLETIC </t>
  </si>
  <si>
    <t>OTICON, INC.</t>
  </si>
  <si>
    <t>AI EQUIPMENT</t>
  </si>
  <si>
    <t>JAN 16-31, 2019</t>
  </si>
  <si>
    <t xml:space="preserve">PRECISION BUSINESS </t>
  </si>
  <si>
    <t xml:space="preserve">PO 903044 REPLACEMENT </t>
  </si>
  <si>
    <t xml:space="preserve">OFFICE SUPPLIES/TRANS </t>
  </si>
  <si>
    <t>MELISSA SUE QUISENBERRY</t>
  </si>
  <si>
    <t>STAFF DEV IT SPECIALIST</t>
  </si>
  <si>
    <t>RANK ONE SPORT</t>
  </si>
  <si>
    <t>SHANNON REYNOLDS</t>
  </si>
  <si>
    <t>SCHOOL OUTFITTERS</t>
  </si>
  <si>
    <t>GRANT AWARD</t>
  </si>
  <si>
    <t>ROXANE SHIBLEY</t>
  </si>
  <si>
    <t>DIRECR DEPOSIT REFUND</t>
  </si>
  <si>
    <t>SKC DESIGNZ, LLC</t>
  </si>
  <si>
    <t xml:space="preserve">SOUTHWEST EMBLEM </t>
  </si>
  <si>
    <t xml:space="preserve">SOUTHWEST INTL TRUCKS, </t>
  </si>
  <si>
    <t>UPDATE 112</t>
  </si>
  <si>
    <t>TEXAS AIRSYSTEMS, LLC</t>
  </si>
  <si>
    <t xml:space="preserve">BALANCE/CONCESSION </t>
  </si>
  <si>
    <t>TSPRA</t>
  </si>
  <si>
    <t xml:space="preserve">UPPER TRINITY </t>
  </si>
  <si>
    <t xml:space="preserve">GROUNDWATER </t>
  </si>
  <si>
    <t>VORTEX COLORADO, INC</t>
  </si>
  <si>
    <t>MICHELLE WAGNER</t>
  </si>
  <si>
    <t>REIMB/STAFF DEV</t>
  </si>
  <si>
    <t xml:space="preserve">WEATHERFORD ISD-CTE </t>
  </si>
  <si>
    <t>TESTING</t>
  </si>
  <si>
    <t xml:space="preserve">TITLE I, PART C CARL D </t>
  </si>
  <si>
    <t>DFW COACHES CLINIC</t>
  </si>
  <si>
    <t>MANSFIELD ISD AQUATICS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</si>
</sst>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7"/>
  <sheetViews>
    <sheetView tabSelected="1" workbookViewId="0">
      <selection activeCell="B2" sqref="B2"/>
    </sheetView>
  </sheetViews>
  <sheetFormatPr defaultRowHeight="15" x14ac:dyDescent="0.25"/>
  <cols>
    <col min="1" max="1" width="10.85546875" bestFit="1" customWidth="1"/>
    <col min="2" max="2" width="9.42578125" bestFit="1" customWidth="1"/>
    <col min="3" max="3" width="27.42578125" bestFit="1" customWidth="1"/>
    <col min="4" max="4" width="15.140625" style="3" bestFit="1" customWidth="1"/>
    <col min="5" max="5" width="27.28515625" bestFit="1" customWidth="1"/>
    <col min="6" max="6" width="24.4257812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25">
      <c r="A2">
        <v>20190114</v>
      </c>
      <c r="B2" t="str">
        <f>"001250"</f>
        <v>001250</v>
      </c>
      <c r="C2" t="s">
        <v>6</v>
      </c>
      <c r="D2" s="3">
        <v>15706.73</v>
      </c>
      <c r="E2" t="s">
        <v>7</v>
      </c>
      <c r="F2" t="s">
        <v>8</v>
      </c>
    </row>
    <row r="3" spans="1:6" x14ac:dyDescent="0.25">
      <c r="A3">
        <v>20190108</v>
      </c>
      <c r="B3" t="str">
        <f>"010819"</f>
        <v>010819</v>
      </c>
      <c r="C3" t="s">
        <v>9</v>
      </c>
      <c r="D3" s="3">
        <v>467.53</v>
      </c>
      <c r="E3" t="s">
        <v>10</v>
      </c>
      <c r="F3" t="s">
        <v>12</v>
      </c>
    </row>
    <row r="4" spans="1:6" x14ac:dyDescent="0.25">
      <c r="A4">
        <v>20190108</v>
      </c>
      <c r="B4" t="str">
        <f>"010819"</f>
        <v>010819</v>
      </c>
      <c r="C4" t="s">
        <v>9</v>
      </c>
      <c r="D4" s="3">
        <v>1402.58</v>
      </c>
      <c r="E4" t="s">
        <v>10</v>
      </c>
      <c r="F4" t="s">
        <v>11</v>
      </c>
    </row>
    <row r="5" spans="1:6" x14ac:dyDescent="0.25">
      <c r="A5">
        <v>20190109</v>
      </c>
      <c r="B5" t="str">
        <f>"010919"</f>
        <v>010919</v>
      </c>
      <c r="C5" t="s">
        <v>14</v>
      </c>
      <c r="D5" s="3">
        <v>10000</v>
      </c>
      <c r="E5" t="s">
        <v>15</v>
      </c>
      <c r="F5" t="s">
        <v>11</v>
      </c>
    </row>
    <row r="6" spans="1:6" x14ac:dyDescent="0.25">
      <c r="A6">
        <v>20190115</v>
      </c>
      <c r="B6" t="str">
        <f>"011519"</f>
        <v>011519</v>
      </c>
      <c r="C6" t="s">
        <v>16</v>
      </c>
      <c r="D6" s="3">
        <v>3257.48</v>
      </c>
      <c r="E6" t="s">
        <v>17</v>
      </c>
      <c r="F6" t="s">
        <v>12</v>
      </c>
    </row>
    <row r="7" spans="1:6" x14ac:dyDescent="0.25">
      <c r="A7">
        <v>20190128</v>
      </c>
      <c r="B7" t="str">
        <f>"012819"</f>
        <v>012819</v>
      </c>
      <c r="C7" t="s">
        <v>14</v>
      </c>
      <c r="D7" s="3">
        <v>10000</v>
      </c>
      <c r="E7" t="s">
        <v>15</v>
      </c>
      <c r="F7" t="s">
        <v>11</v>
      </c>
    </row>
    <row r="8" spans="1:6" x14ac:dyDescent="0.25">
      <c r="A8">
        <v>20190109</v>
      </c>
      <c r="B8" t="str">
        <f>"027191"</f>
        <v>027191</v>
      </c>
      <c r="C8" t="s">
        <v>18</v>
      </c>
      <c r="D8" s="3">
        <v>34.96</v>
      </c>
      <c r="E8" t="s">
        <v>19</v>
      </c>
      <c r="F8" t="s">
        <v>20</v>
      </c>
    </row>
    <row r="9" spans="1:6" x14ac:dyDescent="0.25">
      <c r="A9">
        <v>20190109</v>
      </c>
      <c r="B9" t="str">
        <f>"027191"</f>
        <v>027191</v>
      </c>
      <c r="C9" t="s">
        <v>18</v>
      </c>
      <c r="D9" s="3">
        <v>24</v>
      </c>
      <c r="E9" t="s">
        <v>19</v>
      </c>
      <c r="F9" t="s">
        <v>20</v>
      </c>
    </row>
    <row r="10" spans="1:6" x14ac:dyDescent="0.25">
      <c r="A10">
        <v>20190109</v>
      </c>
      <c r="B10" t="str">
        <f>"027192"</f>
        <v>027192</v>
      </c>
      <c r="C10" t="s">
        <v>9</v>
      </c>
      <c r="D10" s="3">
        <v>83.87</v>
      </c>
      <c r="E10" t="s">
        <v>21</v>
      </c>
      <c r="F10" t="s">
        <v>20</v>
      </c>
    </row>
    <row r="11" spans="1:6" x14ac:dyDescent="0.25">
      <c r="A11">
        <v>20190109</v>
      </c>
      <c r="B11" t="str">
        <f>"027193"</f>
        <v>027193</v>
      </c>
      <c r="C11" t="s">
        <v>9</v>
      </c>
      <c r="D11" s="3">
        <v>295</v>
      </c>
      <c r="E11" t="s">
        <v>22</v>
      </c>
      <c r="F11" t="s">
        <v>20</v>
      </c>
    </row>
    <row r="12" spans="1:6" x14ac:dyDescent="0.25">
      <c r="A12">
        <v>20190109</v>
      </c>
      <c r="B12" t="str">
        <f>"027194"</f>
        <v>027194</v>
      </c>
      <c r="C12" t="s">
        <v>9</v>
      </c>
      <c r="D12" s="3">
        <v>105.97</v>
      </c>
      <c r="E12" t="s">
        <v>23</v>
      </c>
      <c r="F12" t="s">
        <v>20</v>
      </c>
    </row>
    <row r="13" spans="1:6" x14ac:dyDescent="0.25">
      <c r="A13">
        <v>20190109</v>
      </c>
      <c r="B13" t="str">
        <f>"027195"</f>
        <v>027195</v>
      </c>
      <c r="C13" t="s">
        <v>24</v>
      </c>
      <c r="D13" s="3">
        <v>248.2</v>
      </c>
      <c r="E13" t="s">
        <v>25</v>
      </c>
      <c r="F13" t="s">
        <v>20</v>
      </c>
    </row>
    <row r="14" spans="1:6" x14ac:dyDescent="0.25">
      <c r="A14">
        <v>20190109</v>
      </c>
      <c r="B14" t="str">
        <f>"027196"</f>
        <v>027196</v>
      </c>
      <c r="C14" t="s">
        <v>26</v>
      </c>
      <c r="D14" s="3">
        <v>782.66</v>
      </c>
      <c r="E14" t="s">
        <v>27</v>
      </c>
      <c r="F14" t="s">
        <v>20</v>
      </c>
    </row>
    <row r="15" spans="1:6" x14ac:dyDescent="0.25">
      <c r="A15">
        <v>20190109</v>
      </c>
      <c r="B15" t="str">
        <f>"027197"</f>
        <v>027197</v>
      </c>
      <c r="C15" t="s">
        <v>28</v>
      </c>
      <c r="D15" s="3">
        <v>349.38</v>
      </c>
      <c r="E15" t="s">
        <v>29</v>
      </c>
      <c r="F15" t="s">
        <v>20</v>
      </c>
    </row>
    <row r="16" spans="1:6" x14ac:dyDescent="0.25">
      <c r="A16">
        <v>20190109</v>
      </c>
      <c r="B16" t="str">
        <f>"027198"</f>
        <v>027198</v>
      </c>
      <c r="C16" t="s">
        <v>30</v>
      </c>
      <c r="D16" s="3">
        <v>262.3</v>
      </c>
      <c r="E16" t="s">
        <v>21</v>
      </c>
      <c r="F16" t="s">
        <v>20</v>
      </c>
    </row>
    <row r="17" spans="1:6" x14ac:dyDescent="0.25">
      <c r="A17">
        <v>20190109</v>
      </c>
      <c r="B17" t="str">
        <f>"027198"</f>
        <v>027198</v>
      </c>
      <c r="C17" t="s">
        <v>30</v>
      </c>
      <c r="D17" s="3">
        <v>61.44</v>
      </c>
      <c r="E17" t="s">
        <v>21</v>
      </c>
      <c r="F17" t="s">
        <v>20</v>
      </c>
    </row>
    <row r="18" spans="1:6" x14ac:dyDescent="0.25">
      <c r="A18">
        <v>20190109</v>
      </c>
      <c r="B18" t="str">
        <f>"027198"</f>
        <v>027198</v>
      </c>
      <c r="C18" t="s">
        <v>30</v>
      </c>
      <c r="D18" s="3">
        <v>45.5</v>
      </c>
      <c r="E18" t="s">
        <v>31</v>
      </c>
      <c r="F18" t="s">
        <v>20</v>
      </c>
    </row>
    <row r="19" spans="1:6" x14ac:dyDescent="0.25">
      <c r="A19">
        <v>20190109</v>
      </c>
      <c r="B19" t="str">
        <f>"027198"</f>
        <v>027198</v>
      </c>
      <c r="C19" t="s">
        <v>30</v>
      </c>
      <c r="D19" s="3">
        <v>27.94</v>
      </c>
      <c r="E19" t="s">
        <v>31</v>
      </c>
      <c r="F19" t="s">
        <v>20</v>
      </c>
    </row>
    <row r="20" spans="1:6" x14ac:dyDescent="0.25">
      <c r="A20">
        <v>20190109</v>
      </c>
      <c r="B20" t="str">
        <f>"027198"</f>
        <v>027198</v>
      </c>
      <c r="C20" t="s">
        <v>30</v>
      </c>
      <c r="D20" s="3">
        <v>145.41</v>
      </c>
      <c r="E20" t="s">
        <v>32</v>
      </c>
      <c r="F20" t="s">
        <v>20</v>
      </c>
    </row>
    <row r="21" spans="1:6" x14ac:dyDescent="0.25">
      <c r="A21">
        <v>20190109</v>
      </c>
      <c r="B21" t="str">
        <f>"027198"</f>
        <v>027198</v>
      </c>
      <c r="C21" t="s">
        <v>30</v>
      </c>
      <c r="D21" s="3">
        <v>149.75</v>
      </c>
      <c r="E21" t="s">
        <v>32</v>
      </c>
      <c r="F21" t="s">
        <v>20</v>
      </c>
    </row>
    <row r="22" spans="1:6" x14ac:dyDescent="0.25">
      <c r="A22">
        <v>20190109</v>
      </c>
      <c r="B22" t="str">
        <f>"027198"</f>
        <v>027198</v>
      </c>
      <c r="C22" t="s">
        <v>30</v>
      </c>
      <c r="D22" s="3">
        <v>218.54</v>
      </c>
      <c r="E22" t="s">
        <v>33</v>
      </c>
      <c r="F22" t="s">
        <v>20</v>
      </c>
    </row>
    <row r="23" spans="1:6" x14ac:dyDescent="0.25">
      <c r="A23">
        <v>20190109</v>
      </c>
      <c r="B23" t="str">
        <f>"027198"</f>
        <v>027198</v>
      </c>
      <c r="C23" t="s">
        <v>30</v>
      </c>
      <c r="D23" s="3">
        <v>19.68</v>
      </c>
      <c r="E23" t="s">
        <v>33</v>
      </c>
      <c r="F23" t="s">
        <v>20</v>
      </c>
    </row>
    <row r="24" spans="1:6" x14ac:dyDescent="0.25">
      <c r="A24">
        <v>20190109</v>
      </c>
      <c r="B24" t="str">
        <f>"027198"</f>
        <v>027198</v>
      </c>
      <c r="C24" t="s">
        <v>30</v>
      </c>
      <c r="D24" s="3">
        <v>256.45999999999998</v>
      </c>
      <c r="E24" t="s">
        <v>35</v>
      </c>
      <c r="F24" t="s">
        <v>20</v>
      </c>
    </row>
    <row r="25" spans="1:6" x14ac:dyDescent="0.25">
      <c r="A25">
        <v>20190109</v>
      </c>
      <c r="B25" t="str">
        <f>"027198"</f>
        <v>027198</v>
      </c>
      <c r="C25" t="s">
        <v>30</v>
      </c>
      <c r="D25" s="3">
        <v>54.93</v>
      </c>
      <c r="E25" t="s">
        <v>37</v>
      </c>
      <c r="F25" t="s">
        <v>20</v>
      </c>
    </row>
    <row r="26" spans="1:6" x14ac:dyDescent="0.25">
      <c r="A26">
        <v>20190109</v>
      </c>
      <c r="B26" t="str">
        <f>"027198"</f>
        <v>027198</v>
      </c>
      <c r="C26" t="s">
        <v>30</v>
      </c>
      <c r="D26" s="3">
        <v>95.62</v>
      </c>
      <c r="E26" t="s">
        <v>36</v>
      </c>
      <c r="F26" t="s">
        <v>20</v>
      </c>
    </row>
    <row r="27" spans="1:6" x14ac:dyDescent="0.25">
      <c r="A27">
        <v>20190109</v>
      </c>
      <c r="B27" t="str">
        <f>"027198"</f>
        <v>027198</v>
      </c>
      <c r="C27" t="s">
        <v>30</v>
      </c>
      <c r="D27" s="3">
        <v>19.600000000000001</v>
      </c>
      <c r="E27" t="s">
        <v>36</v>
      </c>
      <c r="F27" t="s">
        <v>20</v>
      </c>
    </row>
    <row r="28" spans="1:6" x14ac:dyDescent="0.25">
      <c r="A28">
        <v>20190109</v>
      </c>
      <c r="B28" t="str">
        <f>"027198"</f>
        <v>027198</v>
      </c>
      <c r="C28" t="s">
        <v>30</v>
      </c>
      <c r="D28" s="3">
        <v>97.41</v>
      </c>
      <c r="E28" t="s">
        <v>36</v>
      </c>
      <c r="F28" t="s">
        <v>20</v>
      </c>
    </row>
    <row r="29" spans="1:6" x14ac:dyDescent="0.25">
      <c r="A29">
        <v>20190109</v>
      </c>
      <c r="B29" t="str">
        <f>"027198"</f>
        <v>027198</v>
      </c>
      <c r="C29" t="s">
        <v>30</v>
      </c>
      <c r="D29" s="3">
        <v>99.28</v>
      </c>
      <c r="E29" t="s">
        <v>34</v>
      </c>
      <c r="F29" t="s">
        <v>20</v>
      </c>
    </row>
    <row r="30" spans="1:6" x14ac:dyDescent="0.25">
      <c r="A30">
        <v>20190109</v>
      </c>
      <c r="B30" t="str">
        <f>"027199"</f>
        <v>027199</v>
      </c>
      <c r="C30" t="s">
        <v>38</v>
      </c>
      <c r="D30" s="3">
        <v>1746</v>
      </c>
      <c r="E30" t="s">
        <v>21</v>
      </c>
      <c r="F30" t="s">
        <v>20</v>
      </c>
    </row>
    <row r="31" spans="1:6" x14ac:dyDescent="0.25">
      <c r="A31">
        <v>20190109</v>
      </c>
      <c r="B31" t="str">
        <f>"027199"</f>
        <v>027199</v>
      </c>
      <c r="C31" t="s">
        <v>38</v>
      </c>
      <c r="D31" s="3">
        <v>56</v>
      </c>
      <c r="E31" t="s">
        <v>36</v>
      </c>
      <c r="F31" t="s">
        <v>20</v>
      </c>
    </row>
    <row r="32" spans="1:6" x14ac:dyDescent="0.25">
      <c r="A32">
        <v>20190109</v>
      </c>
      <c r="B32" t="str">
        <f>"027200"</f>
        <v>027200</v>
      </c>
      <c r="C32" t="s">
        <v>39</v>
      </c>
      <c r="D32" s="3">
        <v>667.49</v>
      </c>
      <c r="E32" t="s">
        <v>40</v>
      </c>
      <c r="F32" t="s">
        <v>41</v>
      </c>
    </row>
    <row r="33" spans="1:6" x14ac:dyDescent="0.25">
      <c r="A33">
        <v>20190109</v>
      </c>
      <c r="B33" t="str">
        <f>"027201"</f>
        <v>027201</v>
      </c>
      <c r="C33" t="s">
        <v>9</v>
      </c>
      <c r="D33" s="3">
        <v>600</v>
      </c>
      <c r="E33" t="s">
        <v>42</v>
      </c>
      <c r="F33" t="s">
        <v>41</v>
      </c>
    </row>
    <row r="34" spans="1:6" x14ac:dyDescent="0.25">
      <c r="A34">
        <v>20190109</v>
      </c>
      <c r="B34" t="str">
        <f>"027202"</f>
        <v>027202</v>
      </c>
      <c r="C34" t="s">
        <v>43</v>
      </c>
      <c r="D34" s="3">
        <v>525</v>
      </c>
      <c r="E34" t="s">
        <v>44</v>
      </c>
      <c r="F34" t="s">
        <v>41</v>
      </c>
    </row>
    <row r="35" spans="1:6" x14ac:dyDescent="0.25">
      <c r="A35">
        <v>20190109</v>
      </c>
      <c r="B35" t="str">
        <f>"027203"</f>
        <v>027203</v>
      </c>
      <c r="C35" t="s">
        <v>30</v>
      </c>
      <c r="D35" s="3">
        <v>73.38</v>
      </c>
      <c r="E35" t="s">
        <v>46</v>
      </c>
      <c r="F35" t="s">
        <v>41</v>
      </c>
    </row>
    <row r="36" spans="1:6" x14ac:dyDescent="0.25">
      <c r="A36">
        <v>20190109</v>
      </c>
      <c r="B36" t="str">
        <f>"027203"</f>
        <v>027203</v>
      </c>
      <c r="C36" t="s">
        <v>30</v>
      </c>
      <c r="D36" s="3">
        <v>24.9</v>
      </c>
      <c r="E36" t="s">
        <v>46</v>
      </c>
      <c r="F36" t="s">
        <v>41</v>
      </c>
    </row>
    <row r="37" spans="1:6" x14ac:dyDescent="0.25">
      <c r="A37">
        <v>20190109</v>
      </c>
      <c r="B37" t="str">
        <f>"027203"</f>
        <v>027203</v>
      </c>
      <c r="C37" t="s">
        <v>30</v>
      </c>
      <c r="D37" s="3">
        <v>59.58</v>
      </c>
      <c r="E37" t="s">
        <v>46</v>
      </c>
      <c r="F37" t="s">
        <v>41</v>
      </c>
    </row>
    <row r="38" spans="1:6" x14ac:dyDescent="0.25">
      <c r="A38">
        <v>20190109</v>
      </c>
      <c r="B38" t="str">
        <f>"027203"</f>
        <v>027203</v>
      </c>
      <c r="C38" t="s">
        <v>30</v>
      </c>
      <c r="D38" s="3">
        <v>11.01</v>
      </c>
      <c r="E38" t="s">
        <v>48</v>
      </c>
      <c r="F38" t="s">
        <v>41</v>
      </c>
    </row>
    <row r="39" spans="1:6" x14ac:dyDescent="0.25">
      <c r="A39">
        <v>20190109</v>
      </c>
      <c r="B39" t="str">
        <f>"027203"</f>
        <v>027203</v>
      </c>
      <c r="C39" t="s">
        <v>30</v>
      </c>
      <c r="D39" s="3">
        <v>12</v>
      </c>
      <c r="E39" t="s">
        <v>48</v>
      </c>
      <c r="F39" t="s">
        <v>41</v>
      </c>
    </row>
    <row r="40" spans="1:6" x14ac:dyDescent="0.25">
      <c r="A40">
        <v>20190109</v>
      </c>
      <c r="B40" t="str">
        <f>"027203"</f>
        <v>027203</v>
      </c>
      <c r="C40" t="s">
        <v>30</v>
      </c>
      <c r="D40" s="3">
        <v>179.88</v>
      </c>
      <c r="E40" t="s">
        <v>45</v>
      </c>
      <c r="F40" t="s">
        <v>41</v>
      </c>
    </row>
    <row r="41" spans="1:6" x14ac:dyDescent="0.25">
      <c r="A41">
        <v>20190109</v>
      </c>
      <c r="B41" t="str">
        <f>"027203"</f>
        <v>027203</v>
      </c>
      <c r="C41" t="s">
        <v>30</v>
      </c>
      <c r="D41" s="3">
        <v>127.59</v>
      </c>
      <c r="E41" t="s">
        <v>47</v>
      </c>
      <c r="F41" t="s">
        <v>41</v>
      </c>
    </row>
    <row r="42" spans="1:6" x14ac:dyDescent="0.25">
      <c r="A42">
        <v>20190109</v>
      </c>
      <c r="B42" t="str">
        <f>"027204"</f>
        <v>027204</v>
      </c>
      <c r="C42" t="s">
        <v>49</v>
      </c>
      <c r="D42" s="3">
        <v>80</v>
      </c>
      <c r="E42" t="s">
        <v>50</v>
      </c>
      <c r="F42" t="s">
        <v>41</v>
      </c>
    </row>
    <row r="43" spans="1:6" x14ac:dyDescent="0.25">
      <c r="A43">
        <v>20190114</v>
      </c>
      <c r="B43" t="str">
        <f>"027205"</f>
        <v>027205</v>
      </c>
      <c r="C43" t="s">
        <v>51</v>
      </c>
      <c r="D43" s="3">
        <v>335.75</v>
      </c>
      <c r="E43" t="s">
        <v>52</v>
      </c>
      <c r="F43" t="s">
        <v>20</v>
      </c>
    </row>
    <row r="44" spans="1:6" x14ac:dyDescent="0.25">
      <c r="A44">
        <v>20190114</v>
      </c>
      <c r="B44" t="str">
        <f>"027206"</f>
        <v>027206</v>
      </c>
      <c r="C44" t="s">
        <v>53</v>
      </c>
      <c r="D44" s="3">
        <v>299.35000000000002</v>
      </c>
      <c r="E44" t="s">
        <v>54</v>
      </c>
      <c r="F44" t="s">
        <v>20</v>
      </c>
    </row>
    <row r="45" spans="1:6" x14ac:dyDescent="0.25">
      <c r="A45">
        <v>20190114</v>
      </c>
      <c r="B45" t="str">
        <f>"027206"</f>
        <v>027206</v>
      </c>
      <c r="C45" t="s">
        <v>53</v>
      </c>
      <c r="D45" s="3">
        <v>86.02</v>
      </c>
      <c r="E45" t="s">
        <v>54</v>
      </c>
      <c r="F45" t="s">
        <v>20</v>
      </c>
    </row>
    <row r="46" spans="1:6" x14ac:dyDescent="0.25">
      <c r="A46">
        <v>20190114</v>
      </c>
      <c r="B46" t="str">
        <f>"027207"</f>
        <v>027207</v>
      </c>
      <c r="C46" t="s">
        <v>55</v>
      </c>
      <c r="D46" s="3">
        <v>10240</v>
      </c>
      <c r="E46" t="s">
        <v>56</v>
      </c>
      <c r="F46" t="s">
        <v>20</v>
      </c>
    </row>
    <row r="47" spans="1:6" x14ac:dyDescent="0.25">
      <c r="A47">
        <v>20190114</v>
      </c>
      <c r="B47" t="str">
        <f>"027207"</f>
        <v>027207</v>
      </c>
      <c r="C47" t="s">
        <v>55</v>
      </c>
      <c r="D47" s="3">
        <v>1040</v>
      </c>
      <c r="E47" t="s">
        <v>56</v>
      </c>
      <c r="F47" t="s">
        <v>20</v>
      </c>
    </row>
    <row r="48" spans="1:6" x14ac:dyDescent="0.25">
      <c r="A48">
        <v>20190114</v>
      </c>
      <c r="B48" t="str">
        <f>"027208"</f>
        <v>027208</v>
      </c>
      <c r="C48" t="s">
        <v>57</v>
      </c>
      <c r="D48" s="3">
        <v>1974</v>
      </c>
      <c r="E48" t="s">
        <v>58</v>
      </c>
      <c r="F48" t="s">
        <v>20</v>
      </c>
    </row>
    <row r="49" spans="1:6" x14ac:dyDescent="0.25">
      <c r="A49">
        <v>20190114</v>
      </c>
      <c r="B49" t="str">
        <f>"027208"</f>
        <v>027208</v>
      </c>
      <c r="C49" t="s">
        <v>57</v>
      </c>
      <c r="D49" s="3">
        <v>380</v>
      </c>
      <c r="E49" t="s">
        <v>58</v>
      </c>
      <c r="F49" t="s">
        <v>20</v>
      </c>
    </row>
    <row r="50" spans="1:6" x14ac:dyDescent="0.25">
      <c r="A50">
        <v>20190114</v>
      </c>
      <c r="B50" t="str">
        <f>"027208"</f>
        <v>027208</v>
      </c>
      <c r="C50" t="s">
        <v>57</v>
      </c>
      <c r="D50" s="3">
        <v>5200</v>
      </c>
      <c r="E50" t="s">
        <v>58</v>
      </c>
      <c r="F50" t="s">
        <v>20</v>
      </c>
    </row>
    <row r="51" spans="1:6" x14ac:dyDescent="0.25">
      <c r="A51">
        <v>20190114</v>
      </c>
      <c r="B51" t="str">
        <f>"027209"</f>
        <v>027209</v>
      </c>
      <c r="C51" t="s">
        <v>59</v>
      </c>
      <c r="D51" s="3">
        <v>500</v>
      </c>
      <c r="E51" t="s">
        <v>54</v>
      </c>
      <c r="F51" t="s">
        <v>20</v>
      </c>
    </row>
    <row r="52" spans="1:6" x14ac:dyDescent="0.25">
      <c r="A52">
        <v>20190114</v>
      </c>
      <c r="B52" t="str">
        <f>"027210"</f>
        <v>027210</v>
      </c>
      <c r="C52" t="s">
        <v>9</v>
      </c>
      <c r="D52" s="3">
        <v>40</v>
      </c>
      <c r="E52" t="s">
        <v>60</v>
      </c>
      <c r="F52" t="s">
        <v>20</v>
      </c>
    </row>
    <row r="53" spans="1:6" x14ac:dyDescent="0.25">
      <c r="A53">
        <v>20190114</v>
      </c>
      <c r="B53" t="str">
        <f>"027211"</f>
        <v>027211</v>
      </c>
      <c r="C53" t="s">
        <v>61</v>
      </c>
      <c r="D53" s="3">
        <v>60</v>
      </c>
      <c r="E53" t="s">
        <v>62</v>
      </c>
      <c r="F53" t="s">
        <v>20</v>
      </c>
    </row>
    <row r="54" spans="1:6" x14ac:dyDescent="0.25">
      <c r="A54">
        <v>20190114</v>
      </c>
      <c r="B54" t="str">
        <f>"027212"</f>
        <v>027212</v>
      </c>
      <c r="C54" t="s">
        <v>24</v>
      </c>
      <c r="D54" s="3">
        <v>1226.06</v>
      </c>
      <c r="E54" t="s">
        <v>63</v>
      </c>
      <c r="F54" t="s">
        <v>20</v>
      </c>
    </row>
    <row r="55" spans="1:6" x14ac:dyDescent="0.25">
      <c r="A55">
        <v>20190114</v>
      </c>
      <c r="B55" t="str">
        <f>"027213"</f>
        <v>027213</v>
      </c>
      <c r="C55" t="s">
        <v>64</v>
      </c>
      <c r="D55" s="3">
        <v>100</v>
      </c>
      <c r="E55" t="s">
        <v>21</v>
      </c>
      <c r="F55" t="s">
        <v>20</v>
      </c>
    </row>
    <row r="56" spans="1:6" x14ac:dyDescent="0.25">
      <c r="A56">
        <v>20190114</v>
      </c>
      <c r="B56" t="str">
        <f>"027214"</f>
        <v>027214</v>
      </c>
      <c r="C56" t="s">
        <v>65</v>
      </c>
      <c r="D56" s="3">
        <v>114.25</v>
      </c>
      <c r="E56" t="s">
        <v>66</v>
      </c>
      <c r="F56" t="s">
        <v>20</v>
      </c>
    </row>
    <row r="57" spans="1:6" x14ac:dyDescent="0.25">
      <c r="A57">
        <v>20190114</v>
      </c>
      <c r="B57" t="str">
        <f>"027215"</f>
        <v>027215</v>
      </c>
      <c r="C57" t="s">
        <v>67</v>
      </c>
      <c r="D57" s="3">
        <v>36</v>
      </c>
      <c r="E57" t="s">
        <v>31</v>
      </c>
      <c r="F57" t="s">
        <v>20</v>
      </c>
    </row>
    <row r="58" spans="1:6" x14ac:dyDescent="0.25">
      <c r="A58">
        <v>20190114</v>
      </c>
      <c r="B58" t="str">
        <f>"027216"</f>
        <v>027216</v>
      </c>
      <c r="C58" t="s">
        <v>68</v>
      </c>
      <c r="D58" s="3">
        <v>78</v>
      </c>
      <c r="E58" t="s">
        <v>21</v>
      </c>
      <c r="F58" t="s">
        <v>20</v>
      </c>
    </row>
    <row r="59" spans="1:6" x14ac:dyDescent="0.25">
      <c r="A59">
        <v>20190114</v>
      </c>
      <c r="B59" t="str">
        <f>"027216"</f>
        <v>027216</v>
      </c>
      <c r="C59" t="s">
        <v>68</v>
      </c>
      <c r="D59" s="3">
        <v>72.5</v>
      </c>
      <c r="E59" t="s">
        <v>69</v>
      </c>
      <c r="F59" t="s">
        <v>20</v>
      </c>
    </row>
    <row r="60" spans="1:6" x14ac:dyDescent="0.25">
      <c r="A60">
        <v>20190114</v>
      </c>
      <c r="B60" t="str">
        <f>"027216"</f>
        <v>027216</v>
      </c>
      <c r="C60" t="s">
        <v>68</v>
      </c>
      <c r="D60" s="3">
        <v>50.5</v>
      </c>
      <c r="E60" t="s">
        <v>36</v>
      </c>
      <c r="F60" t="s">
        <v>20</v>
      </c>
    </row>
    <row r="61" spans="1:6" x14ac:dyDescent="0.25">
      <c r="A61">
        <v>20190114</v>
      </c>
      <c r="B61" t="str">
        <f>"027216"</f>
        <v>027216</v>
      </c>
      <c r="C61" t="s">
        <v>68</v>
      </c>
      <c r="D61" s="3">
        <v>105.5</v>
      </c>
      <c r="E61" t="s">
        <v>36</v>
      </c>
      <c r="F61" t="s">
        <v>20</v>
      </c>
    </row>
    <row r="62" spans="1:6" x14ac:dyDescent="0.25">
      <c r="A62">
        <v>20190114</v>
      </c>
      <c r="B62" t="str">
        <f>"027217"</f>
        <v>027217</v>
      </c>
      <c r="C62" t="s">
        <v>70</v>
      </c>
      <c r="D62" s="3">
        <v>464.5</v>
      </c>
      <c r="E62" t="s">
        <v>71</v>
      </c>
      <c r="F62" t="s">
        <v>20</v>
      </c>
    </row>
    <row r="63" spans="1:6" x14ac:dyDescent="0.25">
      <c r="A63">
        <v>20190114</v>
      </c>
      <c r="B63" t="str">
        <f>"027218"</f>
        <v>027218</v>
      </c>
      <c r="C63" t="s">
        <v>72</v>
      </c>
      <c r="D63" s="3">
        <v>2850</v>
      </c>
      <c r="E63" t="s">
        <v>73</v>
      </c>
      <c r="F63" t="s">
        <v>20</v>
      </c>
    </row>
    <row r="64" spans="1:6" x14ac:dyDescent="0.25">
      <c r="A64">
        <v>20190114</v>
      </c>
      <c r="B64" t="str">
        <f>"027219"</f>
        <v>027219</v>
      </c>
      <c r="C64" t="s">
        <v>72</v>
      </c>
      <c r="D64" s="3">
        <v>117.92</v>
      </c>
      <c r="E64" t="s">
        <v>60</v>
      </c>
      <c r="F64" t="s">
        <v>20</v>
      </c>
    </row>
    <row r="65" spans="1:6" x14ac:dyDescent="0.25">
      <c r="A65">
        <v>20190114</v>
      </c>
      <c r="B65" t="str">
        <f>"027220"</f>
        <v>027220</v>
      </c>
      <c r="C65" t="s">
        <v>74</v>
      </c>
      <c r="D65" s="3">
        <v>1000</v>
      </c>
      <c r="E65" t="s">
        <v>75</v>
      </c>
      <c r="F65" t="s">
        <v>41</v>
      </c>
    </row>
    <row r="66" spans="1:6" x14ac:dyDescent="0.25">
      <c r="A66">
        <v>20190114</v>
      </c>
      <c r="B66" t="str">
        <f>"027221"</f>
        <v>027221</v>
      </c>
      <c r="C66" t="s">
        <v>76</v>
      </c>
      <c r="D66" s="3">
        <v>959.3</v>
      </c>
      <c r="E66" t="s">
        <v>77</v>
      </c>
      <c r="F66" t="s">
        <v>41</v>
      </c>
    </row>
    <row r="67" spans="1:6" x14ac:dyDescent="0.25">
      <c r="A67">
        <v>20190114</v>
      </c>
      <c r="B67" t="str">
        <f>"027222"</f>
        <v>027222</v>
      </c>
      <c r="C67" t="s">
        <v>78</v>
      </c>
      <c r="D67" s="3">
        <v>2849</v>
      </c>
      <c r="E67" t="s">
        <v>79</v>
      </c>
      <c r="F67" t="s">
        <v>41</v>
      </c>
    </row>
    <row r="68" spans="1:6" x14ac:dyDescent="0.25">
      <c r="A68">
        <v>20190114</v>
      </c>
      <c r="B68" t="str">
        <f>"027223"</f>
        <v>027223</v>
      </c>
      <c r="C68" t="s">
        <v>80</v>
      </c>
      <c r="D68" s="3">
        <v>800</v>
      </c>
      <c r="E68" t="s">
        <v>81</v>
      </c>
      <c r="F68" t="s">
        <v>41</v>
      </c>
    </row>
    <row r="69" spans="1:6" x14ac:dyDescent="0.25">
      <c r="A69">
        <v>20190114</v>
      </c>
      <c r="B69" t="str">
        <f>"027224"</f>
        <v>027224</v>
      </c>
      <c r="C69" t="s">
        <v>59</v>
      </c>
      <c r="D69" s="3">
        <v>1513.5</v>
      </c>
      <c r="E69" t="s">
        <v>82</v>
      </c>
      <c r="F69" t="s">
        <v>41</v>
      </c>
    </row>
    <row r="70" spans="1:6" x14ac:dyDescent="0.25">
      <c r="A70">
        <v>20190114</v>
      </c>
      <c r="B70" t="str">
        <f>"027225"</f>
        <v>027225</v>
      </c>
      <c r="C70" t="s">
        <v>83</v>
      </c>
      <c r="D70" s="3">
        <v>96</v>
      </c>
      <c r="E70" t="s">
        <v>36</v>
      </c>
      <c r="F70" t="s">
        <v>41</v>
      </c>
    </row>
    <row r="71" spans="1:6" x14ac:dyDescent="0.25">
      <c r="A71">
        <v>20190114</v>
      </c>
      <c r="B71" t="str">
        <f>"027226"</f>
        <v>027226</v>
      </c>
      <c r="C71" t="s">
        <v>9</v>
      </c>
      <c r="D71" s="3">
        <v>100</v>
      </c>
      <c r="E71" t="s">
        <v>84</v>
      </c>
      <c r="F71" t="s">
        <v>41</v>
      </c>
    </row>
    <row r="72" spans="1:6" x14ac:dyDescent="0.25">
      <c r="A72">
        <v>20190114</v>
      </c>
      <c r="B72" t="str">
        <f>"027227"</f>
        <v>027227</v>
      </c>
      <c r="C72" t="s">
        <v>9</v>
      </c>
      <c r="D72" s="3">
        <v>600</v>
      </c>
      <c r="E72" t="s">
        <v>84</v>
      </c>
      <c r="F72" t="s">
        <v>41</v>
      </c>
    </row>
    <row r="73" spans="1:6" x14ac:dyDescent="0.25">
      <c r="A73">
        <v>20190114</v>
      </c>
      <c r="B73" t="str">
        <f>"027228"</f>
        <v>027228</v>
      </c>
      <c r="C73" t="s">
        <v>85</v>
      </c>
      <c r="D73" s="3">
        <v>635.28</v>
      </c>
      <c r="E73" t="s">
        <v>36</v>
      </c>
      <c r="F73" t="s">
        <v>41</v>
      </c>
    </row>
    <row r="74" spans="1:6" x14ac:dyDescent="0.25">
      <c r="A74">
        <v>20190114</v>
      </c>
      <c r="B74" t="str">
        <f>"027229"</f>
        <v>027229</v>
      </c>
      <c r="C74" t="s">
        <v>86</v>
      </c>
      <c r="D74" s="3">
        <v>625</v>
      </c>
      <c r="E74" t="s">
        <v>87</v>
      </c>
      <c r="F74" t="s">
        <v>41</v>
      </c>
    </row>
    <row r="75" spans="1:6" x14ac:dyDescent="0.25">
      <c r="A75">
        <v>20190114</v>
      </c>
      <c r="B75" t="str">
        <f>"027229"</f>
        <v>027229</v>
      </c>
      <c r="C75" t="s">
        <v>86</v>
      </c>
      <c r="D75" s="3">
        <v>275</v>
      </c>
      <c r="E75" t="s">
        <v>87</v>
      </c>
      <c r="F75" t="s">
        <v>41</v>
      </c>
    </row>
    <row r="76" spans="1:6" x14ac:dyDescent="0.25">
      <c r="A76">
        <v>20190114</v>
      </c>
      <c r="B76" t="str">
        <f>"027230"</f>
        <v>027230</v>
      </c>
      <c r="C76" t="s">
        <v>88</v>
      </c>
      <c r="D76" s="3">
        <v>1834.67</v>
      </c>
      <c r="E76" t="s">
        <v>89</v>
      </c>
      <c r="F76" t="s">
        <v>41</v>
      </c>
    </row>
    <row r="77" spans="1:6" x14ac:dyDescent="0.25">
      <c r="A77">
        <v>20190114</v>
      </c>
      <c r="B77" t="str">
        <f>"027231"</f>
        <v>027231</v>
      </c>
      <c r="C77" t="s">
        <v>90</v>
      </c>
      <c r="D77" s="3">
        <v>258.64</v>
      </c>
      <c r="E77" t="s">
        <v>91</v>
      </c>
      <c r="F77" t="s">
        <v>41</v>
      </c>
    </row>
    <row r="78" spans="1:6" x14ac:dyDescent="0.25">
      <c r="A78">
        <v>20190114</v>
      </c>
      <c r="B78" t="str">
        <f>"027232"</f>
        <v>027232</v>
      </c>
      <c r="C78" t="s">
        <v>92</v>
      </c>
      <c r="D78" s="3">
        <v>50</v>
      </c>
      <c r="E78" t="s">
        <v>93</v>
      </c>
      <c r="F78" t="s">
        <v>41</v>
      </c>
    </row>
    <row r="79" spans="1:6" x14ac:dyDescent="0.25">
      <c r="A79">
        <v>20190114</v>
      </c>
      <c r="B79" t="str">
        <f>"027233"</f>
        <v>027233</v>
      </c>
      <c r="C79" t="s">
        <v>94</v>
      </c>
      <c r="D79" s="3">
        <v>350</v>
      </c>
      <c r="E79" t="s">
        <v>93</v>
      </c>
      <c r="F79" t="s">
        <v>41</v>
      </c>
    </row>
    <row r="80" spans="1:6" x14ac:dyDescent="0.25">
      <c r="A80">
        <v>20190114</v>
      </c>
      <c r="B80" t="str">
        <f>"027234"</f>
        <v>027234</v>
      </c>
      <c r="C80" t="s">
        <v>95</v>
      </c>
      <c r="D80" s="3">
        <v>555.9</v>
      </c>
      <c r="E80" t="s">
        <v>48</v>
      </c>
      <c r="F80" t="s">
        <v>41</v>
      </c>
    </row>
    <row r="81" spans="1:6" x14ac:dyDescent="0.25">
      <c r="A81">
        <v>20190114</v>
      </c>
      <c r="B81" t="str">
        <f>"027235"</f>
        <v>027235</v>
      </c>
      <c r="C81" t="s">
        <v>72</v>
      </c>
      <c r="D81" s="3">
        <v>1700</v>
      </c>
      <c r="E81" t="s">
        <v>96</v>
      </c>
      <c r="F81" t="s">
        <v>41</v>
      </c>
    </row>
    <row r="82" spans="1:6" x14ac:dyDescent="0.25">
      <c r="A82">
        <v>20190114</v>
      </c>
      <c r="B82" t="str">
        <f>"027236"</f>
        <v>027236</v>
      </c>
      <c r="C82" t="s">
        <v>72</v>
      </c>
      <c r="D82" s="3">
        <v>1782.08</v>
      </c>
      <c r="E82" t="s">
        <v>60</v>
      </c>
      <c r="F82" t="s">
        <v>41</v>
      </c>
    </row>
    <row r="83" spans="1:6" x14ac:dyDescent="0.25">
      <c r="A83">
        <v>20190114</v>
      </c>
      <c r="B83" t="str">
        <f>"027237"</f>
        <v>027237</v>
      </c>
      <c r="C83" t="s">
        <v>72</v>
      </c>
      <c r="D83" s="3">
        <v>2100</v>
      </c>
      <c r="E83" t="s">
        <v>58</v>
      </c>
      <c r="F83" t="s">
        <v>41</v>
      </c>
    </row>
    <row r="84" spans="1:6" x14ac:dyDescent="0.25">
      <c r="A84">
        <v>20190114</v>
      </c>
      <c r="B84" t="str">
        <f>"027238"</f>
        <v>027238</v>
      </c>
      <c r="C84" t="s">
        <v>97</v>
      </c>
      <c r="D84" s="3">
        <v>45</v>
      </c>
      <c r="E84" t="s">
        <v>98</v>
      </c>
      <c r="F84" t="s">
        <v>41</v>
      </c>
    </row>
    <row r="85" spans="1:6" x14ac:dyDescent="0.25">
      <c r="A85">
        <v>20190114</v>
      </c>
      <c r="B85" t="str">
        <f>"027239"</f>
        <v>027239</v>
      </c>
      <c r="C85" t="s">
        <v>99</v>
      </c>
      <c r="D85" s="3">
        <v>26</v>
      </c>
      <c r="E85" t="s">
        <v>100</v>
      </c>
      <c r="F85" t="s">
        <v>41</v>
      </c>
    </row>
    <row r="86" spans="1:6" x14ac:dyDescent="0.25">
      <c r="A86">
        <v>20190114</v>
      </c>
      <c r="B86" t="str">
        <f>"027240"</f>
        <v>027240</v>
      </c>
      <c r="C86" t="s">
        <v>101</v>
      </c>
      <c r="D86" s="3">
        <v>300</v>
      </c>
      <c r="E86" t="s">
        <v>98</v>
      </c>
      <c r="F86" t="s">
        <v>41</v>
      </c>
    </row>
    <row r="87" spans="1:6" x14ac:dyDescent="0.25">
      <c r="A87">
        <v>20190114</v>
      </c>
      <c r="B87" t="str">
        <f>"027241"</f>
        <v>027241</v>
      </c>
      <c r="C87" t="s">
        <v>38</v>
      </c>
      <c r="D87" s="3">
        <v>451</v>
      </c>
      <c r="E87" t="s">
        <v>102</v>
      </c>
      <c r="F87" t="s">
        <v>41</v>
      </c>
    </row>
    <row r="88" spans="1:6" x14ac:dyDescent="0.25">
      <c r="A88">
        <v>20190118</v>
      </c>
      <c r="B88" t="str">
        <f>"027242"</f>
        <v>027242</v>
      </c>
      <c r="C88" t="s">
        <v>103</v>
      </c>
      <c r="D88" s="3">
        <v>71.92</v>
      </c>
      <c r="E88" t="s">
        <v>104</v>
      </c>
      <c r="F88" t="s">
        <v>20</v>
      </c>
    </row>
    <row r="89" spans="1:6" x14ac:dyDescent="0.25">
      <c r="A89">
        <v>20190118</v>
      </c>
      <c r="B89" t="str">
        <f>"027242"</f>
        <v>027242</v>
      </c>
      <c r="C89" t="s">
        <v>103</v>
      </c>
      <c r="D89" s="3">
        <v>24.79</v>
      </c>
      <c r="E89" t="s">
        <v>32</v>
      </c>
      <c r="F89" t="s">
        <v>20</v>
      </c>
    </row>
    <row r="90" spans="1:6" x14ac:dyDescent="0.25">
      <c r="A90">
        <v>20190118</v>
      </c>
      <c r="B90" t="str">
        <f>"027242"</f>
        <v>027242</v>
      </c>
      <c r="C90" t="s">
        <v>103</v>
      </c>
      <c r="D90" s="3">
        <v>191.38</v>
      </c>
      <c r="E90" t="s">
        <v>35</v>
      </c>
      <c r="F90" t="s">
        <v>20</v>
      </c>
    </row>
    <row r="91" spans="1:6" x14ac:dyDescent="0.25">
      <c r="A91">
        <v>20190118</v>
      </c>
      <c r="B91" t="str">
        <f>"027242"</f>
        <v>027242</v>
      </c>
      <c r="C91" t="s">
        <v>103</v>
      </c>
      <c r="D91" s="3">
        <v>19.54</v>
      </c>
      <c r="E91" t="s">
        <v>35</v>
      </c>
      <c r="F91" t="s">
        <v>20</v>
      </c>
    </row>
    <row r="92" spans="1:6" x14ac:dyDescent="0.25">
      <c r="A92">
        <v>20190118</v>
      </c>
      <c r="B92" t="str">
        <f>"027243"</f>
        <v>027243</v>
      </c>
      <c r="C92" t="s">
        <v>105</v>
      </c>
      <c r="D92" s="3">
        <v>560</v>
      </c>
      <c r="E92" t="s">
        <v>106</v>
      </c>
      <c r="F92" t="s">
        <v>20</v>
      </c>
    </row>
    <row r="93" spans="1:6" x14ac:dyDescent="0.25">
      <c r="A93">
        <v>20190118</v>
      </c>
      <c r="B93" t="str">
        <f>"027244"</f>
        <v>027244</v>
      </c>
      <c r="C93" t="s">
        <v>107</v>
      </c>
      <c r="D93" s="3">
        <v>692.08</v>
      </c>
      <c r="E93" t="s">
        <v>108</v>
      </c>
      <c r="F93" t="s">
        <v>20</v>
      </c>
    </row>
    <row r="94" spans="1:6" x14ac:dyDescent="0.25">
      <c r="A94">
        <v>20190118</v>
      </c>
      <c r="B94" t="str">
        <f>"027245"</f>
        <v>027245</v>
      </c>
      <c r="C94" t="s">
        <v>24</v>
      </c>
      <c r="D94" s="3">
        <v>122.28</v>
      </c>
      <c r="E94" t="s">
        <v>109</v>
      </c>
      <c r="F94" t="s">
        <v>20</v>
      </c>
    </row>
    <row r="95" spans="1:6" x14ac:dyDescent="0.25">
      <c r="A95">
        <v>20190118</v>
      </c>
      <c r="B95" t="str">
        <f>"027246"</f>
        <v>027246</v>
      </c>
      <c r="C95" t="s">
        <v>110</v>
      </c>
      <c r="D95" s="3">
        <v>108</v>
      </c>
      <c r="E95" t="s">
        <v>111</v>
      </c>
      <c r="F95" t="s">
        <v>20</v>
      </c>
    </row>
    <row r="96" spans="1:6" x14ac:dyDescent="0.25">
      <c r="A96">
        <v>20190118</v>
      </c>
      <c r="B96" t="str">
        <f>"027247"</f>
        <v>027247</v>
      </c>
      <c r="C96" t="s">
        <v>112</v>
      </c>
      <c r="D96" s="3">
        <v>65</v>
      </c>
      <c r="E96" t="s">
        <v>21</v>
      </c>
      <c r="F96" t="s">
        <v>20</v>
      </c>
    </row>
    <row r="97" spans="1:6" x14ac:dyDescent="0.25">
      <c r="A97">
        <v>20190118</v>
      </c>
      <c r="B97" t="str">
        <f>"027247"</f>
        <v>027247</v>
      </c>
      <c r="C97" t="s">
        <v>112</v>
      </c>
      <c r="D97" s="3">
        <v>45</v>
      </c>
      <c r="E97" t="s">
        <v>21</v>
      </c>
      <c r="F97" t="s">
        <v>20</v>
      </c>
    </row>
    <row r="98" spans="1:6" x14ac:dyDescent="0.25">
      <c r="A98">
        <v>20190118</v>
      </c>
      <c r="B98" t="str">
        <f>"027247"</f>
        <v>027247</v>
      </c>
      <c r="C98" t="s">
        <v>112</v>
      </c>
      <c r="D98" s="3">
        <v>525</v>
      </c>
      <c r="E98" t="s">
        <v>21</v>
      </c>
      <c r="F98" t="s">
        <v>20</v>
      </c>
    </row>
    <row r="99" spans="1:6" x14ac:dyDescent="0.25">
      <c r="A99">
        <v>20190118</v>
      </c>
      <c r="B99" t="str">
        <f>"027247"</f>
        <v>027247</v>
      </c>
      <c r="C99" t="s">
        <v>112</v>
      </c>
      <c r="D99" s="3">
        <v>44.46</v>
      </c>
      <c r="E99" t="s">
        <v>62</v>
      </c>
      <c r="F99" t="s">
        <v>20</v>
      </c>
    </row>
    <row r="100" spans="1:6" x14ac:dyDescent="0.25">
      <c r="A100">
        <v>20190118</v>
      </c>
      <c r="B100" t="str">
        <f>"027247"</f>
        <v>027247</v>
      </c>
      <c r="C100" t="s">
        <v>112</v>
      </c>
      <c r="D100" s="3">
        <v>60.92</v>
      </c>
      <c r="E100" t="s">
        <v>62</v>
      </c>
      <c r="F100" t="s">
        <v>20</v>
      </c>
    </row>
    <row r="101" spans="1:6" x14ac:dyDescent="0.25">
      <c r="A101">
        <v>20190118</v>
      </c>
      <c r="B101" t="str">
        <f>"027247"</f>
        <v>027247</v>
      </c>
      <c r="C101" t="s">
        <v>112</v>
      </c>
      <c r="D101" s="3">
        <v>24.99</v>
      </c>
      <c r="E101" t="s">
        <v>62</v>
      </c>
      <c r="F101" t="s">
        <v>20</v>
      </c>
    </row>
    <row r="102" spans="1:6" x14ac:dyDescent="0.25">
      <c r="A102">
        <v>20190118</v>
      </c>
      <c r="B102" t="str">
        <f>"027247"</f>
        <v>027247</v>
      </c>
      <c r="C102" t="s">
        <v>112</v>
      </c>
      <c r="D102" s="3">
        <v>100</v>
      </c>
      <c r="E102" t="s">
        <v>62</v>
      </c>
      <c r="F102" t="s">
        <v>20</v>
      </c>
    </row>
    <row r="103" spans="1:6" x14ac:dyDescent="0.25">
      <c r="A103">
        <v>20190118</v>
      </c>
      <c r="B103" t="str">
        <f>"027247"</f>
        <v>027247</v>
      </c>
      <c r="C103" t="s">
        <v>112</v>
      </c>
      <c r="D103" s="3">
        <v>24.99</v>
      </c>
      <c r="E103" t="s">
        <v>62</v>
      </c>
      <c r="F103" t="s">
        <v>20</v>
      </c>
    </row>
    <row r="104" spans="1:6" x14ac:dyDescent="0.25">
      <c r="A104">
        <v>20190118</v>
      </c>
      <c r="B104" t="str">
        <f>"027247"</f>
        <v>027247</v>
      </c>
      <c r="C104" t="s">
        <v>112</v>
      </c>
      <c r="D104" s="3">
        <v>775</v>
      </c>
      <c r="E104" t="s">
        <v>62</v>
      </c>
      <c r="F104" t="s">
        <v>20</v>
      </c>
    </row>
    <row r="105" spans="1:6" x14ac:dyDescent="0.25">
      <c r="A105">
        <v>20190118</v>
      </c>
      <c r="B105" t="str">
        <f>"027247"</f>
        <v>027247</v>
      </c>
      <c r="C105" t="s">
        <v>112</v>
      </c>
      <c r="D105" s="3">
        <v>100</v>
      </c>
      <c r="E105" t="s">
        <v>62</v>
      </c>
      <c r="F105" t="s">
        <v>20</v>
      </c>
    </row>
    <row r="106" spans="1:6" x14ac:dyDescent="0.25">
      <c r="A106">
        <v>20190118</v>
      </c>
      <c r="B106" t="str">
        <f>"027247"</f>
        <v>027247</v>
      </c>
      <c r="C106" t="s">
        <v>112</v>
      </c>
      <c r="D106" s="3">
        <v>35.880000000000003</v>
      </c>
      <c r="E106" t="s">
        <v>31</v>
      </c>
      <c r="F106" t="s">
        <v>20</v>
      </c>
    </row>
    <row r="107" spans="1:6" x14ac:dyDescent="0.25">
      <c r="A107">
        <v>20190118</v>
      </c>
      <c r="B107" t="str">
        <f>"027247"</f>
        <v>027247</v>
      </c>
      <c r="C107" t="s">
        <v>112</v>
      </c>
      <c r="D107" s="3">
        <v>86.71</v>
      </c>
      <c r="E107" t="s">
        <v>31</v>
      </c>
      <c r="F107" t="s">
        <v>20</v>
      </c>
    </row>
    <row r="108" spans="1:6" x14ac:dyDescent="0.25">
      <c r="A108">
        <v>20190118</v>
      </c>
      <c r="B108" t="str">
        <f>"027247"</f>
        <v>027247</v>
      </c>
      <c r="C108" t="s">
        <v>112</v>
      </c>
      <c r="D108" s="3">
        <v>177</v>
      </c>
      <c r="E108" t="s">
        <v>114</v>
      </c>
      <c r="F108" t="s">
        <v>20</v>
      </c>
    </row>
    <row r="109" spans="1:6" x14ac:dyDescent="0.25">
      <c r="A109">
        <v>20190118</v>
      </c>
      <c r="B109" t="str">
        <f>"027247"</f>
        <v>027247</v>
      </c>
      <c r="C109" t="s">
        <v>112</v>
      </c>
      <c r="D109" s="3">
        <v>294.75</v>
      </c>
      <c r="E109" t="s">
        <v>35</v>
      </c>
      <c r="F109" t="s">
        <v>20</v>
      </c>
    </row>
    <row r="110" spans="1:6" x14ac:dyDescent="0.25">
      <c r="A110">
        <v>20190118</v>
      </c>
      <c r="B110" t="str">
        <f>"027247"</f>
        <v>027247</v>
      </c>
      <c r="C110" t="s">
        <v>112</v>
      </c>
      <c r="D110" s="3">
        <v>73.099999999999994</v>
      </c>
      <c r="E110" t="s">
        <v>35</v>
      </c>
      <c r="F110" t="s">
        <v>20</v>
      </c>
    </row>
    <row r="111" spans="1:6" x14ac:dyDescent="0.25">
      <c r="A111">
        <v>20190118</v>
      </c>
      <c r="B111" t="str">
        <f>"027247"</f>
        <v>027247</v>
      </c>
      <c r="C111" t="s">
        <v>112</v>
      </c>
      <c r="D111" s="3">
        <v>170</v>
      </c>
      <c r="E111" t="s">
        <v>35</v>
      </c>
      <c r="F111" t="s">
        <v>20</v>
      </c>
    </row>
    <row r="112" spans="1:6" x14ac:dyDescent="0.25">
      <c r="A112">
        <v>20190118</v>
      </c>
      <c r="B112" t="str">
        <f>"027247"</f>
        <v>027247</v>
      </c>
      <c r="C112" t="s">
        <v>112</v>
      </c>
      <c r="D112" s="3">
        <v>579.84</v>
      </c>
      <c r="E112" t="s">
        <v>69</v>
      </c>
      <c r="F112" t="s">
        <v>20</v>
      </c>
    </row>
    <row r="113" spans="1:6" x14ac:dyDescent="0.25">
      <c r="A113">
        <v>20190118</v>
      </c>
      <c r="B113" t="str">
        <f>"027247"</f>
        <v>027247</v>
      </c>
      <c r="C113" t="s">
        <v>112</v>
      </c>
      <c r="D113" s="3">
        <v>140</v>
      </c>
      <c r="E113" t="s">
        <v>69</v>
      </c>
      <c r="F113" t="s">
        <v>20</v>
      </c>
    </row>
    <row r="114" spans="1:6" x14ac:dyDescent="0.25">
      <c r="A114">
        <v>20190118</v>
      </c>
      <c r="B114" t="str">
        <f>"027247"</f>
        <v>027247</v>
      </c>
      <c r="C114" t="s">
        <v>112</v>
      </c>
      <c r="D114" s="3">
        <v>550</v>
      </c>
      <c r="E114" t="s">
        <v>69</v>
      </c>
      <c r="F114" t="s">
        <v>20</v>
      </c>
    </row>
    <row r="115" spans="1:6" x14ac:dyDescent="0.25">
      <c r="A115">
        <v>20190118</v>
      </c>
      <c r="B115" t="str">
        <f>"027247"</f>
        <v>027247</v>
      </c>
      <c r="C115" t="s">
        <v>112</v>
      </c>
      <c r="D115" s="3">
        <v>104.85</v>
      </c>
      <c r="E115" t="s">
        <v>120</v>
      </c>
      <c r="F115" t="s">
        <v>20</v>
      </c>
    </row>
    <row r="116" spans="1:6" x14ac:dyDescent="0.25">
      <c r="A116">
        <v>20190118</v>
      </c>
      <c r="B116" t="str">
        <f>"027247"</f>
        <v>027247</v>
      </c>
      <c r="C116" t="s">
        <v>112</v>
      </c>
      <c r="D116" s="3">
        <v>472</v>
      </c>
      <c r="E116" t="s">
        <v>117</v>
      </c>
      <c r="F116" t="s">
        <v>20</v>
      </c>
    </row>
    <row r="117" spans="1:6" x14ac:dyDescent="0.25">
      <c r="A117">
        <v>20190118</v>
      </c>
      <c r="B117" t="str">
        <f>"027247"</f>
        <v>027247</v>
      </c>
      <c r="C117" t="s">
        <v>112</v>
      </c>
      <c r="D117" s="3">
        <v>56.75</v>
      </c>
      <c r="E117" t="s">
        <v>117</v>
      </c>
      <c r="F117" t="s">
        <v>20</v>
      </c>
    </row>
    <row r="118" spans="1:6" x14ac:dyDescent="0.25">
      <c r="A118">
        <v>20190118</v>
      </c>
      <c r="B118" t="str">
        <f>"027247"</f>
        <v>027247</v>
      </c>
      <c r="C118" t="s">
        <v>112</v>
      </c>
      <c r="D118" s="3">
        <v>91.43</v>
      </c>
      <c r="E118" t="s">
        <v>118</v>
      </c>
      <c r="F118" t="s">
        <v>20</v>
      </c>
    </row>
    <row r="119" spans="1:6" x14ac:dyDescent="0.25">
      <c r="A119">
        <v>20190118</v>
      </c>
      <c r="B119" t="str">
        <f>"027247"</f>
        <v>027247</v>
      </c>
      <c r="C119" t="s">
        <v>112</v>
      </c>
      <c r="D119" s="3">
        <v>19.95</v>
      </c>
      <c r="E119" t="s">
        <v>118</v>
      </c>
      <c r="F119" t="s">
        <v>20</v>
      </c>
    </row>
    <row r="120" spans="1:6" x14ac:dyDescent="0.25">
      <c r="A120">
        <v>20190118</v>
      </c>
      <c r="B120" t="str">
        <f>"027247"</f>
        <v>027247</v>
      </c>
      <c r="C120" t="s">
        <v>112</v>
      </c>
      <c r="D120" s="3">
        <v>-10</v>
      </c>
      <c r="E120" t="s">
        <v>116</v>
      </c>
      <c r="F120" t="s">
        <v>20</v>
      </c>
    </row>
    <row r="121" spans="1:6" x14ac:dyDescent="0.25">
      <c r="A121">
        <v>20190118</v>
      </c>
      <c r="B121" t="str">
        <f>"027247"</f>
        <v>027247</v>
      </c>
      <c r="C121" t="s">
        <v>112</v>
      </c>
      <c r="D121" s="3">
        <v>3.74</v>
      </c>
      <c r="E121" t="s">
        <v>119</v>
      </c>
      <c r="F121" t="s">
        <v>20</v>
      </c>
    </row>
    <row r="122" spans="1:6" x14ac:dyDescent="0.25">
      <c r="A122">
        <v>20190118</v>
      </c>
      <c r="B122" t="str">
        <f>"027247"</f>
        <v>027247</v>
      </c>
      <c r="C122" t="s">
        <v>112</v>
      </c>
      <c r="D122" s="3">
        <v>661.87</v>
      </c>
      <c r="E122" t="s">
        <v>113</v>
      </c>
      <c r="F122" t="s">
        <v>20</v>
      </c>
    </row>
    <row r="123" spans="1:6" x14ac:dyDescent="0.25">
      <c r="A123">
        <v>20190118</v>
      </c>
      <c r="B123" t="str">
        <f>"027247"</f>
        <v>027247</v>
      </c>
      <c r="C123" t="s">
        <v>112</v>
      </c>
      <c r="D123" s="3">
        <v>738</v>
      </c>
      <c r="E123" t="s">
        <v>115</v>
      </c>
      <c r="F123" t="s">
        <v>20</v>
      </c>
    </row>
    <row r="124" spans="1:6" x14ac:dyDescent="0.25">
      <c r="A124">
        <v>20190118</v>
      </c>
      <c r="B124" t="str">
        <f>"027248"</f>
        <v>027248</v>
      </c>
      <c r="C124" t="s">
        <v>67</v>
      </c>
      <c r="D124" s="3">
        <v>216</v>
      </c>
      <c r="E124" t="s">
        <v>121</v>
      </c>
      <c r="F124" t="s">
        <v>20</v>
      </c>
    </row>
    <row r="125" spans="1:6" x14ac:dyDescent="0.25">
      <c r="A125">
        <v>20190118</v>
      </c>
      <c r="B125" t="str">
        <f>"027249"</f>
        <v>027249</v>
      </c>
      <c r="C125" t="s">
        <v>68</v>
      </c>
      <c r="D125" s="3">
        <v>56</v>
      </c>
      <c r="E125" t="s">
        <v>36</v>
      </c>
      <c r="F125" t="s">
        <v>20</v>
      </c>
    </row>
    <row r="126" spans="1:6" x14ac:dyDescent="0.25">
      <c r="A126">
        <v>20190118</v>
      </c>
      <c r="B126" t="str">
        <f>"027250"</f>
        <v>027250</v>
      </c>
      <c r="C126" t="s">
        <v>122</v>
      </c>
      <c r="D126" s="3">
        <v>43</v>
      </c>
      <c r="E126" t="s">
        <v>111</v>
      </c>
      <c r="F126" t="s">
        <v>20</v>
      </c>
    </row>
    <row r="127" spans="1:6" x14ac:dyDescent="0.25">
      <c r="A127">
        <v>20190118</v>
      </c>
      <c r="B127" t="str">
        <f>"027251"</f>
        <v>027251</v>
      </c>
      <c r="C127" t="s">
        <v>103</v>
      </c>
      <c r="D127" s="3">
        <v>159.99</v>
      </c>
      <c r="E127" t="s">
        <v>46</v>
      </c>
      <c r="F127" t="s">
        <v>41</v>
      </c>
    </row>
    <row r="128" spans="1:6" x14ac:dyDescent="0.25">
      <c r="A128">
        <v>20190118</v>
      </c>
      <c r="B128" t="str">
        <f>"027251"</f>
        <v>027251</v>
      </c>
      <c r="C128" t="s">
        <v>103</v>
      </c>
      <c r="D128" s="3">
        <v>70.849999999999994</v>
      </c>
      <c r="E128" t="s">
        <v>82</v>
      </c>
      <c r="F128" t="s">
        <v>41</v>
      </c>
    </row>
    <row r="129" spans="1:6" x14ac:dyDescent="0.25">
      <c r="A129">
        <v>20190118</v>
      </c>
      <c r="B129" t="str">
        <f>"027251"</f>
        <v>027251</v>
      </c>
      <c r="C129" t="s">
        <v>103</v>
      </c>
      <c r="D129" s="3">
        <v>24.64</v>
      </c>
      <c r="E129" t="s">
        <v>82</v>
      </c>
      <c r="F129" t="s">
        <v>41</v>
      </c>
    </row>
    <row r="130" spans="1:6" x14ac:dyDescent="0.25">
      <c r="A130">
        <v>20190118</v>
      </c>
      <c r="B130" t="str">
        <f>"027251"</f>
        <v>027251</v>
      </c>
      <c r="C130" t="s">
        <v>103</v>
      </c>
      <c r="D130" s="3">
        <v>298.35000000000002</v>
      </c>
      <c r="E130" t="s">
        <v>82</v>
      </c>
      <c r="F130" t="s">
        <v>41</v>
      </c>
    </row>
    <row r="131" spans="1:6" x14ac:dyDescent="0.25">
      <c r="A131">
        <v>20190118</v>
      </c>
      <c r="B131" t="str">
        <f>"027251"</f>
        <v>027251</v>
      </c>
      <c r="C131" t="s">
        <v>103</v>
      </c>
      <c r="D131" s="3">
        <v>26.11</v>
      </c>
      <c r="E131" t="s">
        <v>82</v>
      </c>
      <c r="F131" t="s">
        <v>41</v>
      </c>
    </row>
    <row r="132" spans="1:6" x14ac:dyDescent="0.25">
      <c r="A132">
        <v>20190118</v>
      </c>
      <c r="B132" t="str">
        <f>"027251"</f>
        <v>027251</v>
      </c>
      <c r="C132" t="s">
        <v>103</v>
      </c>
      <c r="D132" s="3">
        <v>119.85</v>
      </c>
      <c r="E132" t="s">
        <v>82</v>
      </c>
      <c r="F132" t="s">
        <v>41</v>
      </c>
    </row>
    <row r="133" spans="1:6" x14ac:dyDescent="0.25">
      <c r="A133">
        <v>20190118</v>
      </c>
      <c r="B133" t="str">
        <f>"027251"</f>
        <v>027251</v>
      </c>
      <c r="C133" t="s">
        <v>103</v>
      </c>
      <c r="D133" s="3">
        <v>66.95</v>
      </c>
      <c r="E133" t="s">
        <v>82</v>
      </c>
      <c r="F133" t="s">
        <v>41</v>
      </c>
    </row>
    <row r="134" spans="1:6" x14ac:dyDescent="0.25">
      <c r="A134">
        <v>20190118</v>
      </c>
      <c r="B134" t="str">
        <f>"027251"</f>
        <v>027251</v>
      </c>
      <c r="C134" t="s">
        <v>103</v>
      </c>
      <c r="D134" s="3">
        <v>36.94</v>
      </c>
      <c r="E134" t="s">
        <v>82</v>
      </c>
      <c r="F134" t="s">
        <v>41</v>
      </c>
    </row>
    <row r="135" spans="1:6" x14ac:dyDescent="0.25">
      <c r="A135">
        <v>20190118</v>
      </c>
      <c r="B135" t="str">
        <f>"027251"</f>
        <v>027251</v>
      </c>
      <c r="C135" t="s">
        <v>103</v>
      </c>
      <c r="D135" s="3">
        <v>52.56</v>
      </c>
      <c r="E135" t="s">
        <v>82</v>
      </c>
      <c r="F135" t="s">
        <v>41</v>
      </c>
    </row>
    <row r="136" spans="1:6" x14ac:dyDescent="0.25">
      <c r="A136">
        <v>20190118</v>
      </c>
      <c r="B136" t="str">
        <f>"027251"</f>
        <v>027251</v>
      </c>
      <c r="C136" t="s">
        <v>103</v>
      </c>
      <c r="D136" s="3">
        <v>7.98</v>
      </c>
      <c r="E136" t="s">
        <v>82</v>
      </c>
      <c r="F136" t="s">
        <v>41</v>
      </c>
    </row>
    <row r="137" spans="1:6" x14ac:dyDescent="0.25">
      <c r="A137">
        <v>20190118</v>
      </c>
      <c r="B137" t="str">
        <f>"027251"</f>
        <v>027251</v>
      </c>
      <c r="C137" t="s">
        <v>103</v>
      </c>
      <c r="D137" s="3">
        <v>29.99</v>
      </c>
      <c r="E137" t="s">
        <v>82</v>
      </c>
      <c r="F137" t="s">
        <v>41</v>
      </c>
    </row>
    <row r="138" spans="1:6" x14ac:dyDescent="0.25">
      <c r="A138">
        <v>20190118</v>
      </c>
      <c r="B138" t="str">
        <f>"027251"</f>
        <v>027251</v>
      </c>
      <c r="C138" t="s">
        <v>103</v>
      </c>
      <c r="D138" s="3">
        <v>100.7</v>
      </c>
      <c r="E138" t="s">
        <v>82</v>
      </c>
      <c r="F138" t="s">
        <v>41</v>
      </c>
    </row>
    <row r="139" spans="1:6" x14ac:dyDescent="0.25">
      <c r="A139">
        <v>20190118</v>
      </c>
      <c r="B139" t="str">
        <f>"027251"</f>
        <v>027251</v>
      </c>
      <c r="C139" t="s">
        <v>103</v>
      </c>
      <c r="D139" s="3">
        <v>494.6</v>
      </c>
      <c r="E139" t="s">
        <v>82</v>
      </c>
      <c r="F139" t="s">
        <v>41</v>
      </c>
    </row>
    <row r="140" spans="1:6" x14ac:dyDescent="0.25">
      <c r="A140">
        <v>20190118</v>
      </c>
      <c r="B140" t="str">
        <f>"027251"</f>
        <v>027251</v>
      </c>
      <c r="C140" t="s">
        <v>103</v>
      </c>
      <c r="D140" s="3">
        <v>19.579999999999998</v>
      </c>
      <c r="E140" t="s">
        <v>123</v>
      </c>
      <c r="F140" t="s">
        <v>41</v>
      </c>
    </row>
    <row r="141" spans="1:6" x14ac:dyDescent="0.25">
      <c r="A141">
        <v>20190118</v>
      </c>
      <c r="B141" t="str">
        <f>"027251"</f>
        <v>027251</v>
      </c>
      <c r="C141" t="s">
        <v>103</v>
      </c>
      <c r="D141" s="3">
        <v>139.69999999999999</v>
      </c>
      <c r="E141" t="s">
        <v>123</v>
      </c>
      <c r="F141" t="s">
        <v>41</v>
      </c>
    </row>
    <row r="142" spans="1:6" x14ac:dyDescent="0.25">
      <c r="A142">
        <v>20190118</v>
      </c>
      <c r="B142" t="str">
        <f>"027252"</f>
        <v>027252</v>
      </c>
      <c r="C142" t="s">
        <v>124</v>
      </c>
      <c r="D142" s="3">
        <v>160</v>
      </c>
      <c r="E142" t="s">
        <v>125</v>
      </c>
      <c r="F142" t="s">
        <v>41</v>
      </c>
    </row>
    <row r="143" spans="1:6" x14ac:dyDescent="0.25">
      <c r="A143">
        <v>20190118</v>
      </c>
      <c r="B143" t="str">
        <f>"027253"</f>
        <v>027253</v>
      </c>
      <c r="C143" t="s">
        <v>78</v>
      </c>
      <c r="D143" s="3">
        <v>77</v>
      </c>
      <c r="E143" t="s">
        <v>126</v>
      </c>
      <c r="F143" t="s">
        <v>41</v>
      </c>
    </row>
    <row r="144" spans="1:6" x14ac:dyDescent="0.25">
      <c r="A144">
        <v>20190118</v>
      </c>
      <c r="B144" t="str">
        <f>"027253"</f>
        <v>027253</v>
      </c>
      <c r="C144" t="s">
        <v>78</v>
      </c>
      <c r="D144" s="3">
        <v>616</v>
      </c>
      <c r="E144" t="s">
        <v>126</v>
      </c>
      <c r="F144" t="s">
        <v>41</v>
      </c>
    </row>
    <row r="145" spans="1:6" x14ac:dyDescent="0.25">
      <c r="A145">
        <v>20190118</v>
      </c>
      <c r="B145" t="str">
        <f>"027254"</f>
        <v>027254</v>
      </c>
      <c r="C145" t="s">
        <v>127</v>
      </c>
      <c r="D145" s="3">
        <v>62610</v>
      </c>
      <c r="E145" t="s">
        <v>128</v>
      </c>
      <c r="F145" t="s">
        <v>41</v>
      </c>
    </row>
    <row r="146" spans="1:6" x14ac:dyDescent="0.25">
      <c r="A146">
        <v>20190118</v>
      </c>
      <c r="B146" t="str">
        <f>"027255"</f>
        <v>027255</v>
      </c>
      <c r="C146" t="s">
        <v>129</v>
      </c>
      <c r="D146" s="3">
        <v>74</v>
      </c>
      <c r="E146" t="s">
        <v>130</v>
      </c>
      <c r="F146" t="s">
        <v>41</v>
      </c>
    </row>
    <row r="147" spans="1:6" x14ac:dyDescent="0.25">
      <c r="A147">
        <v>20190118</v>
      </c>
      <c r="B147" t="str">
        <f>"027256"</f>
        <v>027256</v>
      </c>
      <c r="C147" t="s">
        <v>112</v>
      </c>
      <c r="D147" s="3">
        <v>1979.2</v>
      </c>
      <c r="E147" t="s">
        <v>135</v>
      </c>
      <c r="F147" t="s">
        <v>41</v>
      </c>
    </row>
    <row r="148" spans="1:6" x14ac:dyDescent="0.25">
      <c r="A148">
        <v>20190118</v>
      </c>
      <c r="B148" t="str">
        <f>"027256"</f>
        <v>027256</v>
      </c>
      <c r="C148" t="s">
        <v>112</v>
      </c>
      <c r="D148" s="3">
        <v>50</v>
      </c>
      <c r="E148" t="s">
        <v>137</v>
      </c>
      <c r="F148" t="s">
        <v>41</v>
      </c>
    </row>
    <row r="149" spans="1:6" x14ac:dyDescent="0.25">
      <c r="A149">
        <v>20190118</v>
      </c>
      <c r="B149" t="str">
        <f>"027256"</f>
        <v>027256</v>
      </c>
      <c r="C149" t="s">
        <v>112</v>
      </c>
      <c r="D149" s="3">
        <v>144.99</v>
      </c>
      <c r="E149" t="s">
        <v>131</v>
      </c>
      <c r="F149" t="s">
        <v>41</v>
      </c>
    </row>
    <row r="150" spans="1:6" x14ac:dyDescent="0.25">
      <c r="A150">
        <v>20190118</v>
      </c>
      <c r="B150" t="str">
        <f>"027256"</f>
        <v>027256</v>
      </c>
      <c r="C150" t="s">
        <v>112</v>
      </c>
      <c r="D150" s="3">
        <v>264.5</v>
      </c>
      <c r="E150" t="s">
        <v>46</v>
      </c>
      <c r="F150" t="s">
        <v>41</v>
      </c>
    </row>
    <row r="151" spans="1:6" x14ac:dyDescent="0.25">
      <c r="A151">
        <v>20190118</v>
      </c>
      <c r="B151" t="str">
        <f>"027256"</f>
        <v>027256</v>
      </c>
      <c r="C151" t="s">
        <v>112</v>
      </c>
      <c r="D151" s="3">
        <v>312</v>
      </c>
      <c r="E151" t="s">
        <v>46</v>
      </c>
      <c r="F151" t="s">
        <v>41</v>
      </c>
    </row>
    <row r="152" spans="1:6" x14ac:dyDescent="0.25">
      <c r="A152">
        <v>20190118</v>
      </c>
      <c r="B152" t="str">
        <f>"027256"</f>
        <v>027256</v>
      </c>
      <c r="C152" t="s">
        <v>112</v>
      </c>
      <c r="D152" s="3">
        <v>9</v>
      </c>
      <c r="E152" t="s">
        <v>46</v>
      </c>
      <c r="F152" t="s">
        <v>41</v>
      </c>
    </row>
    <row r="153" spans="1:6" x14ac:dyDescent="0.25">
      <c r="A153">
        <v>20190118</v>
      </c>
      <c r="B153" t="str">
        <f>"027256"</f>
        <v>027256</v>
      </c>
      <c r="C153" t="s">
        <v>112</v>
      </c>
      <c r="D153" s="3">
        <v>538.70000000000005</v>
      </c>
      <c r="E153" t="s">
        <v>46</v>
      </c>
      <c r="F153" t="s">
        <v>41</v>
      </c>
    </row>
    <row r="154" spans="1:6" x14ac:dyDescent="0.25">
      <c r="A154">
        <v>20190118</v>
      </c>
      <c r="B154" t="str">
        <f>"027256"</f>
        <v>027256</v>
      </c>
      <c r="C154" t="s">
        <v>112</v>
      </c>
      <c r="D154" s="3">
        <v>180.84</v>
      </c>
      <c r="E154" t="s">
        <v>136</v>
      </c>
      <c r="F154" t="s">
        <v>41</v>
      </c>
    </row>
    <row r="155" spans="1:6" x14ac:dyDescent="0.25">
      <c r="A155">
        <v>20190118</v>
      </c>
      <c r="B155" t="str">
        <f>"027256"</f>
        <v>027256</v>
      </c>
      <c r="C155" t="s">
        <v>112</v>
      </c>
      <c r="D155" s="3">
        <v>268</v>
      </c>
      <c r="E155" t="s">
        <v>134</v>
      </c>
      <c r="F155" t="s">
        <v>41</v>
      </c>
    </row>
    <row r="156" spans="1:6" x14ac:dyDescent="0.25">
      <c r="A156">
        <v>20190118</v>
      </c>
      <c r="B156" t="str">
        <f>"027256"</f>
        <v>027256</v>
      </c>
      <c r="C156" t="s">
        <v>112</v>
      </c>
      <c r="D156" s="3">
        <v>1000.47</v>
      </c>
      <c r="E156" t="s">
        <v>134</v>
      </c>
      <c r="F156" t="s">
        <v>41</v>
      </c>
    </row>
    <row r="157" spans="1:6" x14ac:dyDescent="0.25">
      <c r="A157">
        <v>20190118</v>
      </c>
      <c r="B157" t="str">
        <f>"027256"</f>
        <v>027256</v>
      </c>
      <c r="C157" t="s">
        <v>112</v>
      </c>
      <c r="D157" s="3">
        <v>113.8</v>
      </c>
      <c r="E157" t="s">
        <v>81</v>
      </c>
      <c r="F157" t="s">
        <v>41</v>
      </c>
    </row>
    <row r="158" spans="1:6" x14ac:dyDescent="0.25">
      <c r="A158">
        <v>20190118</v>
      </c>
      <c r="B158" t="str">
        <f>"027256"</f>
        <v>027256</v>
      </c>
      <c r="C158" t="s">
        <v>112</v>
      </c>
      <c r="D158" s="3">
        <v>328.96</v>
      </c>
      <c r="E158" t="s">
        <v>91</v>
      </c>
      <c r="F158" t="s">
        <v>41</v>
      </c>
    </row>
    <row r="159" spans="1:6" x14ac:dyDescent="0.25">
      <c r="A159">
        <v>20190118</v>
      </c>
      <c r="B159" t="str">
        <f>"027256"</f>
        <v>027256</v>
      </c>
      <c r="C159" t="s">
        <v>112</v>
      </c>
      <c r="D159" s="3">
        <v>87.72</v>
      </c>
      <c r="E159" t="s">
        <v>91</v>
      </c>
      <c r="F159" t="s">
        <v>41</v>
      </c>
    </row>
    <row r="160" spans="1:6" x14ac:dyDescent="0.25">
      <c r="A160">
        <v>20190118</v>
      </c>
      <c r="B160" t="str">
        <f>"027256"</f>
        <v>027256</v>
      </c>
      <c r="C160" t="s">
        <v>112</v>
      </c>
      <c r="D160" s="3">
        <v>10.67</v>
      </c>
      <c r="E160" t="s">
        <v>133</v>
      </c>
      <c r="F160" t="s">
        <v>41</v>
      </c>
    </row>
    <row r="161" spans="1:6" x14ac:dyDescent="0.25">
      <c r="A161">
        <v>20190118</v>
      </c>
      <c r="B161" t="str">
        <f>"027256"</f>
        <v>027256</v>
      </c>
      <c r="C161" t="s">
        <v>112</v>
      </c>
      <c r="D161" s="3">
        <v>151.5</v>
      </c>
      <c r="E161" t="s">
        <v>133</v>
      </c>
      <c r="F161" t="s">
        <v>41</v>
      </c>
    </row>
    <row r="162" spans="1:6" x14ac:dyDescent="0.25">
      <c r="A162">
        <v>20190118</v>
      </c>
      <c r="B162" t="str">
        <f>"027256"</f>
        <v>027256</v>
      </c>
      <c r="C162" t="s">
        <v>112</v>
      </c>
      <c r="D162" s="3">
        <v>19.27</v>
      </c>
      <c r="E162" t="s">
        <v>133</v>
      </c>
      <c r="F162" t="s">
        <v>41</v>
      </c>
    </row>
    <row r="163" spans="1:6" x14ac:dyDescent="0.25">
      <c r="A163">
        <v>20190118</v>
      </c>
      <c r="B163" t="str">
        <f>"027256"</f>
        <v>027256</v>
      </c>
      <c r="C163" t="s">
        <v>112</v>
      </c>
      <c r="D163" s="3">
        <v>164.56</v>
      </c>
      <c r="E163" t="s">
        <v>138</v>
      </c>
      <c r="F163" t="s">
        <v>41</v>
      </c>
    </row>
    <row r="164" spans="1:6" x14ac:dyDescent="0.25">
      <c r="A164">
        <v>20190118</v>
      </c>
      <c r="B164" t="str">
        <f>"027256"</f>
        <v>027256</v>
      </c>
      <c r="C164" t="s">
        <v>112</v>
      </c>
      <c r="D164" s="3">
        <v>209.56</v>
      </c>
      <c r="E164" t="s">
        <v>36</v>
      </c>
      <c r="F164" t="s">
        <v>41</v>
      </c>
    </row>
    <row r="165" spans="1:6" x14ac:dyDescent="0.25">
      <c r="A165">
        <v>20190118</v>
      </c>
      <c r="B165" t="str">
        <f>"027256"</f>
        <v>027256</v>
      </c>
      <c r="C165" t="s">
        <v>112</v>
      </c>
      <c r="D165" s="3">
        <v>940</v>
      </c>
      <c r="E165" t="s">
        <v>132</v>
      </c>
      <c r="F165" t="s">
        <v>41</v>
      </c>
    </row>
    <row r="166" spans="1:6" x14ac:dyDescent="0.25">
      <c r="A166">
        <v>20190118</v>
      </c>
      <c r="B166" t="str">
        <f>"027256"</f>
        <v>027256</v>
      </c>
      <c r="C166" t="s">
        <v>112</v>
      </c>
      <c r="D166" s="3">
        <v>50</v>
      </c>
      <c r="E166" t="s">
        <v>132</v>
      </c>
      <c r="F166" t="s">
        <v>41</v>
      </c>
    </row>
    <row r="167" spans="1:6" x14ac:dyDescent="0.25">
      <c r="A167">
        <v>20190118</v>
      </c>
      <c r="B167" t="str">
        <f>"027257"</f>
        <v>027257</v>
      </c>
      <c r="C167" t="s">
        <v>139</v>
      </c>
      <c r="D167" s="3">
        <v>354</v>
      </c>
      <c r="E167" t="s">
        <v>140</v>
      </c>
      <c r="F167" t="s">
        <v>41</v>
      </c>
    </row>
    <row r="168" spans="1:6" x14ac:dyDescent="0.25">
      <c r="A168">
        <v>20190118</v>
      </c>
      <c r="B168" t="str">
        <f>"027258"</f>
        <v>027258</v>
      </c>
      <c r="C168" t="s">
        <v>141</v>
      </c>
      <c r="D168" s="3">
        <v>1113.98</v>
      </c>
      <c r="E168" t="s">
        <v>40</v>
      </c>
      <c r="F168" t="s">
        <v>41</v>
      </c>
    </row>
    <row r="169" spans="1:6" x14ac:dyDescent="0.25">
      <c r="A169">
        <v>20190118</v>
      </c>
      <c r="B169" t="str">
        <f>"027259"</f>
        <v>027259</v>
      </c>
      <c r="C169" t="s">
        <v>142</v>
      </c>
      <c r="D169" s="3">
        <v>182.94</v>
      </c>
      <c r="E169" t="s">
        <v>36</v>
      </c>
      <c r="F169" t="s">
        <v>41</v>
      </c>
    </row>
    <row r="170" spans="1:6" x14ac:dyDescent="0.25">
      <c r="A170">
        <v>20190124</v>
      </c>
      <c r="B170" t="str">
        <f>"027260"</f>
        <v>027260</v>
      </c>
      <c r="C170" t="s">
        <v>72</v>
      </c>
      <c r="D170" s="3">
        <v>1750</v>
      </c>
      <c r="E170" t="s">
        <v>143</v>
      </c>
      <c r="F170" t="s">
        <v>41</v>
      </c>
    </row>
    <row r="171" spans="1:6" x14ac:dyDescent="0.25">
      <c r="A171">
        <v>20190130</v>
      </c>
      <c r="B171" t="str">
        <f>"027261"</f>
        <v>027261</v>
      </c>
      <c r="C171" t="s">
        <v>9</v>
      </c>
      <c r="D171" s="3">
        <v>300</v>
      </c>
      <c r="E171" t="s">
        <v>84</v>
      </c>
      <c r="F171" t="s">
        <v>41</v>
      </c>
    </row>
    <row r="172" spans="1:6" x14ac:dyDescent="0.25">
      <c r="A172">
        <v>20190109</v>
      </c>
      <c r="B172" t="str">
        <f>"127518"</f>
        <v>127518</v>
      </c>
      <c r="C172" t="s">
        <v>144</v>
      </c>
      <c r="D172" s="3">
        <v>251.17</v>
      </c>
      <c r="E172" t="s">
        <v>145</v>
      </c>
      <c r="F172" t="s">
        <v>13</v>
      </c>
    </row>
    <row r="173" spans="1:6" x14ac:dyDescent="0.25">
      <c r="A173">
        <v>20190109</v>
      </c>
      <c r="B173" t="str">
        <f>"127519"</f>
        <v>127519</v>
      </c>
      <c r="C173" t="s">
        <v>146</v>
      </c>
      <c r="D173" s="3">
        <v>249.88</v>
      </c>
      <c r="E173" t="s">
        <v>147</v>
      </c>
      <c r="F173" t="s">
        <v>13</v>
      </c>
    </row>
    <row r="174" spans="1:6" x14ac:dyDescent="0.25">
      <c r="A174">
        <v>20190109</v>
      </c>
      <c r="B174" t="str">
        <f>"127520"</f>
        <v>127520</v>
      </c>
      <c r="C174" t="s">
        <v>148</v>
      </c>
      <c r="D174" s="3">
        <v>630</v>
      </c>
      <c r="E174" t="s">
        <v>149</v>
      </c>
      <c r="F174" t="s">
        <v>13</v>
      </c>
    </row>
    <row r="175" spans="1:6" x14ac:dyDescent="0.25">
      <c r="A175">
        <v>20190109</v>
      </c>
      <c r="B175" t="str">
        <f>"127521"</f>
        <v>127521</v>
      </c>
      <c r="C175" t="s">
        <v>150</v>
      </c>
      <c r="D175" s="3">
        <v>242.84</v>
      </c>
      <c r="E175" t="s">
        <v>149</v>
      </c>
      <c r="F175" t="s">
        <v>13</v>
      </c>
    </row>
    <row r="176" spans="1:6" x14ac:dyDescent="0.25">
      <c r="A176">
        <v>20190109</v>
      </c>
      <c r="B176" t="str">
        <f>"127522"</f>
        <v>127522</v>
      </c>
      <c r="C176" t="s">
        <v>151</v>
      </c>
      <c r="D176" s="3">
        <v>104</v>
      </c>
      <c r="E176" t="s">
        <v>152</v>
      </c>
      <c r="F176" t="s">
        <v>13</v>
      </c>
    </row>
    <row r="177" spans="1:6" x14ac:dyDescent="0.25">
      <c r="A177">
        <v>20190109</v>
      </c>
      <c r="B177" t="str">
        <f>"127522"</f>
        <v>127522</v>
      </c>
      <c r="C177" t="s">
        <v>151</v>
      </c>
      <c r="D177" s="3">
        <v>96</v>
      </c>
      <c r="E177" t="s">
        <v>152</v>
      </c>
      <c r="F177" t="s">
        <v>13</v>
      </c>
    </row>
    <row r="178" spans="1:6" x14ac:dyDescent="0.25">
      <c r="A178">
        <v>20190109</v>
      </c>
      <c r="B178" t="str">
        <f>"127522"</f>
        <v>127522</v>
      </c>
      <c r="C178" t="s">
        <v>151</v>
      </c>
      <c r="D178" s="3">
        <v>96</v>
      </c>
      <c r="E178" t="s">
        <v>152</v>
      </c>
      <c r="F178" t="s">
        <v>13</v>
      </c>
    </row>
    <row r="179" spans="1:6" x14ac:dyDescent="0.25">
      <c r="A179">
        <v>20190109</v>
      </c>
      <c r="B179" t="str">
        <f>"127523"</f>
        <v>127523</v>
      </c>
      <c r="C179" t="s">
        <v>153</v>
      </c>
      <c r="D179" s="3">
        <v>120</v>
      </c>
      <c r="E179" t="s">
        <v>87</v>
      </c>
      <c r="F179" t="s">
        <v>11</v>
      </c>
    </row>
    <row r="180" spans="1:6" x14ac:dyDescent="0.25">
      <c r="A180">
        <v>20190109</v>
      </c>
      <c r="B180" t="str">
        <f>"127524"</f>
        <v>127524</v>
      </c>
      <c r="C180" t="s">
        <v>154</v>
      </c>
      <c r="D180" s="3">
        <v>1098.07</v>
      </c>
      <c r="E180" t="s">
        <v>155</v>
      </c>
      <c r="F180" t="s">
        <v>13</v>
      </c>
    </row>
    <row r="181" spans="1:6" x14ac:dyDescent="0.25">
      <c r="A181">
        <v>20190109</v>
      </c>
      <c r="B181" t="str">
        <f>"127524"</f>
        <v>127524</v>
      </c>
      <c r="C181" t="s">
        <v>154</v>
      </c>
      <c r="D181" s="3">
        <v>884.96</v>
      </c>
      <c r="E181" t="s">
        <v>155</v>
      </c>
      <c r="F181" t="s">
        <v>13</v>
      </c>
    </row>
    <row r="182" spans="1:6" x14ac:dyDescent="0.25">
      <c r="A182">
        <v>20190109</v>
      </c>
      <c r="B182" t="str">
        <f>"127524"</f>
        <v>127524</v>
      </c>
      <c r="C182" t="s">
        <v>154</v>
      </c>
      <c r="D182" s="3">
        <v>1241.06</v>
      </c>
      <c r="E182" t="s">
        <v>155</v>
      </c>
      <c r="F182" t="s">
        <v>13</v>
      </c>
    </row>
    <row r="183" spans="1:6" x14ac:dyDescent="0.25">
      <c r="A183">
        <v>20190109</v>
      </c>
      <c r="B183" t="str">
        <f>"127525"</f>
        <v>127525</v>
      </c>
      <c r="C183" t="s">
        <v>154</v>
      </c>
      <c r="D183" s="3">
        <v>1246.46</v>
      </c>
      <c r="E183" t="s">
        <v>155</v>
      </c>
      <c r="F183" t="s">
        <v>13</v>
      </c>
    </row>
    <row r="184" spans="1:6" x14ac:dyDescent="0.25">
      <c r="A184">
        <v>20190109</v>
      </c>
      <c r="B184" t="str">
        <f>"127525"</f>
        <v>127525</v>
      </c>
      <c r="C184" t="s">
        <v>154</v>
      </c>
      <c r="D184" s="3">
        <v>3945.15</v>
      </c>
      <c r="E184" t="s">
        <v>155</v>
      </c>
      <c r="F184" t="s">
        <v>13</v>
      </c>
    </row>
    <row r="185" spans="1:6" x14ac:dyDescent="0.25">
      <c r="A185">
        <v>20190109</v>
      </c>
      <c r="B185" t="str">
        <f>"127526"</f>
        <v>127526</v>
      </c>
      <c r="C185" t="s">
        <v>156</v>
      </c>
      <c r="D185" s="3">
        <v>2991.02</v>
      </c>
      <c r="E185" t="s">
        <v>155</v>
      </c>
      <c r="F185" t="s">
        <v>13</v>
      </c>
    </row>
    <row r="186" spans="1:6" x14ac:dyDescent="0.25">
      <c r="A186">
        <v>20190109</v>
      </c>
      <c r="B186" t="str">
        <f>"127527"</f>
        <v>127527</v>
      </c>
      <c r="C186" t="s">
        <v>157</v>
      </c>
      <c r="D186" s="3">
        <v>104.02</v>
      </c>
      <c r="E186" t="s">
        <v>155</v>
      </c>
      <c r="F186" t="s">
        <v>13</v>
      </c>
    </row>
    <row r="187" spans="1:6" x14ac:dyDescent="0.25">
      <c r="A187">
        <v>20190109</v>
      </c>
      <c r="B187" t="str">
        <f>"127528"</f>
        <v>127528</v>
      </c>
      <c r="C187" t="s">
        <v>158</v>
      </c>
      <c r="D187" s="3">
        <v>30.36</v>
      </c>
      <c r="E187" t="s">
        <v>159</v>
      </c>
      <c r="F187" t="s">
        <v>13</v>
      </c>
    </row>
    <row r="188" spans="1:6" x14ac:dyDescent="0.25">
      <c r="A188">
        <v>20190109</v>
      </c>
      <c r="B188" t="str">
        <f>"127529"</f>
        <v>127529</v>
      </c>
      <c r="C188" t="s">
        <v>160</v>
      </c>
      <c r="D188" s="3">
        <v>-15.2</v>
      </c>
      <c r="E188" t="s">
        <v>165</v>
      </c>
      <c r="F188" t="s">
        <v>162</v>
      </c>
    </row>
    <row r="189" spans="1:6" x14ac:dyDescent="0.25">
      <c r="A189">
        <v>20190109</v>
      </c>
      <c r="B189" t="str">
        <f>"127529"</f>
        <v>127529</v>
      </c>
      <c r="C189" t="s">
        <v>160</v>
      </c>
      <c r="D189" s="3">
        <v>88.55</v>
      </c>
      <c r="E189" t="s">
        <v>161</v>
      </c>
      <c r="F189" t="s">
        <v>162</v>
      </c>
    </row>
    <row r="190" spans="1:6" x14ac:dyDescent="0.25">
      <c r="A190">
        <v>20190109</v>
      </c>
      <c r="B190" t="str">
        <f>"127529"</f>
        <v>127529</v>
      </c>
      <c r="C190" t="s">
        <v>160</v>
      </c>
      <c r="D190" s="3">
        <v>154.71</v>
      </c>
      <c r="E190" t="s">
        <v>161</v>
      </c>
      <c r="F190" t="s">
        <v>162</v>
      </c>
    </row>
    <row r="191" spans="1:6" x14ac:dyDescent="0.25">
      <c r="A191">
        <v>20190109</v>
      </c>
      <c r="B191" t="str">
        <f>"127529"</f>
        <v>127529</v>
      </c>
      <c r="C191" t="s">
        <v>160</v>
      </c>
      <c r="D191" s="3">
        <v>147.30000000000001</v>
      </c>
      <c r="E191" t="s">
        <v>161</v>
      </c>
      <c r="F191" t="s">
        <v>162</v>
      </c>
    </row>
    <row r="192" spans="1:6" x14ac:dyDescent="0.25">
      <c r="A192">
        <v>20190109</v>
      </c>
      <c r="B192" t="str">
        <f>"127529"</f>
        <v>127529</v>
      </c>
      <c r="C192" t="s">
        <v>160</v>
      </c>
      <c r="D192" s="3">
        <v>135.6</v>
      </c>
      <c r="E192" t="s">
        <v>161</v>
      </c>
      <c r="F192" t="s">
        <v>162</v>
      </c>
    </row>
    <row r="193" spans="1:6" x14ac:dyDescent="0.25">
      <c r="A193">
        <v>20190109</v>
      </c>
      <c r="B193" t="str">
        <f>"127529"</f>
        <v>127529</v>
      </c>
      <c r="C193" t="s">
        <v>160</v>
      </c>
      <c r="D193" s="3">
        <v>103.86</v>
      </c>
      <c r="E193" t="s">
        <v>161</v>
      </c>
      <c r="F193" t="s">
        <v>162</v>
      </c>
    </row>
    <row r="194" spans="1:6" x14ac:dyDescent="0.25">
      <c r="A194">
        <v>20190109</v>
      </c>
      <c r="B194" t="str">
        <f>"127529"</f>
        <v>127529</v>
      </c>
      <c r="C194" t="s">
        <v>160</v>
      </c>
      <c r="D194" s="3">
        <v>30.4</v>
      </c>
      <c r="E194" t="s">
        <v>161</v>
      </c>
      <c r="F194" t="s">
        <v>162</v>
      </c>
    </row>
    <row r="195" spans="1:6" x14ac:dyDescent="0.25">
      <c r="A195">
        <v>20190109</v>
      </c>
      <c r="B195" t="str">
        <f>"127529"</f>
        <v>127529</v>
      </c>
      <c r="C195" t="s">
        <v>160</v>
      </c>
      <c r="D195" s="3">
        <v>101.7</v>
      </c>
      <c r="E195" t="s">
        <v>161</v>
      </c>
      <c r="F195" t="s">
        <v>162</v>
      </c>
    </row>
    <row r="196" spans="1:6" x14ac:dyDescent="0.25">
      <c r="A196">
        <v>20190109</v>
      </c>
      <c r="B196" t="str">
        <f>"127529"</f>
        <v>127529</v>
      </c>
      <c r="C196" t="s">
        <v>160</v>
      </c>
      <c r="D196" s="3">
        <v>67.8</v>
      </c>
      <c r="E196" t="s">
        <v>161</v>
      </c>
      <c r="F196" t="s">
        <v>162</v>
      </c>
    </row>
    <row r="197" spans="1:6" x14ac:dyDescent="0.25">
      <c r="A197">
        <v>20190109</v>
      </c>
      <c r="B197" t="str">
        <f>"127529"</f>
        <v>127529</v>
      </c>
      <c r="C197" t="s">
        <v>160</v>
      </c>
      <c r="D197" s="3">
        <v>76.28</v>
      </c>
      <c r="E197" t="s">
        <v>161</v>
      </c>
      <c r="F197" t="s">
        <v>162</v>
      </c>
    </row>
    <row r="198" spans="1:6" x14ac:dyDescent="0.25">
      <c r="A198">
        <v>20190109</v>
      </c>
      <c r="B198" t="str">
        <f>"127529"</f>
        <v>127529</v>
      </c>
      <c r="C198" t="s">
        <v>160</v>
      </c>
      <c r="D198" s="3">
        <v>22.8</v>
      </c>
      <c r="E198" t="s">
        <v>161</v>
      </c>
      <c r="F198" t="s">
        <v>162</v>
      </c>
    </row>
    <row r="199" spans="1:6" x14ac:dyDescent="0.25">
      <c r="A199">
        <v>20190109</v>
      </c>
      <c r="B199" t="str">
        <f>"127529"</f>
        <v>127529</v>
      </c>
      <c r="C199" t="s">
        <v>160</v>
      </c>
      <c r="D199" s="3">
        <v>152.55000000000001</v>
      </c>
      <c r="E199" t="s">
        <v>161</v>
      </c>
      <c r="F199" t="s">
        <v>162</v>
      </c>
    </row>
    <row r="200" spans="1:6" x14ac:dyDescent="0.25">
      <c r="A200">
        <v>20190109</v>
      </c>
      <c r="B200" t="str">
        <f>"127529"</f>
        <v>127529</v>
      </c>
      <c r="C200" t="s">
        <v>160</v>
      </c>
      <c r="D200" s="3">
        <v>135.6</v>
      </c>
      <c r="E200" t="s">
        <v>161</v>
      </c>
      <c r="F200" t="s">
        <v>162</v>
      </c>
    </row>
    <row r="201" spans="1:6" x14ac:dyDescent="0.25">
      <c r="A201">
        <v>20190109</v>
      </c>
      <c r="B201" t="str">
        <f>"127529"</f>
        <v>127529</v>
      </c>
      <c r="C201" t="s">
        <v>160</v>
      </c>
      <c r="D201" s="3">
        <v>123.35</v>
      </c>
      <c r="E201" t="s">
        <v>161</v>
      </c>
      <c r="F201" t="s">
        <v>162</v>
      </c>
    </row>
    <row r="202" spans="1:6" x14ac:dyDescent="0.25">
      <c r="A202">
        <v>20190109</v>
      </c>
      <c r="B202" t="str">
        <f>"127529"</f>
        <v>127529</v>
      </c>
      <c r="C202" t="s">
        <v>160</v>
      </c>
      <c r="D202" s="3">
        <v>120.09</v>
      </c>
      <c r="E202" t="s">
        <v>161</v>
      </c>
      <c r="F202" t="s">
        <v>162</v>
      </c>
    </row>
    <row r="203" spans="1:6" x14ac:dyDescent="0.25">
      <c r="A203">
        <v>20190109</v>
      </c>
      <c r="B203" t="str">
        <f>"127529"</f>
        <v>127529</v>
      </c>
      <c r="C203" t="s">
        <v>160</v>
      </c>
      <c r="D203" s="3">
        <v>118.65</v>
      </c>
      <c r="E203" t="s">
        <v>161</v>
      </c>
      <c r="F203" t="s">
        <v>162</v>
      </c>
    </row>
    <row r="204" spans="1:6" x14ac:dyDescent="0.25">
      <c r="A204">
        <v>20190109</v>
      </c>
      <c r="B204" t="str">
        <f>"127529"</f>
        <v>127529</v>
      </c>
      <c r="C204" t="s">
        <v>160</v>
      </c>
      <c r="D204" s="3">
        <v>262.2</v>
      </c>
      <c r="E204" t="s">
        <v>161</v>
      </c>
      <c r="F204" t="s">
        <v>162</v>
      </c>
    </row>
    <row r="205" spans="1:6" x14ac:dyDescent="0.25">
      <c r="A205">
        <v>20190109</v>
      </c>
      <c r="B205" t="str">
        <f>"127529"</f>
        <v>127529</v>
      </c>
      <c r="C205" t="s">
        <v>160</v>
      </c>
      <c r="D205" s="3">
        <v>125.92</v>
      </c>
      <c r="E205" t="s">
        <v>161</v>
      </c>
      <c r="F205" t="s">
        <v>162</v>
      </c>
    </row>
    <row r="206" spans="1:6" x14ac:dyDescent="0.25">
      <c r="A206">
        <v>20190109</v>
      </c>
      <c r="B206" t="str">
        <f>"127529"</f>
        <v>127529</v>
      </c>
      <c r="C206" t="s">
        <v>160</v>
      </c>
      <c r="D206" s="3">
        <v>245.36</v>
      </c>
      <c r="E206" t="s">
        <v>161</v>
      </c>
      <c r="F206" t="s">
        <v>162</v>
      </c>
    </row>
    <row r="207" spans="1:6" x14ac:dyDescent="0.25">
      <c r="A207">
        <v>20190109</v>
      </c>
      <c r="B207" t="str">
        <f>"127529"</f>
        <v>127529</v>
      </c>
      <c r="C207" t="s">
        <v>160</v>
      </c>
      <c r="D207" s="3">
        <v>243.2</v>
      </c>
      <c r="E207" t="s">
        <v>161</v>
      </c>
      <c r="F207" t="s">
        <v>162</v>
      </c>
    </row>
    <row r="208" spans="1:6" x14ac:dyDescent="0.25">
      <c r="A208">
        <v>20190109</v>
      </c>
      <c r="B208" t="str">
        <f>"127529"</f>
        <v>127529</v>
      </c>
      <c r="C208" t="s">
        <v>160</v>
      </c>
      <c r="D208" s="3">
        <v>121.6</v>
      </c>
      <c r="E208" t="s">
        <v>161</v>
      </c>
      <c r="F208" t="s">
        <v>162</v>
      </c>
    </row>
    <row r="209" spans="1:6" x14ac:dyDescent="0.25">
      <c r="A209">
        <v>20190109</v>
      </c>
      <c r="B209" t="str">
        <f>"127529"</f>
        <v>127529</v>
      </c>
      <c r="C209" t="s">
        <v>160</v>
      </c>
      <c r="D209" s="3">
        <v>30.4</v>
      </c>
      <c r="E209" t="s">
        <v>161</v>
      </c>
      <c r="F209" t="s">
        <v>162</v>
      </c>
    </row>
    <row r="210" spans="1:6" x14ac:dyDescent="0.25">
      <c r="A210">
        <v>20190109</v>
      </c>
      <c r="B210" t="str">
        <f>"127529"</f>
        <v>127529</v>
      </c>
      <c r="C210" t="s">
        <v>160</v>
      </c>
      <c r="D210" s="3">
        <v>243.2</v>
      </c>
      <c r="E210" t="s">
        <v>161</v>
      </c>
      <c r="F210" t="s">
        <v>162</v>
      </c>
    </row>
    <row r="211" spans="1:6" x14ac:dyDescent="0.25">
      <c r="A211">
        <v>20190109</v>
      </c>
      <c r="B211" t="str">
        <f>"127529"</f>
        <v>127529</v>
      </c>
      <c r="C211" t="s">
        <v>160</v>
      </c>
      <c r="D211" s="3">
        <v>212.8</v>
      </c>
      <c r="E211" t="s">
        <v>161</v>
      </c>
      <c r="F211" t="s">
        <v>162</v>
      </c>
    </row>
    <row r="212" spans="1:6" x14ac:dyDescent="0.25">
      <c r="A212">
        <v>20190109</v>
      </c>
      <c r="B212" t="str">
        <f>"127529"</f>
        <v>127529</v>
      </c>
      <c r="C212" t="s">
        <v>160</v>
      </c>
      <c r="D212" s="3">
        <v>243.2</v>
      </c>
      <c r="E212" t="s">
        <v>161</v>
      </c>
      <c r="F212" t="s">
        <v>162</v>
      </c>
    </row>
    <row r="213" spans="1:6" x14ac:dyDescent="0.25">
      <c r="A213">
        <v>20190109</v>
      </c>
      <c r="B213" t="str">
        <f>"127529"</f>
        <v>127529</v>
      </c>
      <c r="C213" t="s">
        <v>160</v>
      </c>
      <c r="D213" s="3">
        <v>228</v>
      </c>
      <c r="E213" t="s">
        <v>161</v>
      </c>
      <c r="F213" t="s">
        <v>162</v>
      </c>
    </row>
    <row r="214" spans="1:6" x14ac:dyDescent="0.25">
      <c r="A214">
        <v>20190109</v>
      </c>
      <c r="B214" t="str">
        <f>"127529"</f>
        <v>127529</v>
      </c>
      <c r="C214" t="s">
        <v>160</v>
      </c>
      <c r="D214" s="3">
        <v>152</v>
      </c>
      <c r="E214" t="s">
        <v>161</v>
      </c>
      <c r="F214" t="s">
        <v>162</v>
      </c>
    </row>
    <row r="215" spans="1:6" x14ac:dyDescent="0.25">
      <c r="A215">
        <v>20190109</v>
      </c>
      <c r="B215" t="str">
        <f>"127529"</f>
        <v>127529</v>
      </c>
      <c r="C215" t="s">
        <v>160</v>
      </c>
      <c r="D215" s="3">
        <v>76</v>
      </c>
      <c r="E215" t="s">
        <v>161</v>
      </c>
      <c r="F215" t="s">
        <v>162</v>
      </c>
    </row>
    <row r="216" spans="1:6" x14ac:dyDescent="0.25">
      <c r="A216">
        <v>20190109</v>
      </c>
      <c r="B216" t="str">
        <f>"127529"</f>
        <v>127529</v>
      </c>
      <c r="C216" t="s">
        <v>160</v>
      </c>
      <c r="D216" s="3">
        <v>212.8</v>
      </c>
      <c r="E216" t="s">
        <v>161</v>
      </c>
      <c r="F216" t="s">
        <v>162</v>
      </c>
    </row>
    <row r="217" spans="1:6" x14ac:dyDescent="0.25">
      <c r="A217">
        <v>20190109</v>
      </c>
      <c r="B217" t="str">
        <f>"127529"</f>
        <v>127529</v>
      </c>
      <c r="C217" t="s">
        <v>160</v>
      </c>
      <c r="D217" s="3">
        <v>152</v>
      </c>
      <c r="E217" t="s">
        <v>161</v>
      </c>
      <c r="F217" t="s">
        <v>162</v>
      </c>
    </row>
    <row r="218" spans="1:6" x14ac:dyDescent="0.25">
      <c r="A218">
        <v>20190109</v>
      </c>
      <c r="B218" t="str">
        <f>"127529"</f>
        <v>127529</v>
      </c>
      <c r="C218" t="s">
        <v>160</v>
      </c>
      <c r="D218" s="3">
        <v>106.4</v>
      </c>
      <c r="E218" t="s">
        <v>161</v>
      </c>
      <c r="F218" t="s">
        <v>162</v>
      </c>
    </row>
    <row r="219" spans="1:6" x14ac:dyDescent="0.25">
      <c r="A219">
        <v>20190109</v>
      </c>
      <c r="B219" t="str">
        <f>"127529"</f>
        <v>127529</v>
      </c>
      <c r="C219" t="s">
        <v>160</v>
      </c>
      <c r="D219" s="3">
        <v>205.2</v>
      </c>
      <c r="E219" t="s">
        <v>161</v>
      </c>
      <c r="F219" t="s">
        <v>162</v>
      </c>
    </row>
    <row r="220" spans="1:6" x14ac:dyDescent="0.25">
      <c r="A220">
        <v>20190109</v>
      </c>
      <c r="B220" t="str">
        <f>"127529"</f>
        <v>127529</v>
      </c>
      <c r="C220" t="s">
        <v>160</v>
      </c>
      <c r="D220" s="3">
        <v>182.4</v>
      </c>
      <c r="E220" t="s">
        <v>161</v>
      </c>
      <c r="F220" t="s">
        <v>162</v>
      </c>
    </row>
    <row r="221" spans="1:6" x14ac:dyDescent="0.25">
      <c r="A221">
        <v>20190109</v>
      </c>
      <c r="B221" t="str">
        <f>"127529"</f>
        <v>127529</v>
      </c>
      <c r="C221" t="s">
        <v>160</v>
      </c>
      <c r="D221" s="3">
        <v>228</v>
      </c>
      <c r="E221" t="s">
        <v>161</v>
      </c>
      <c r="F221" t="s">
        <v>162</v>
      </c>
    </row>
    <row r="222" spans="1:6" x14ac:dyDescent="0.25">
      <c r="A222">
        <v>20190109</v>
      </c>
      <c r="B222" t="str">
        <f>"127529"</f>
        <v>127529</v>
      </c>
      <c r="C222" t="s">
        <v>160</v>
      </c>
      <c r="D222" s="3">
        <v>182.4</v>
      </c>
      <c r="E222" t="s">
        <v>161</v>
      </c>
      <c r="F222" t="s">
        <v>162</v>
      </c>
    </row>
    <row r="223" spans="1:6" x14ac:dyDescent="0.25">
      <c r="A223">
        <v>20190109</v>
      </c>
      <c r="B223" t="str">
        <f>"127529"</f>
        <v>127529</v>
      </c>
      <c r="C223" t="s">
        <v>160</v>
      </c>
      <c r="D223" s="3">
        <v>199.76</v>
      </c>
      <c r="E223" t="s">
        <v>161</v>
      </c>
      <c r="F223" t="s">
        <v>162</v>
      </c>
    </row>
    <row r="224" spans="1:6" x14ac:dyDescent="0.25">
      <c r="A224">
        <v>20190109</v>
      </c>
      <c r="B224" t="str">
        <f>"127529"</f>
        <v>127529</v>
      </c>
      <c r="C224" t="s">
        <v>160</v>
      </c>
      <c r="D224" s="3">
        <v>7.6</v>
      </c>
      <c r="E224" t="s">
        <v>161</v>
      </c>
      <c r="F224" t="s">
        <v>162</v>
      </c>
    </row>
    <row r="225" spans="1:6" x14ac:dyDescent="0.25">
      <c r="A225">
        <v>20190109</v>
      </c>
      <c r="B225" t="str">
        <f>"127529"</f>
        <v>127529</v>
      </c>
      <c r="C225" t="s">
        <v>160</v>
      </c>
      <c r="D225" s="3">
        <v>199.76</v>
      </c>
      <c r="E225" t="s">
        <v>161</v>
      </c>
      <c r="F225" t="s">
        <v>162</v>
      </c>
    </row>
    <row r="226" spans="1:6" x14ac:dyDescent="0.25">
      <c r="A226">
        <v>20190109</v>
      </c>
      <c r="B226" t="str">
        <f>"127529"</f>
        <v>127529</v>
      </c>
      <c r="C226" t="s">
        <v>160</v>
      </c>
      <c r="D226" s="3">
        <v>197.6</v>
      </c>
      <c r="E226" t="s">
        <v>161</v>
      </c>
      <c r="F226" t="s">
        <v>162</v>
      </c>
    </row>
    <row r="227" spans="1:6" x14ac:dyDescent="0.25">
      <c r="A227">
        <v>20190109</v>
      </c>
      <c r="B227" t="str">
        <f>"127529"</f>
        <v>127529</v>
      </c>
      <c r="C227" t="s">
        <v>160</v>
      </c>
      <c r="D227" s="3">
        <v>76</v>
      </c>
      <c r="E227" t="s">
        <v>161</v>
      </c>
      <c r="F227" t="s">
        <v>162</v>
      </c>
    </row>
    <row r="228" spans="1:6" x14ac:dyDescent="0.25">
      <c r="A228">
        <v>20190109</v>
      </c>
      <c r="B228" t="str">
        <f>"127529"</f>
        <v>127529</v>
      </c>
      <c r="C228" t="s">
        <v>160</v>
      </c>
      <c r="D228" s="3">
        <v>245.36</v>
      </c>
      <c r="E228" t="s">
        <v>161</v>
      </c>
      <c r="F228" t="s">
        <v>162</v>
      </c>
    </row>
    <row r="229" spans="1:6" x14ac:dyDescent="0.25">
      <c r="A229">
        <v>20190109</v>
      </c>
      <c r="B229" t="str">
        <f>"127529"</f>
        <v>127529</v>
      </c>
      <c r="C229" t="s">
        <v>160</v>
      </c>
      <c r="D229" s="3">
        <v>123.76</v>
      </c>
      <c r="E229" t="s">
        <v>161</v>
      </c>
      <c r="F229" t="s">
        <v>162</v>
      </c>
    </row>
    <row r="230" spans="1:6" x14ac:dyDescent="0.25">
      <c r="A230">
        <v>20190109</v>
      </c>
      <c r="B230" t="str">
        <f>"127529"</f>
        <v>127529</v>
      </c>
      <c r="C230" t="s">
        <v>160</v>
      </c>
      <c r="D230" s="3">
        <v>199.76</v>
      </c>
      <c r="E230" t="s">
        <v>161</v>
      </c>
      <c r="F230" t="s">
        <v>162</v>
      </c>
    </row>
    <row r="231" spans="1:6" x14ac:dyDescent="0.25">
      <c r="A231">
        <v>20190109</v>
      </c>
      <c r="B231" t="str">
        <f>"127529"</f>
        <v>127529</v>
      </c>
      <c r="C231" t="s">
        <v>160</v>
      </c>
      <c r="D231" s="3">
        <v>184.56</v>
      </c>
      <c r="E231" t="s">
        <v>161</v>
      </c>
      <c r="F231" t="s">
        <v>162</v>
      </c>
    </row>
    <row r="232" spans="1:6" x14ac:dyDescent="0.25">
      <c r="A232">
        <v>20190109</v>
      </c>
      <c r="B232" t="str">
        <f>"127529"</f>
        <v>127529</v>
      </c>
      <c r="C232" t="s">
        <v>160</v>
      </c>
      <c r="D232" s="3">
        <v>152</v>
      </c>
      <c r="E232" t="s">
        <v>161</v>
      </c>
      <c r="F232" t="s">
        <v>162</v>
      </c>
    </row>
    <row r="233" spans="1:6" x14ac:dyDescent="0.25">
      <c r="A233">
        <v>20190109</v>
      </c>
      <c r="B233" t="str">
        <f>"127529"</f>
        <v>127529</v>
      </c>
      <c r="C233" t="s">
        <v>160</v>
      </c>
      <c r="D233" s="3">
        <v>76</v>
      </c>
      <c r="E233" t="s">
        <v>161</v>
      </c>
      <c r="F233" t="s">
        <v>162</v>
      </c>
    </row>
    <row r="234" spans="1:6" x14ac:dyDescent="0.25">
      <c r="A234">
        <v>20190109</v>
      </c>
      <c r="B234" t="str">
        <f>"127529"</f>
        <v>127529</v>
      </c>
      <c r="C234" t="s">
        <v>160</v>
      </c>
      <c r="D234" s="3">
        <v>152</v>
      </c>
      <c r="E234" t="s">
        <v>161</v>
      </c>
      <c r="F234" t="s">
        <v>162</v>
      </c>
    </row>
    <row r="235" spans="1:6" x14ac:dyDescent="0.25">
      <c r="A235">
        <v>20190109</v>
      </c>
      <c r="B235" t="str">
        <f>"127529"</f>
        <v>127529</v>
      </c>
      <c r="C235" t="s">
        <v>160</v>
      </c>
      <c r="D235" s="3">
        <v>91.2</v>
      </c>
      <c r="E235" t="s">
        <v>161</v>
      </c>
      <c r="F235" t="s">
        <v>162</v>
      </c>
    </row>
    <row r="236" spans="1:6" x14ac:dyDescent="0.25">
      <c r="A236">
        <v>20190109</v>
      </c>
      <c r="B236" t="str">
        <f>"127529"</f>
        <v>127529</v>
      </c>
      <c r="C236" t="s">
        <v>160</v>
      </c>
      <c r="D236" s="3">
        <v>136.80000000000001</v>
      </c>
      <c r="E236" t="s">
        <v>161</v>
      </c>
      <c r="F236" t="s">
        <v>162</v>
      </c>
    </row>
    <row r="237" spans="1:6" x14ac:dyDescent="0.25">
      <c r="A237">
        <v>20190109</v>
      </c>
      <c r="B237" t="str">
        <f>"127529"</f>
        <v>127529</v>
      </c>
      <c r="C237" t="s">
        <v>160</v>
      </c>
      <c r="D237" s="3">
        <v>91.2</v>
      </c>
      <c r="E237" t="s">
        <v>161</v>
      </c>
      <c r="F237" t="s">
        <v>162</v>
      </c>
    </row>
    <row r="238" spans="1:6" x14ac:dyDescent="0.25">
      <c r="A238">
        <v>20190109</v>
      </c>
      <c r="B238" t="str">
        <f>"127529"</f>
        <v>127529</v>
      </c>
      <c r="C238" t="s">
        <v>160</v>
      </c>
      <c r="D238" s="3">
        <v>121.6</v>
      </c>
      <c r="E238" t="s">
        <v>161</v>
      </c>
      <c r="F238" t="s">
        <v>162</v>
      </c>
    </row>
    <row r="239" spans="1:6" x14ac:dyDescent="0.25">
      <c r="A239">
        <v>20190109</v>
      </c>
      <c r="B239" t="str">
        <f>"127529"</f>
        <v>127529</v>
      </c>
      <c r="C239" t="s">
        <v>160</v>
      </c>
      <c r="D239" s="3">
        <v>15.2</v>
      </c>
      <c r="E239" t="s">
        <v>161</v>
      </c>
      <c r="F239" t="s">
        <v>162</v>
      </c>
    </row>
    <row r="240" spans="1:6" x14ac:dyDescent="0.25">
      <c r="A240">
        <v>20190109</v>
      </c>
      <c r="B240" t="str">
        <f>"127529"</f>
        <v>127529</v>
      </c>
      <c r="C240" t="s">
        <v>160</v>
      </c>
      <c r="D240" s="3">
        <v>101.7</v>
      </c>
      <c r="E240" t="s">
        <v>164</v>
      </c>
      <c r="F240" t="s">
        <v>162</v>
      </c>
    </row>
    <row r="241" spans="1:6" x14ac:dyDescent="0.25">
      <c r="A241">
        <v>20190109</v>
      </c>
      <c r="B241" t="str">
        <f>"127529"</f>
        <v>127529</v>
      </c>
      <c r="C241" t="s">
        <v>160</v>
      </c>
      <c r="D241" s="3">
        <v>36</v>
      </c>
      <c r="E241" t="s">
        <v>164</v>
      </c>
      <c r="F241" t="s">
        <v>162</v>
      </c>
    </row>
    <row r="242" spans="1:6" x14ac:dyDescent="0.25">
      <c r="A242">
        <v>20190109</v>
      </c>
      <c r="B242" t="str">
        <f>"127529"</f>
        <v>127529</v>
      </c>
      <c r="C242" t="s">
        <v>160</v>
      </c>
      <c r="D242" s="3">
        <v>-38.31</v>
      </c>
      <c r="E242" t="s">
        <v>163</v>
      </c>
      <c r="F242" t="s">
        <v>162</v>
      </c>
    </row>
    <row r="243" spans="1:6" x14ac:dyDescent="0.25">
      <c r="A243">
        <v>20190109</v>
      </c>
      <c r="B243" t="str">
        <f>"127529"</f>
        <v>127529</v>
      </c>
      <c r="C243" t="s">
        <v>160</v>
      </c>
      <c r="D243" s="3">
        <v>-13.56</v>
      </c>
      <c r="E243" t="s">
        <v>163</v>
      </c>
      <c r="F243" t="s">
        <v>162</v>
      </c>
    </row>
    <row r="244" spans="1:6" x14ac:dyDescent="0.25">
      <c r="A244">
        <v>20190109</v>
      </c>
      <c r="B244" t="str">
        <f>"127529"</f>
        <v>127529</v>
      </c>
      <c r="C244" t="s">
        <v>160</v>
      </c>
      <c r="D244" s="3">
        <v>-2.0299999999999998</v>
      </c>
      <c r="E244" t="s">
        <v>163</v>
      </c>
      <c r="F244" t="s">
        <v>162</v>
      </c>
    </row>
    <row r="245" spans="1:6" x14ac:dyDescent="0.25">
      <c r="A245">
        <v>20190109</v>
      </c>
      <c r="B245" t="str">
        <f>"127529"</f>
        <v>127529</v>
      </c>
      <c r="C245" t="s">
        <v>160</v>
      </c>
      <c r="D245" s="3">
        <v>-2.88</v>
      </c>
      <c r="E245" t="s">
        <v>163</v>
      </c>
      <c r="F245" t="s">
        <v>162</v>
      </c>
    </row>
    <row r="246" spans="1:6" x14ac:dyDescent="0.25">
      <c r="A246">
        <v>20190109</v>
      </c>
      <c r="B246" t="str">
        <f>"127529"</f>
        <v>127529</v>
      </c>
      <c r="C246" t="s">
        <v>160</v>
      </c>
      <c r="D246" s="3">
        <v>-15.2</v>
      </c>
      <c r="E246" t="s">
        <v>163</v>
      </c>
      <c r="F246" t="s">
        <v>162</v>
      </c>
    </row>
    <row r="247" spans="1:6" x14ac:dyDescent="0.25">
      <c r="A247">
        <v>20190109</v>
      </c>
      <c r="B247" t="str">
        <f>"127529"</f>
        <v>127529</v>
      </c>
      <c r="C247" t="s">
        <v>160</v>
      </c>
      <c r="D247" s="3">
        <v>-129.19999999999999</v>
      </c>
      <c r="E247" t="s">
        <v>163</v>
      </c>
      <c r="F247" t="s">
        <v>162</v>
      </c>
    </row>
    <row r="248" spans="1:6" x14ac:dyDescent="0.25">
      <c r="A248">
        <v>20190109</v>
      </c>
      <c r="B248" t="str">
        <f>"127529"</f>
        <v>127529</v>
      </c>
      <c r="C248" t="s">
        <v>160</v>
      </c>
      <c r="D248" s="3">
        <v>-79.77</v>
      </c>
      <c r="E248" t="s">
        <v>163</v>
      </c>
      <c r="F248" t="s">
        <v>162</v>
      </c>
    </row>
    <row r="249" spans="1:6" x14ac:dyDescent="0.25">
      <c r="A249">
        <v>20190109</v>
      </c>
      <c r="B249" t="str">
        <f>"127529"</f>
        <v>127529</v>
      </c>
      <c r="C249" t="s">
        <v>160</v>
      </c>
      <c r="D249" s="3">
        <v>-6.99</v>
      </c>
      <c r="E249" t="s">
        <v>163</v>
      </c>
      <c r="F249" t="s">
        <v>162</v>
      </c>
    </row>
    <row r="250" spans="1:6" x14ac:dyDescent="0.25">
      <c r="A250">
        <v>20190109</v>
      </c>
      <c r="B250" t="str">
        <f>"127530"</f>
        <v>127530</v>
      </c>
      <c r="C250" t="s">
        <v>166</v>
      </c>
      <c r="D250" s="3">
        <v>75</v>
      </c>
      <c r="E250" t="s">
        <v>167</v>
      </c>
      <c r="F250" t="s">
        <v>13</v>
      </c>
    </row>
    <row r="251" spans="1:6" x14ac:dyDescent="0.25">
      <c r="A251">
        <v>20190109</v>
      </c>
      <c r="B251" t="str">
        <f>"127531"</f>
        <v>127531</v>
      </c>
      <c r="C251" t="s">
        <v>168</v>
      </c>
      <c r="D251" s="3">
        <v>233.54</v>
      </c>
      <c r="E251" t="s">
        <v>155</v>
      </c>
      <c r="F251" t="s">
        <v>13</v>
      </c>
    </row>
    <row r="252" spans="1:6" x14ac:dyDescent="0.25">
      <c r="A252">
        <v>20190109</v>
      </c>
      <c r="B252" t="str">
        <f>"127531"</f>
        <v>127531</v>
      </c>
      <c r="C252" t="s">
        <v>168</v>
      </c>
      <c r="D252" s="3">
        <v>2584.81</v>
      </c>
      <c r="E252" t="s">
        <v>155</v>
      </c>
      <c r="F252" t="s">
        <v>13</v>
      </c>
    </row>
    <row r="253" spans="1:6" x14ac:dyDescent="0.25">
      <c r="A253">
        <v>20190109</v>
      </c>
      <c r="B253" t="str">
        <f>"127531"</f>
        <v>127531</v>
      </c>
      <c r="C253" t="s">
        <v>168</v>
      </c>
      <c r="D253" s="3">
        <v>163.92</v>
      </c>
      <c r="E253" t="s">
        <v>155</v>
      </c>
      <c r="F253" t="s">
        <v>13</v>
      </c>
    </row>
    <row r="254" spans="1:6" x14ac:dyDescent="0.25">
      <c r="A254">
        <v>20190109</v>
      </c>
      <c r="B254" t="str">
        <f>"127531"</f>
        <v>127531</v>
      </c>
      <c r="C254" t="s">
        <v>168</v>
      </c>
      <c r="D254" s="3">
        <v>942.11</v>
      </c>
      <c r="E254" t="s">
        <v>155</v>
      </c>
      <c r="F254" t="s">
        <v>13</v>
      </c>
    </row>
    <row r="255" spans="1:6" x14ac:dyDescent="0.25">
      <c r="A255">
        <v>20190109</v>
      </c>
      <c r="B255" t="str">
        <f>"127531"</f>
        <v>127531</v>
      </c>
      <c r="C255" t="s">
        <v>168</v>
      </c>
      <c r="D255" s="3">
        <v>80.03</v>
      </c>
      <c r="E255" t="s">
        <v>155</v>
      </c>
      <c r="F255" t="s">
        <v>13</v>
      </c>
    </row>
    <row r="256" spans="1:6" x14ac:dyDescent="0.25">
      <c r="A256">
        <v>20190109</v>
      </c>
      <c r="B256" t="str">
        <f>"127531"</f>
        <v>127531</v>
      </c>
      <c r="C256" t="s">
        <v>168</v>
      </c>
      <c r="D256" s="3">
        <v>2230.64</v>
      </c>
      <c r="E256" t="s">
        <v>155</v>
      </c>
      <c r="F256" t="s">
        <v>13</v>
      </c>
    </row>
    <row r="257" spans="1:6" x14ac:dyDescent="0.25">
      <c r="A257">
        <v>20190109</v>
      </c>
      <c r="B257" t="str">
        <f>"127531"</f>
        <v>127531</v>
      </c>
      <c r="C257" t="s">
        <v>168</v>
      </c>
      <c r="D257" s="3">
        <v>811.27</v>
      </c>
      <c r="E257" t="s">
        <v>155</v>
      </c>
      <c r="F257" t="s">
        <v>13</v>
      </c>
    </row>
    <row r="258" spans="1:6" x14ac:dyDescent="0.25">
      <c r="A258">
        <v>20190109</v>
      </c>
      <c r="B258" t="str">
        <f>"127531"</f>
        <v>127531</v>
      </c>
      <c r="C258" t="s">
        <v>168</v>
      </c>
      <c r="D258" s="3">
        <v>8.3000000000000007</v>
      </c>
      <c r="E258" t="s">
        <v>155</v>
      </c>
      <c r="F258" t="s">
        <v>13</v>
      </c>
    </row>
    <row r="259" spans="1:6" x14ac:dyDescent="0.25">
      <c r="A259">
        <v>20190109</v>
      </c>
      <c r="B259" t="str">
        <f>"127531"</f>
        <v>127531</v>
      </c>
      <c r="C259" t="s">
        <v>168</v>
      </c>
      <c r="D259" s="3">
        <v>1753.81</v>
      </c>
      <c r="E259" t="s">
        <v>155</v>
      </c>
      <c r="F259" t="s">
        <v>13</v>
      </c>
    </row>
    <row r="260" spans="1:6" x14ac:dyDescent="0.25">
      <c r="A260">
        <v>20190109</v>
      </c>
      <c r="B260" t="str">
        <f>"127531"</f>
        <v>127531</v>
      </c>
      <c r="C260" t="s">
        <v>168</v>
      </c>
      <c r="D260" s="3">
        <v>604.53</v>
      </c>
      <c r="E260" t="s">
        <v>155</v>
      </c>
      <c r="F260" t="s">
        <v>13</v>
      </c>
    </row>
    <row r="261" spans="1:6" x14ac:dyDescent="0.25">
      <c r="A261">
        <v>20190109</v>
      </c>
      <c r="B261" t="str">
        <f>"127531"</f>
        <v>127531</v>
      </c>
      <c r="C261" t="s">
        <v>168</v>
      </c>
      <c r="D261" s="3">
        <v>1034.6099999999999</v>
      </c>
      <c r="E261" t="s">
        <v>155</v>
      </c>
      <c r="F261" t="s">
        <v>13</v>
      </c>
    </row>
    <row r="262" spans="1:6" x14ac:dyDescent="0.25">
      <c r="A262">
        <v>20190109</v>
      </c>
      <c r="B262" t="str">
        <f>"127531"</f>
        <v>127531</v>
      </c>
      <c r="C262" t="s">
        <v>168</v>
      </c>
      <c r="D262" s="3">
        <v>1664.67</v>
      </c>
      <c r="E262" t="s">
        <v>155</v>
      </c>
      <c r="F262" t="s">
        <v>13</v>
      </c>
    </row>
    <row r="263" spans="1:6" x14ac:dyDescent="0.25">
      <c r="A263">
        <v>20190109</v>
      </c>
      <c r="B263" t="str">
        <f>"127531"</f>
        <v>127531</v>
      </c>
      <c r="C263" t="s">
        <v>168</v>
      </c>
      <c r="D263" s="3">
        <v>2039.29</v>
      </c>
      <c r="E263" t="s">
        <v>155</v>
      </c>
      <c r="F263" t="s">
        <v>13</v>
      </c>
    </row>
    <row r="264" spans="1:6" x14ac:dyDescent="0.25">
      <c r="A264">
        <v>20190109</v>
      </c>
      <c r="B264" t="str">
        <f>"127531"</f>
        <v>127531</v>
      </c>
      <c r="C264" t="s">
        <v>168</v>
      </c>
      <c r="D264" s="3">
        <v>1058.8800000000001</v>
      </c>
      <c r="E264" t="s">
        <v>155</v>
      </c>
      <c r="F264" t="s">
        <v>13</v>
      </c>
    </row>
    <row r="265" spans="1:6" x14ac:dyDescent="0.25">
      <c r="A265">
        <v>20190109</v>
      </c>
      <c r="B265" t="str">
        <f>"127531"</f>
        <v>127531</v>
      </c>
      <c r="C265" t="s">
        <v>168</v>
      </c>
      <c r="D265" s="3">
        <v>23.45</v>
      </c>
      <c r="E265" t="s">
        <v>155</v>
      </c>
      <c r="F265" t="s">
        <v>13</v>
      </c>
    </row>
    <row r="266" spans="1:6" x14ac:dyDescent="0.25">
      <c r="A266">
        <v>20190109</v>
      </c>
      <c r="B266" t="str">
        <f>"127531"</f>
        <v>127531</v>
      </c>
      <c r="C266" t="s">
        <v>168</v>
      </c>
      <c r="D266" s="3">
        <v>13876.79</v>
      </c>
      <c r="E266" t="s">
        <v>155</v>
      </c>
      <c r="F266" t="s">
        <v>13</v>
      </c>
    </row>
    <row r="267" spans="1:6" x14ac:dyDescent="0.25">
      <c r="A267">
        <v>20190109</v>
      </c>
      <c r="B267" t="str">
        <f>"127531"</f>
        <v>127531</v>
      </c>
      <c r="C267" t="s">
        <v>168</v>
      </c>
      <c r="D267" s="3">
        <v>1367.28</v>
      </c>
      <c r="E267" t="s">
        <v>155</v>
      </c>
      <c r="F267" t="s">
        <v>13</v>
      </c>
    </row>
    <row r="268" spans="1:6" x14ac:dyDescent="0.25">
      <c r="A268">
        <v>20190109</v>
      </c>
      <c r="B268" t="str">
        <f>"127531"</f>
        <v>127531</v>
      </c>
      <c r="C268" t="s">
        <v>168</v>
      </c>
      <c r="D268" s="3">
        <v>1176.82</v>
      </c>
      <c r="E268" t="s">
        <v>155</v>
      </c>
      <c r="F268" t="s">
        <v>13</v>
      </c>
    </row>
    <row r="269" spans="1:6" x14ac:dyDescent="0.25">
      <c r="A269">
        <v>20190109</v>
      </c>
      <c r="B269" t="str">
        <f>"127531"</f>
        <v>127531</v>
      </c>
      <c r="C269" t="s">
        <v>168</v>
      </c>
      <c r="D269" s="3">
        <v>86.04</v>
      </c>
      <c r="E269" t="s">
        <v>155</v>
      </c>
      <c r="F269" t="s">
        <v>13</v>
      </c>
    </row>
    <row r="270" spans="1:6" x14ac:dyDescent="0.25">
      <c r="A270">
        <v>20190109</v>
      </c>
      <c r="B270" t="str">
        <f>"127531"</f>
        <v>127531</v>
      </c>
      <c r="C270" t="s">
        <v>168</v>
      </c>
      <c r="D270" s="3">
        <v>140.97</v>
      </c>
      <c r="E270" t="s">
        <v>155</v>
      </c>
      <c r="F270" t="s">
        <v>13</v>
      </c>
    </row>
    <row r="271" spans="1:6" x14ac:dyDescent="0.25">
      <c r="A271">
        <v>20190109</v>
      </c>
      <c r="B271" t="str">
        <f>"127531"</f>
        <v>127531</v>
      </c>
      <c r="C271" t="s">
        <v>168</v>
      </c>
      <c r="D271" s="3">
        <v>6120.74</v>
      </c>
      <c r="E271" t="s">
        <v>155</v>
      </c>
      <c r="F271" t="s">
        <v>13</v>
      </c>
    </row>
    <row r="272" spans="1:6" x14ac:dyDescent="0.25">
      <c r="A272">
        <v>20190109</v>
      </c>
      <c r="B272" t="str">
        <f>"127531"</f>
        <v>127531</v>
      </c>
      <c r="C272" t="s">
        <v>168</v>
      </c>
      <c r="D272" s="3">
        <v>1277.3</v>
      </c>
      <c r="E272" t="s">
        <v>155</v>
      </c>
      <c r="F272" t="s">
        <v>13</v>
      </c>
    </row>
    <row r="273" spans="1:6" x14ac:dyDescent="0.25">
      <c r="A273">
        <v>20190109</v>
      </c>
      <c r="B273" t="str">
        <f>"127531"</f>
        <v>127531</v>
      </c>
      <c r="C273" t="s">
        <v>168</v>
      </c>
      <c r="D273" s="3">
        <v>5801.65</v>
      </c>
      <c r="E273" t="s">
        <v>155</v>
      </c>
      <c r="F273" t="s">
        <v>13</v>
      </c>
    </row>
    <row r="274" spans="1:6" x14ac:dyDescent="0.25">
      <c r="A274">
        <v>20190109</v>
      </c>
      <c r="B274" t="str">
        <f>"127531"</f>
        <v>127531</v>
      </c>
      <c r="C274" t="s">
        <v>168</v>
      </c>
      <c r="D274" s="3">
        <v>36.03</v>
      </c>
      <c r="E274" t="s">
        <v>155</v>
      </c>
      <c r="F274" t="s">
        <v>13</v>
      </c>
    </row>
    <row r="275" spans="1:6" x14ac:dyDescent="0.25">
      <c r="A275">
        <v>20190109</v>
      </c>
      <c r="B275" t="str">
        <f>"127531"</f>
        <v>127531</v>
      </c>
      <c r="C275" t="s">
        <v>168</v>
      </c>
      <c r="D275" s="3">
        <v>3702.32</v>
      </c>
      <c r="E275" t="s">
        <v>155</v>
      </c>
      <c r="F275" t="s">
        <v>13</v>
      </c>
    </row>
    <row r="276" spans="1:6" x14ac:dyDescent="0.25">
      <c r="A276">
        <v>20190109</v>
      </c>
      <c r="B276" t="str">
        <f>"127531"</f>
        <v>127531</v>
      </c>
      <c r="C276" t="s">
        <v>168</v>
      </c>
      <c r="D276" s="3">
        <v>5326.65</v>
      </c>
      <c r="E276" t="s">
        <v>155</v>
      </c>
      <c r="F276" t="s">
        <v>13</v>
      </c>
    </row>
    <row r="277" spans="1:6" x14ac:dyDescent="0.25">
      <c r="A277">
        <v>20190109</v>
      </c>
      <c r="B277" t="str">
        <f>"127532"</f>
        <v>127532</v>
      </c>
      <c r="C277" t="s">
        <v>169</v>
      </c>
      <c r="D277" s="3">
        <v>450</v>
      </c>
      <c r="E277" t="s">
        <v>149</v>
      </c>
      <c r="F277" t="s">
        <v>13</v>
      </c>
    </row>
    <row r="278" spans="1:6" x14ac:dyDescent="0.25">
      <c r="A278">
        <v>20190109</v>
      </c>
      <c r="B278" t="str">
        <f>"127533"</f>
        <v>127533</v>
      </c>
      <c r="C278" t="s">
        <v>170</v>
      </c>
      <c r="D278" s="3">
        <v>1185.3900000000001</v>
      </c>
      <c r="E278" t="s">
        <v>155</v>
      </c>
      <c r="F278" t="s">
        <v>13</v>
      </c>
    </row>
    <row r="279" spans="1:6" x14ac:dyDescent="0.25">
      <c r="A279">
        <v>20190109</v>
      </c>
      <c r="B279" t="str">
        <f>"127533"</f>
        <v>127533</v>
      </c>
      <c r="C279" t="s">
        <v>170</v>
      </c>
      <c r="D279" s="3">
        <v>674.29</v>
      </c>
      <c r="E279" t="s">
        <v>155</v>
      </c>
      <c r="F279" t="s">
        <v>13</v>
      </c>
    </row>
    <row r="280" spans="1:6" x14ac:dyDescent="0.25">
      <c r="A280">
        <v>20190109</v>
      </c>
      <c r="B280" t="str">
        <f>"127533"</f>
        <v>127533</v>
      </c>
      <c r="C280" t="s">
        <v>170</v>
      </c>
      <c r="D280" s="3">
        <v>253.66</v>
      </c>
      <c r="E280" t="s">
        <v>155</v>
      </c>
      <c r="F280" t="s">
        <v>13</v>
      </c>
    </row>
    <row r="281" spans="1:6" x14ac:dyDescent="0.25">
      <c r="A281">
        <v>20190109</v>
      </c>
      <c r="B281" t="str">
        <f>"127533"</f>
        <v>127533</v>
      </c>
      <c r="C281" t="s">
        <v>170</v>
      </c>
      <c r="D281" s="3">
        <v>97.87</v>
      </c>
      <c r="E281" t="s">
        <v>155</v>
      </c>
      <c r="F281" t="s">
        <v>13</v>
      </c>
    </row>
    <row r="282" spans="1:6" x14ac:dyDescent="0.25">
      <c r="A282">
        <v>20190109</v>
      </c>
      <c r="B282" t="str">
        <f>"127533"</f>
        <v>127533</v>
      </c>
      <c r="C282" t="s">
        <v>170</v>
      </c>
      <c r="D282" s="3">
        <v>1026.97</v>
      </c>
      <c r="E282" t="s">
        <v>155</v>
      </c>
      <c r="F282" t="s">
        <v>13</v>
      </c>
    </row>
    <row r="283" spans="1:6" x14ac:dyDescent="0.25">
      <c r="A283">
        <v>20190109</v>
      </c>
      <c r="B283" t="str">
        <f>"127533"</f>
        <v>127533</v>
      </c>
      <c r="C283" t="s">
        <v>170</v>
      </c>
      <c r="D283" s="3">
        <v>552.72</v>
      </c>
      <c r="E283" t="s">
        <v>155</v>
      </c>
      <c r="F283" t="s">
        <v>13</v>
      </c>
    </row>
    <row r="284" spans="1:6" x14ac:dyDescent="0.25">
      <c r="A284">
        <v>20190109</v>
      </c>
      <c r="B284" t="str">
        <f>"127533"</f>
        <v>127533</v>
      </c>
      <c r="C284" t="s">
        <v>170</v>
      </c>
      <c r="D284" s="3">
        <v>291.77999999999997</v>
      </c>
      <c r="E284" t="s">
        <v>155</v>
      </c>
      <c r="F284" t="s">
        <v>13</v>
      </c>
    </row>
    <row r="285" spans="1:6" x14ac:dyDescent="0.25">
      <c r="A285">
        <v>20190109</v>
      </c>
      <c r="B285" t="str">
        <f>"127533"</f>
        <v>127533</v>
      </c>
      <c r="C285" t="s">
        <v>170</v>
      </c>
      <c r="D285" s="3">
        <v>247.18</v>
      </c>
      <c r="E285" t="s">
        <v>155</v>
      </c>
      <c r="F285" t="s">
        <v>13</v>
      </c>
    </row>
    <row r="286" spans="1:6" x14ac:dyDescent="0.25">
      <c r="A286">
        <v>20190109</v>
      </c>
      <c r="B286" t="str">
        <f>"127533"</f>
        <v>127533</v>
      </c>
      <c r="C286" t="s">
        <v>170</v>
      </c>
      <c r="D286" s="3">
        <v>247.18</v>
      </c>
      <c r="E286" t="s">
        <v>155</v>
      </c>
      <c r="F286" t="s">
        <v>13</v>
      </c>
    </row>
    <row r="287" spans="1:6" x14ac:dyDescent="0.25">
      <c r="A287">
        <v>20190109</v>
      </c>
      <c r="B287" t="str">
        <f>"127533"</f>
        <v>127533</v>
      </c>
      <c r="C287" t="s">
        <v>170</v>
      </c>
      <c r="D287" s="3">
        <v>57.15</v>
      </c>
      <c r="E287" t="s">
        <v>155</v>
      </c>
      <c r="F287" t="s">
        <v>13</v>
      </c>
    </row>
    <row r="288" spans="1:6" x14ac:dyDescent="0.25">
      <c r="A288">
        <v>20190109</v>
      </c>
      <c r="B288" t="str">
        <f>"127533"</f>
        <v>127533</v>
      </c>
      <c r="C288" t="s">
        <v>170</v>
      </c>
      <c r="D288" s="3">
        <v>1526.21</v>
      </c>
      <c r="E288" t="s">
        <v>155</v>
      </c>
      <c r="F288" t="s">
        <v>13</v>
      </c>
    </row>
    <row r="289" spans="1:6" x14ac:dyDescent="0.25">
      <c r="A289">
        <v>20190109</v>
      </c>
      <c r="B289" t="str">
        <f>"127533"</f>
        <v>127533</v>
      </c>
      <c r="C289" t="s">
        <v>170</v>
      </c>
      <c r="D289" s="3">
        <v>460.52</v>
      </c>
      <c r="E289" t="s">
        <v>155</v>
      </c>
      <c r="F289" t="s">
        <v>13</v>
      </c>
    </row>
    <row r="290" spans="1:6" x14ac:dyDescent="0.25">
      <c r="A290">
        <v>20190109</v>
      </c>
      <c r="B290" t="str">
        <f>"127533"</f>
        <v>127533</v>
      </c>
      <c r="C290" t="s">
        <v>170</v>
      </c>
      <c r="D290" s="3">
        <v>710.54</v>
      </c>
      <c r="E290" t="s">
        <v>155</v>
      </c>
      <c r="F290" t="s">
        <v>13</v>
      </c>
    </row>
    <row r="291" spans="1:6" x14ac:dyDescent="0.25">
      <c r="A291">
        <v>20190109</v>
      </c>
      <c r="B291" t="str">
        <f>"127533"</f>
        <v>127533</v>
      </c>
      <c r="C291" t="s">
        <v>170</v>
      </c>
      <c r="D291" s="3">
        <v>168.95</v>
      </c>
      <c r="E291" t="s">
        <v>155</v>
      </c>
      <c r="F291" t="s">
        <v>13</v>
      </c>
    </row>
    <row r="292" spans="1:6" x14ac:dyDescent="0.25">
      <c r="A292">
        <v>20190109</v>
      </c>
      <c r="B292" t="str">
        <f>"127533"</f>
        <v>127533</v>
      </c>
      <c r="C292" t="s">
        <v>170</v>
      </c>
      <c r="D292" s="3">
        <v>1226.97</v>
      </c>
      <c r="E292" t="s">
        <v>155</v>
      </c>
      <c r="F292" t="s">
        <v>13</v>
      </c>
    </row>
    <row r="293" spans="1:6" x14ac:dyDescent="0.25">
      <c r="A293">
        <v>20190109</v>
      </c>
      <c r="B293" t="str">
        <f>"127533"</f>
        <v>127533</v>
      </c>
      <c r="C293" t="s">
        <v>170</v>
      </c>
      <c r="D293" s="3">
        <v>1751.52</v>
      </c>
      <c r="E293" t="s">
        <v>155</v>
      </c>
      <c r="F293" t="s">
        <v>13</v>
      </c>
    </row>
    <row r="294" spans="1:6" x14ac:dyDescent="0.25">
      <c r="A294">
        <v>20190109</v>
      </c>
      <c r="B294" t="str">
        <f>"127533"</f>
        <v>127533</v>
      </c>
      <c r="C294" t="s">
        <v>170</v>
      </c>
      <c r="D294" s="3">
        <v>437.22</v>
      </c>
      <c r="E294" t="s">
        <v>155</v>
      </c>
      <c r="F294" t="s">
        <v>13</v>
      </c>
    </row>
    <row r="295" spans="1:6" x14ac:dyDescent="0.25">
      <c r="A295">
        <v>20190109</v>
      </c>
      <c r="B295" t="str">
        <f>"127533"</f>
        <v>127533</v>
      </c>
      <c r="C295" t="s">
        <v>170</v>
      </c>
      <c r="D295" s="3">
        <v>291.52999999999997</v>
      </c>
      <c r="E295" t="s">
        <v>155</v>
      </c>
      <c r="F295" t="s">
        <v>13</v>
      </c>
    </row>
    <row r="296" spans="1:6" x14ac:dyDescent="0.25">
      <c r="A296">
        <v>20190109</v>
      </c>
      <c r="B296" t="str">
        <f>"127533"</f>
        <v>127533</v>
      </c>
      <c r="C296" t="s">
        <v>170</v>
      </c>
      <c r="D296" s="3">
        <v>247.18</v>
      </c>
      <c r="E296" t="s">
        <v>155</v>
      </c>
      <c r="F296" t="s">
        <v>13</v>
      </c>
    </row>
    <row r="297" spans="1:6" x14ac:dyDescent="0.25">
      <c r="A297">
        <v>20190109</v>
      </c>
      <c r="B297" t="str">
        <f>"127533"</f>
        <v>127533</v>
      </c>
      <c r="C297" t="s">
        <v>170</v>
      </c>
      <c r="D297" s="3">
        <v>248.44</v>
      </c>
      <c r="E297" t="s">
        <v>155</v>
      </c>
      <c r="F297" t="s">
        <v>13</v>
      </c>
    </row>
    <row r="298" spans="1:6" x14ac:dyDescent="0.25">
      <c r="A298">
        <v>20190109</v>
      </c>
      <c r="B298" t="str">
        <f>"127533"</f>
        <v>127533</v>
      </c>
      <c r="C298" t="s">
        <v>170</v>
      </c>
      <c r="D298" s="3">
        <v>247.18</v>
      </c>
      <c r="E298" t="s">
        <v>155</v>
      </c>
      <c r="F298" t="s">
        <v>13</v>
      </c>
    </row>
    <row r="299" spans="1:6" x14ac:dyDescent="0.25">
      <c r="A299">
        <v>20190109</v>
      </c>
      <c r="B299" t="str">
        <f>"127533"</f>
        <v>127533</v>
      </c>
      <c r="C299" t="s">
        <v>170</v>
      </c>
      <c r="D299" s="3">
        <v>207.67</v>
      </c>
      <c r="E299" t="s">
        <v>155</v>
      </c>
      <c r="F299" t="s">
        <v>13</v>
      </c>
    </row>
    <row r="300" spans="1:6" x14ac:dyDescent="0.25">
      <c r="A300">
        <v>20190109</v>
      </c>
      <c r="B300" t="str">
        <f>"127533"</f>
        <v>127533</v>
      </c>
      <c r="C300" t="s">
        <v>170</v>
      </c>
      <c r="D300" s="3">
        <v>2521.4499999999998</v>
      </c>
      <c r="E300" t="s">
        <v>155</v>
      </c>
      <c r="F300" t="s">
        <v>13</v>
      </c>
    </row>
    <row r="301" spans="1:6" x14ac:dyDescent="0.25">
      <c r="A301">
        <v>20190109</v>
      </c>
      <c r="B301" t="str">
        <f>"127535"</f>
        <v>127535</v>
      </c>
      <c r="C301" t="s">
        <v>171</v>
      </c>
      <c r="D301" s="3">
        <v>1265.73</v>
      </c>
      <c r="E301" t="s">
        <v>155</v>
      </c>
      <c r="F301" t="s">
        <v>13</v>
      </c>
    </row>
    <row r="302" spans="1:6" x14ac:dyDescent="0.25">
      <c r="A302">
        <v>20190109</v>
      </c>
      <c r="B302" t="str">
        <f>"127535"</f>
        <v>127535</v>
      </c>
      <c r="C302" t="s">
        <v>171</v>
      </c>
      <c r="D302" s="3">
        <v>327.38</v>
      </c>
      <c r="E302" t="s">
        <v>155</v>
      </c>
      <c r="F302" t="s">
        <v>13</v>
      </c>
    </row>
    <row r="303" spans="1:6" x14ac:dyDescent="0.25">
      <c r="A303">
        <v>20190109</v>
      </c>
      <c r="B303" t="str">
        <f>"127536"</f>
        <v>127536</v>
      </c>
      <c r="C303" t="s">
        <v>172</v>
      </c>
      <c r="D303" s="3">
        <v>215</v>
      </c>
      <c r="E303" t="s">
        <v>173</v>
      </c>
      <c r="F303" t="s">
        <v>13</v>
      </c>
    </row>
    <row r="304" spans="1:6" x14ac:dyDescent="0.25">
      <c r="A304">
        <v>20190109</v>
      </c>
      <c r="B304" t="str">
        <f>"127537"</f>
        <v>127537</v>
      </c>
      <c r="C304" t="s">
        <v>174</v>
      </c>
      <c r="D304" s="3">
        <v>750</v>
      </c>
      <c r="E304" t="s">
        <v>175</v>
      </c>
      <c r="F304" t="s">
        <v>11</v>
      </c>
    </row>
    <row r="305" spans="1:6" x14ac:dyDescent="0.25">
      <c r="A305">
        <v>20190109</v>
      </c>
      <c r="B305" t="str">
        <f>"127538"</f>
        <v>127538</v>
      </c>
      <c r="C305" t="s">
        <v>176</v>
      </c>
      <c r="D305" s="3">
        <v>91.75</v>
      </c>
      <c r="E305" t="s">
        <v>177</v>
      </c>
      <c r="F305" t="s">
        <v>13</v>
      </c>
    </row>
    <row r="306" spans="1:6" x14ac:dyDescent="0.25">
      <c r="A306">
        <v>20190109</v>
      </c>
      <c r="B306" t="str">
        <f>"127539"</f>
        <v>127539</v>
      </c>
      <c r="C306" t="s">
        <v>178</v>
      </c>
      <c r="D306" s="3">
        <v>113.05</v>
      </c>
      <c r="E306" t="s">
        <v>161</v>
      </c>
      <c r="F306" t="s">
        <v>162</v>
      </c>
    </row>
    <row r="307" spans="1:6" x14ac:dyDescent="0.25">
      <c r="A307">
        <v>20190109</v>
      </c>
      <c r="B307" t="str">
        <f>"127539"</f>
        <v>127539</v>
      </c>
      <c r="C307" t="s">
        <v>178</v>
      </c>
      <c r="D307" s="3">
        <v>120</v>
      </c>
      <c r="E307" t="s">
        <v>161</v>
      </c>
      <c r="F307" t="s">
        <v>162</v>
      </c>
    </row>
    <row r="308" spans="1:6" x14ac:dyDescent="0.25">
      <c r="A308">
        <v>20190109</v>
      </c>
      <c r="B308" t="str">
        <f>"127540"</f>
        <v>127540</v>
      </c>
      <c r="C308" t="s">
        <v>179</v>
      </c>
      <c r="D308" s="3">
        <v>382.97</v>
      </c>
      <c r="E308" t="s">
        <v>180</v>
      </c>
      <c r="F308" t="s">
        <v>162</v>
      </c>
    </row>
    <row r="309" spans="1:6" x14ac:dyDescent="0.25">
      <c r="A309">
        <v>20190109</v>
      </c>
      <c r="B309" t="str">
        <f>"127540"</f>
        <v>127540</v>
      </c>
      <c r="C309" t="s">
        <v>179</v>
      </c>
      <c r="D309" s="3">
        <v>382.96</v>
      </c>
      <c r="E309" t="s">
        <v>180</v>
      </c>
      <c r="F309" t="s">
        <v>162</v>
      </c>
    </row>
    <row r="310" spans="1:6" x14ac:dyDescent="0.25">
      <c r="A310">
        <v>20190109</v>
      </c>
      <c r="B310" t="str">
        <f>"127541"</f>
        <v>127541</v>
      </c>
      <c r="C310" t="s">
        <v>9</v>
      </c>
      <c r="D310" s="3">
        <v>200</v>
      </c>
      <c r="E310" t="s">
        <v>84</v>
      </c>
      <c r="F310" t="s">
        <v>11</v>
      </c>
    </row>
    <row r="311" spans="1:6" x14ac:dyDescent="0.25">
      <c r="A311">
        <v>20190109</v>
      </c>
      <c r="B311" t="str">
        <f>"127541"</f>
        <v>127541</v>
      </c>
      <c r="C311" t="s">
        <v>9</v>
      </c>
      <c r="D311" s="3">
        <v>200</v>
      </c>
      <c r="E311" t="s">
        <v>84</v>
      </c>
      <c r="F311" t="s">
        <v>11</v>
      </c>
    </row>
    <row r="312" spans="1:6" x14ac:dyDescent="0.25">
      <c r="A312">
        <v>20190109</v>
      </c>
      <c r="B312" t="str">
        <f>"127542"</f>
        <v>127542</v>
      </c>
      <c r="C312" t="s">
        <v>9</v>
      </c>
      <c r="D312" s="3">
        <v>300</v>
      </c>
      <c r="E312" t="s">
        <v>84</v>
      </c>
      <c r="F312" t="s">
        <v>11</v>
      </c>
    </row>
    <row r="313" spans="1:6" x14ac:dyDescent="0.25">
      <c r="A313">
        <v>20190109</v>
      </c>
      <c r="B313" t="str">
        <f>"127542"</f>
        <v>127542</v>
      </c>
      <c r="C313" t="s">
        <v>9</v>
      </c>
      <c r="D313" s="3">
        <v>300</v>
      </c>
      <c r="E313" t="s">
        <v>84</v>
      </c>
      <c r="F313" t="s">
        <v>11</v>
      </c>
    </row>
    <row r="314" spans="1:6" x14ac:dyDescent="0.25">
      <c r="A314">
        <v>20190109</v>
      </c>
      <c r="B314" t="str">
        <f>"127543"</f>
        <v>127543</v>
      </c>
      <c r="C314" t="s">
        <v>9</v>
      </c>
      <c r="D314" s="3">
        <v>400</v>
      </c>
      <c r="E314" t="s">
        <v>84</v>
      </c>
      <c r="F314" t="s">
        <v>11</v>
      </c>
    </row>
    <row r="315" spans="1:6" x14ac:dyDescent="0.25">
      <c r="A315">
        <v>20190109</v>
      </c>
      <c r="B315" t="str">
        <f>"127543"</f>
        <v>127543</v>
      </c>
      <c r="C315" t="s">
        <v>9</v>
      </c>
      <c r="D315" s="3">
        <v>400</v>
      </c>
      <c r="E315" t="s">
        <v>84</v>
      </c>
      <c r="F315" t="s">
        <v>11</v>
      </c>
    </row>
    <row r="316" spans="1:6" x14ac:dyDescent="0.25">
      <c r="A316">
        <v>20190109</v>
      </c>
      <c r="B316" t="str">
        <f>"127544"</f>
        <v>127544</v>
      </c>
      <c r="C316" t="s">
        <v>9</v>
      </c>
      <c r="D316" s="3">
        <v>300</v>
      </c>
      <c r="E316" t="s">
        <v>84</v>
      </c>
      <c r="F316" t="s">
        <v>11</v>
      </c>
    </row>
    <row r="317" spans="1:6" x14ac:dyDescent="0.25">
      <c r="A317">
        <v>20190109</v>
      </c>
      <c r="B317" t="str">
        <f>"127544"</f>
        <v>127544</v>
      </c>
      <c r="C317" t="s">
        <v>9</v>
      </c>
      <c r="D317" s="3">
        <v>300</v>
      </c>
      <c r="E317" t="s">
        <v>84</v>
      </c>
      <c r="F317" t="s">
        <v>11</v>
      </c>
    </row>
    <row r="318" spans="1:6" x14ac:dyDescent="0.25">
      <c r="A318">
        <v>20190109</v>
      </c>
      <c r="B318" t="str">
        <f>"127545"</f>
        <v>127545</v>
      </c>
      <c r="C318" t="s">
        <v>9</v>
      </c>
      <c r="D318" s="3">
        <v>300</v>
      </c>
      <c r="E318" t="s">
        <v>84</v>
      </c>
      <c r="F318" t="s">
        <v>11</v>
      </c>
    </row>
    <row r="319" spans="1:6" x14ac:dyDescent="0.25">
      <c r="A319">
        <v>20190109</v>
      </c>
      <c r="B319" t="str">
        <f>"127545"</f>
        <v>127545</v>
      </c>
      <c r="C319" t="s">
        <v>9</v>
      </c>
      <c r="D319" s="3">
        <v>300</v>
      </c>
      <c r="E319" t="s">
        <v>84</v>
      </c>
      <c r="F319" t="s">
        <v>11</v>
      </c>
    </row>
    <row r="320" spans="1:6" x14ac:dyDescent="0.25">
      <c r="A320">
        <v>20190109</v>
      </c>
      <c r="B320" t="str">
        <f>"127546"</f>
        <v>127546</v>
      </c>
      <c r="C320" t="s">
        <v>9</v>
      </c>
      <c r="D320" s="3">
        <v>400</v>
      </c>
      <c r="E320" t="s">
        <v>84</v>
      </c>
      <c r="F320" t="s">
        <v>11</v>
      </c>
    </row>
    <row r="321" spans="1:6" x14ac:dyDescent="0.25">
      <c r="A321">
        <v>20190109</v>
      </c>
      <c r="B321" t="str">
        <f>"127546"</f>
        <v>127546</v>
      </c>
      <c r="C321" t="s">
        <v>9</v>
      </c>
      <c r="D321" s="3">
        <v>150</v>
      </c>
      <c r="E321" t="s">
        <v>84</v>
      </c>
      <c r="F321" t="s">
        <v>11</v>
      </c>
    </row>
    <row r="322" spans="1:6" x14ac:dyDescent="0.25">
      <c r="A322">
        <v>20190109</v>
      </c>
      <c r="B322" t="str">
        <f>"127547"</f>
        <v>127547</v>
      </c>
      <c r="C322" t="s">
        <v>9</v>
      </c>
      <c r="D322" s="3">
        <v>200</v>
      </c>
      <c r="E322" t="s">
        <v>84</v>
      </c>
      <c r="F322" t="s">
        <v>11</v>
      </c>
    </row>
    <row r="323" spans="1:6" x14ac:dyDescent="0.25">
      <c r="A323">
        <v>20190109</v>
      </c>
      <c r="B323" t="str">
        <f>"127547"</f>
        <v>127547</v>
      </c>
      <c r="C323" t="s">
        <v>9</v>
      </c>
      <c r="D323" s="3">
        <v>200</v>
      </c>
      <c r="E323" t="s">
        <v>84</v>
      </c>
      <c r="F323" t="s">
        <v>11</v>
      </c>
    </row>
    <row r="324" spans="1:6" x14ac:dyDescent="0.25">
      <c r="A324">
        <v>20190109</v>
      </c>
      <c r="B324" t="str">
        <f>"127548"</f>
        <v>127548</v>
      </c>
      <c r="C324" t="s">
        <v>9</v>
      </c>
      <c r="D324" s="3">
        <v>400</v>
      </c>
      <c r="E324" t="s">
        <v>84</v>
      </c>
      <c r="F324" t="s">
        <v>11</v>
      </c>
    </row>
    <row r="325" spans="1:6" x14ac:dyDescent="0.25">
      <c r="A325">
        <v>20190109</v>
      </c>
      <c r="B325" t="str">
        <f>"127548"</f>
        <v>127548</v>
      </c>
      <c r="C325" t="s">
        <v>9</v>
      </c>
      <c r="D325" s="3">
        <v>400</v>
      </c>
      <c r="E325" t="s">
        <v>84</v>
      </c>
      <c r="F325" t="s">
        <v>11</v>
      </c>
    </row>
    <row r="326" spans="1:6" x14ac:dyDescent="0.25">
      <c r="A326">
        <v>20190109</v>
      </c>
      <c r="B326" t="str">
        <f>"127549"</f>
        <v>127549</v>
      </c>
      <c r="C326" t="s">
        <v>24</v>
      </c>
      <c r="D326" s="3">
        <v>133.91</v>
      </c>
      <c r="E326" t="s">
        <v>181</v>
      </c>
      <c r="F326" t="s">
        <v>13</v>
      </c>
    </row>
    <row r="327" spans="1:6" x14ac:dyDescent="0.25">
      <c r="A327">
        <v>20190109</v>
      </c>
      <c r="B327" t="str">
        <f>"127549"</f>
        <v>127549</v>
      </c>
      <c r="C327" t="s">
        <v>24</v>
      </c>
      <c r="D327" s="3">
        <v>62.85</v>
      </c>
      <c r="E327" t="s">
        <v>182</v>
      </c>
      <c r="F327" t="s">
        <v>13</v>
      </c>
    </row>
    <row r="328" spans="1:6" x14ac:dyDescent="0.25">
      <c r="A328">
        <v>20190109</v>
      </c>
      <c r="B328" t="str">
        <f>"127550"</f>
        <v>127550</v>
      </c>
      <c r="C328" t="s">
        <v>183</v>
      </c>
      <c r="D328" s="3">
        <v>217.6</v>
      </c>
      <c r="E328" t="s">
        <v>184</v>
      </c>
      <c r="F328" t="s">
        <v>13</v>
      </c>
    </row>
    <row r="329" spans="1:6" x14ac:dyDescent="0.25">
      <c r="A329">
        <v>20190109</v>
      </c>
      <c r="B329" t="str">
        <f>"127551"</f>
        <v>127551</v>
      </c>
      <c r="C329" t="s">
        <v>185</v>
      </c>
      <c r="D329" s="3">
        <v>417.85</v>
      </c>
      <c r="E329" t="s">
        <v>187</v>
      </c>
      <c r="F329" t="s">
        <v>13</v>
      </c>
    </row>
    <row r="330" spans="1:6" x14ac:dyDescent="0.25">
      <c r="A330">
        <v>20190109</v>
      </c>
      <c r="B330" t="str">
        <f>"127551"</f>
        <v>127551</v>
      </c>
      <c r="C330" t="s">
        <v>185</v>
      </c>
      <c r="D330" s="3">
        <v>117.3</v>
      </c>
      <c r="E330" t="s">
        <v>186</v>
      </c>
      <c r="F330" t="s">
        <v>13</v>
      </c>
    </row>
    <row r="331" spans="1:6" x14ac:dyDescent="0.25">
      <c r="A331">
        <v>20190109</v>
      </c>
      <c r="B331" t="str">
        <f>"127552"</f>
        <v>127552</v>
      </c>
      <c r="C331" t="s">
        <v>188</v>
      </c>
      <c r="D331" s="3">
        <v>87</v>
      </c>
      <c r="E331" t="s">
        <v>189</v>
      </c>
      <c r="F331" t="s">
        <v>13</v>
      </c>
    </row>
    <row r="332" spans="1:6" x14ac:dyDescent="0.25">
      <c r="A332">
        <v>20190109</v>
      </c>
      <c r="B332" t="str">
        <f>"127553"</f>
        <v>127553</v>
      </c>
      <c r="C332" t="s">
        <v>190</v>
      </c>
      <c r="D332" s="3">
        <v>26</v>
      </c>
      <c r="E332" t="s">
        <v>184</v>
      </c>
      <c r="F332" t="s">
        <v>13</v>
      </c>
    </row>
    <row r="333" spans="1:6" x14ac:dyDescent="0.25">
      <c r="A333">
        <v>20190109</v>
      </c>
      <c r="B333" t="str">
        <f>"127553"</f>
        <v>127553</v>
      </c>
      <c r="C333" t="s">
        <v>190</v>
      </c>
      <c r="D333" s="3">
        <v>3621.65</v>
      </c>
      <c r="E333" t="s">
        <v>191</v>
      </c>
      <c r="F333" t="s">
        <v>13</v>
      </c>
    </row>
    <row r="334" spans="1:6" x14ac:dyDescent="0.25">
      <c r="A334">
        <v>20190109</v>
      </c>
      <c r="B334" t="str">
        <f>"127553"</f>
        <v>127553</v>
      </c>
      <c r="C334" t="s">
        <v>190</v>
      </c>
      <c r="D334" s="3">
        <v>881.84</v>
      </c>
      <c r="E334" t="s">
        <v>191</v>
      </c>
      <c r="F334" t="s">
        <v>13</v>
      </c>
    </row>
    <row r="335" spans="1:6" x14ac:dyDescent="0.25">
      <c r="A335">
        <v>20190109</v>
      </c>
      <c r="B335" t="str">
        <f>"127554"</f>
        <v>127554</v>
      </c>
      <c r="C335" t="s">
        <v>129</v>
      </c>
      <c r="D335" s="3">
        <v>195</v>
      </c>
      <c r="E335" t="s">
        <v>192</v>
      </c>
      <c r="F335" t="s">
        <v>13</v>
      </c>
    </row>
    <row r="336" spans="1:6" x14ac:dyDescent="0.25">
      <c r="A336">
        <v>20190109</v>
      </c>
      <c r="B336" t="str">
        <f>"127554"</f>
        <v>127554</v>
      </c>
      <c r="C336" t="s">
        <v>129</v>
      </c>
      <c r="D336" s="3">
        <v>122.85</v>
      </c>
      <c r="E336" t="s">
        <v>192</v>
      </c>
      <c r="F336" t="s">
        <v>13</v>
      </c>
    </row>
    <row r="337" spans="1:6" x14ac:dyDescent="0.25">
      <c r="A337">
        <v>20190109</v>
      </c>
      <c r="B337" t="str">
        <f>"127554"</f>
        <v>127554</v>
      </c>
      <c r="C337" t="s">
        <v>129</v>
      </c>
      <c r="D337" s="3">
        <v>150</v>
      </c>
      <c r="E337" t="s">
        <v>192</v>
      </c>
      <c r="F337" t="s">
        <v>13</v>
      </c>
    </row>
    <row r="338" spans="1:6" x14ac:dyDescent="0.25">
      <c r="A338">
        <v>20190109</v>
      </c>
      <c r="B338" t="str">
        <f>"127555"</f>
        <v>127555</v>
      </c>
      <c r="C338" t="s">
        <v>193</v>
      </c>
      <c r="D338" s="3">
        <v>505.85</v>
      </c>
      <c r="E338" t="s">
        <v>195</v>
      </c>
      <c r="F338" t="s">
        <v>13</v>
      </c>
    </row>
    <row r="339" spans="1:6" x14ac:dyDescent="0.25">
      <c r="A339">
        <v>20190109</v>
      </c>
      <c r="B339" t="str">
        <f>"127555"</f>
        <v>127555</v>
      </c>
      <c r="C339" t="s">
        <v>193</v>
      </c>
      <c r="D339" s="3">
        <v>244.13</v>
      </c>
      <c r="E339" t="s">
        <v>194</v>
      </c>
      <c r="F339" t="s">
        <v>13</v>
      </c>
    </row>
    <row r="340" spans="1:6" x14ac:dyDescent="0.25">
      <c r="A340">
        <v>20190109</v>
      </c>
      <c r="B340" t="str">
        <f>"127556"</f>
        <v>127556</v>
      </c>
      <c r="C340" t="s">
        <v>196</v>
      </c>
      <c r="D340" s="3">
        <v>111.73</v>
      </c>
      <c r="E340" t="s">
        <v>197</v>
      </c>
      <c r="F340" t="s">
        <v>13</v>
      </c>
    </row>
    <row r="341" spans="1:6" x14ac:dyDescent="0.25">
      <c r="A341">
        <v>20190109</v>
      </c>
      <c r="B341" t="str">
        <f>"127557"</f>
        <v>127557</v>
      </c>
      <c r="C341" t="s">
        <v>198</v>
      </c>
      <c r="D341" s="3">
        <v>9956</v>
      </c>
      <c r="E341" t="s">
        <v>199</v>
      </c>
      <c r="F341" t="s">
        <v>13</v>
      </c>
    </row>
    <row r="342" spans="1:6" x14ac:dyDescent="0.25">
      <c r="A342">
        <v>20190109</v>
      </c>
      <c r="B342" t="str">
        <f>"127558"</f>
        <v>127558</v>
      </c>
      <c r="C342" t="s">
        <v>200</v>
      </c>
      <c r="D342" s="3">
        <v>5.7</v>
      </c>
      <c r="E342" t="s">
        <v>201</v>
      </c>
      <c r="F342" t="s">
        <v>162</v>
      </c>
    </row>
    <row r="343" spans="1:6" x14ac:dyDescent="0.25">
      <c r="A343">
        <v>20190109</v>
      </c>
      <c r="B343" t="str">
        <f>"127559"</f>
        <v>127559</v>
      </c>
      <c r="C343" t="s">
        <v>202</v>
      </c>
      <c r="D343" s="3">
        <v>60</v>
      </c>
      <c r="E343" t="s">
        <v>203</v>
      </c>
      <c r="F343" t="s">
        <v>11</v>
      </c>
    </row>
    <row r="344" spans="1:6" x14ac:dyDescent="0.25">
      <c r="A344">
        <v>20190109</v>
      </c>
      <c r="B344" t="str">
        <f>"127560"</f>
        <v>127560</v>
      </c>
      <c r="C344" t="s">
        <v>204</v>
      </c>
      <c r="D344" s="3">
        <v>56.64</v>
      </c>
      <c r="E344" t="s">
        <v>161</v>
      </c>
      <c r="F344" t="s">
        <v>162</v>
      </c>
    </row>
    <row r="345" spans="1:6" x14ac:dyDescent="0.25">
      <c r="A345">
        <v>20190109</v>
      </c>
      <c r="B345" t="str">
        <f>"127560"</f>
        <v>127560</v>
      </c>
      <c r="C345" t="s">
        <v>204</v>
      </c>
      <c r="D345" s="3">
        <v>42.48</v>
      </c>
      <c r="E345" t="s">
        <v>161</v>
      </c>
      <c r="F345" t="s">
        <v>162</v>
      </c>
    </row>
    <row r="346" spans="1:6" x14ac:dyDescent="0.25">
      <c r="A346">
        <v>20190109</v>
      </c>
      <c r="B346" t="str">
        <f>"127560"</f>
        <v>127560</v>
      </c>
      <c r="C346" t="s">
        <v>204</v>
      </c>
      <c r="D346" s="3">
        <v>170.34</v>
      </c>
      <c r="E346" t="s">
        <v>161</v>
      </c>
      <c r="F346" t="s">
        <v>162</v>
      </c>
    </row>
    <row r="347" spans="1:6" x14ac:dyDescent="0.25">
      <c r="A347">
        <v>20190109</v>
      </c>
      <c r="B347" t="str">
        <f>"127560"</f>
        <v>127560</v>
      </c>
      <c r="C347" t="s">
        <v>204</v>
      </c>
      <c r="D347" s="3">
        <v>182.44</v>
      </c>
      <c r="E347" t="s">
        <v>161</v>
      </c>
      <c r="F347" t="s">
        <v>162</v>
      </c>
    </row>
    <row r="348" spans="1:6" x14ac:dyDescent="0.25">
      <c r="A348">
        <v>20190109</v>
      </c>
      <c r="B348" t="str">
        <f>"127560"</f>
        <v>127560</v>
      </c>
      <c r="C348" t="s">
        <v>204</v>
      </c>
      <c r="D348" s="3">
        <v>70.8</v>
      </c>
      <c r="E348" t="s">
        <v>161</v>
      </c>
      <c r="F348" t="s">
        <v>162</v>
      </c>
    </row>
    <row r="349" spans="1:6" x14ac:dyDescent="0.25">
      <c r="A349">
        <v>20190109</v>
      </c>
      <c r="B349" t="str">
        <f>"127560"</f>
        <v>127560</v>
      </c>
      <c r="C349" t="s">
        <v>204</v>
      </c>
      <c r="D349" s="3">
        <v>199.53</v>
      </c>
      <c r="E349" t="s">
        <v>161</v>
      </c>
      <c r="F349" t="s">
        <v>162</v>
      </c>
    </row>
    <row r="350" spans="1:6" x14ac:dyDescent="0.25">
      <c r="A350">
        <v>20190109</v>
      </c>
      <c r="B350" t="str">
        <f>"127560"</f>
        <v>127560</v>
      </c>
      <c r="C350" t="s">
        <v>204</v>
      </c>
      <c r="D350" s="3">
        <v>162.69999999999999</v>
      </c>
      <c r="E350" t="s">
        <v>161</v>
      </c>
      <c r="F350" t="s">
        <v>162</v>
      </c>
    </row>
    <row r="351" spans="1:6" x14ac:dyDescent="0.25">
      <c r="A351">
        <v>20190109</v>
      </c>
      <c r="B351" t="str">
        <f>"127560"</f>
        <v>127560</v>
      </c>
      <c r="C351" t="s">
        <v>204</v>
      </c>
      <c r="D351" s="3">
        <v>189.52</v>
      </c>
      <c r="E351" t="s">
        <v>161</v>
      </c>
      <c r="F351" t="s">
        <v>162</v>
      </c>
    </row>
    <row r="352" spans="1:6" x14ac:dyDescent="0.25">
      <c r="A352">
        <v>20190109</v>
      </c>
      <c r="B352" t="str">
        <f>"127560"</f>
        <v>127560</v>
      </c>
      <c r="C352" t="s">
        <v>204</v>
      </c>
      <c r="D352" s="3">
        <v>99.12</v>
      </c>
      <c r="E352" t="s">
        <v>161</v>
      </c>
      <c r="F352" t="s">
        <v>162</v>
      </c>
    </row>
    <row r="353" spans="1:6" x14ac:dyDescent="0.25">
      <c r="A353">
        <v>20190109</v>
      </c>
      <c r="B353" t="str">
        <f>"127560"</f>
        <v>127560</v>
      </c>
      <c r="C353" t="s">
        <v>204</v>
      </c>
      <c r="D353" s="3">
        <v>337.07</v>
      </c>
      <c r="E353" t="s">
        <v>161</v>
      </c>
      <c r="F353" t="s">
        <v>162</v>
      </c>
    </row>
    <row r="354" spans="1:6" x14ac:dyDescent="0.25">
      <c r="A354">
        <v>20190109</v>
      </c>
      <c r="B354" t="str">
        <f>"127560"</f>
        <v>127560</v>
      </c>
      <c r="C354" t="s">
        <v>204</v>
      </c>
      <c r="D354" s="3">
        <v>264.68</v>
      </c>
      <c r="E354" t="s">
        <v>161</v>
      </c>
      <c r="F354" t="s">
        <v>162</v>
      </c>
    </row>
    <row r="355" spans="1:6" x14ac:dyDescent="0.25">
      <c r="A355">
        <v>20190109</v>
      </c>
      <c r="B355" t="str">
        <f>"127560"</f>
        <v>127560</v>
      </c>
      <c r="C355" t="s">
        <v>204</v>
      </c>
      <c r="D355" s="3">
        <v>209.24</v>
      </c>
      <c r="E355" t="s">
        <v>161</v>
      </c>
      <c r="F355" t="s">
        <v>162</v>
      </c>
    </row>
    <row r="356" spans="1:6" x14ac:dyDescent="0.25">
      <c r="A356">
        <v>20190109</v>
      </c>
      <c r="B356" t="str">
        <f>"127560"</f>
        <v>127560</v>
      </c>
      <c r="C356" t="s">
        <v>204</v>
      </c>
      <c r="D356" s="3">
        <v>113.28</v>
      </c>
      <c r="E356" t="s">
        <v>161</v>
      </c>
      <c r="F356" t="s">
        <v>162</v>
      </c>
    </row>
    <row r="357" spans="1:6" x14ac:dyDescent="0.25">
      <c r="A357">
        <v>20190109</v>
      </c>
      <c r="B357" t="str">
        <f>"127560"</f>
        <v>127560</v>
      </c>
      <c r="C357" t="s">
        <v>204</v>
      </c>
      <c r="D357" s="3">
        <v>522.83000000000004</v>
      </c>
      <c r="E357" t="s">
        <v>161</v>
      </c>
      <c r="F357" t="s">
        <v>162</v>
      </c>
    </row>
    <row r="358" spans="1:6" x14ac:dyDescent="0.25">
      <c r="A358">
        <v>20190109</v>
      </c>
      <c r="B358" t="str">
        <f>"127560"</f>
        <v>127560</v>
      </c>
      <c r="C358" t="s">
        <v>204</v>
      </c>
      <c r="D358" s="3">
        <v>113.28</v>
      </c>
      <c r="E358" t="s">
        <v>161</v>
      </c>
      <c r="F358" t="s">
        <v>162</v>
      </c>
    </row>
    <row r="359" spans="1:6" x14ac:dyDescent="0.25">
      <c r="A359">
        <v>20190109</v>
      </c>
      <c r="B359" t="str">
        <f>"127560"</f>
        <v>127560</v>
      </c>
      <c r="C359" t="s">
        <v>204</v>
      </c>
      <c r="D359" s="3">
        <v>231.38</v>
      </c>
      <c r="E359" t="s">
        <v>161</v>
      </c>
      <c r="F359" t="s">
        <v>162</v>
      </c>
    </row>
    <row r="360" spans="1:6" x14ac:dyDescent="0.25">
      <c r="A360">
        <v>20190109</v>
      </c>
      <c r="B360" t="str">
        <f>"127560"</f>
        <v>127560</v>
      </c>
      <c r="C360" t="s">
        <v>204</v>
      </c>
      <c r="D360" s="3">
        <v>99.12</v>
      </c>
      <c r="E360" t="s">
        <v>161</v>
      </c>
      <c r="F360" t="s">
        <v>162</v>
      </c>
    </row>
    <row r="361" spans="1:6" x14ac:dyDescent="0.25">
      <c r="A361">
        <v>20190109</v>
      </c>
      <c r="B361" t="str">
        <f>"127560"</f>
        <v>127560</v>
      </c>
      <c r="C361" t="s">
        <v>204</v>
      </c>
      <c r="D361" s="3">
        <v>275.20999999999998</v>
      </c>
      <c r="E361" t="s">
        <v>161</v>
      </c>
      <c r="F361" t="s">
        <v>162</v>
      </c>
    </row>
    <row r="362" spans="1:6" x14ac:dyDescent="0.25">
      <c r="A362">
        <v>20190109</v>
      </c>
      <c r="B362" t="str">
        <f>"127560"</f>
        <v>127560</v>
      </c>
      <c r="C362" t="s">
        <v>204</v>
      </c>
      <c r="D362" s="3">
        <v>84.96</v>
      </c>
      <c r="E362" t="s">
        <v>161</v>
      </c>
      <c r="F362" t="s">
        <v>162</v>
      </c>
    </row>
    <row r="363" spans="1:6" x14ac:dyDescent="0.25">
      <c r="A363">
        <v>20190109</v>
      </c>
      <c r="B363" t="str">
        <f>"127560"</f>
        <v>127560</v>
      </c>
      <c r="C363" t="s">
        <v>204</v>
      </c>
      <c r="D363" s="3">
        <v>306.61</v>
      </c>
      <c r="E363" t="s">
        <v>161</v>
      </c>
      <c r="F363" t="s">
        <v>162</v>
      </c>
    </row>
    <row r="364" spans="1:6" x14ac:dyDescent="0.25">
      <c r="A364">
        <v>20190109</v>
      </c>
      <c r="B364" t="str">
        <f>"127560"</f>
        <v>127560</v>
      </c>
      <c r="C364" t="s">
        <v>204</v>
      </c>
      <c r="D364" s="3">
        <v>278.29000000000002</v>
      </c>
      <c r="E364" t="s">
        <v>161</v>
      </c>
      <c r="F364" t="s">
        <v>162</v>
      </c>
    </row>
    <row r="365" spans="1:6" x14ac:dyDescent="0.25">
      <c r="A365">
        <v>20190109</v>
      </c>
      <c r="B365" t="str">
        <f>"127560"</f>
        <v>127560</v>
      </c>
      <c r="C365" t="s">
        <v>204</v>
      </c>
      <c r="D365" s="3">
        <v>84.96</v>
      </c>
      <c r="E365" t="s">
        <v>161</v>
      </c>
      <c r="F365" t="s">
        <v>162</v>
      </c>
    </row>
    <row r="366" spans="1:6" x14ac:dyDescent="0.25">
      <c r="A366">
        <v>20190109</v>
      </c>
      <c r="B366" t="str">
        <f>"127561"</f>
        <v>127561</v>
      </c>
      <c r="C366" t="s">
        <v>205</v>
      </c>
      <c r="D366" s="3">
        <v>-102</v>
      </c>
      <c r="E366" t="s">
        <v>208</v>
      </c>
      <c r="F366" t="s">
        <v>162</v>
      </c>
    </row>
    <row r="367" spans="1:6" x14ac:dyDescent="0.25">
      <c r="A367">
        <v>20190109</v>
      </c>
      <c r="B367" t="str">
        <f>"127561"</f>
        <v>127561</v>
      </c>
      <c r="C367" t="s">
        <v>205</v>
      </c>
      <c r="D367" s="3">
        <v>2031.63</v>
      </c>
      <c r="E367" t="s">
        <v>161</v>
      </c>
      <c r="F367" t="s">
        <v>162</v>
      </c>
    </row>
    <row r="368" spans="1:6" x14ac:dyDescent="0.25">
      <c r="A368">
        <v>20190109</v>
      </c>
      <c r="B368" t="str">
        <f>"127561"</f>
        <v>127561</v>
      </c>
      <c r="C368" t="s">
        <v>205</v>
      </c>
      <c r="D368" s="3">
        <v>1089.18</v>
      </c>
      <c r="E368" t="s">
        <v>161</v>
      </c>
      <c r="F368" t="s">
        <v>162</v>
      </c>
    </row>
    <row r="369" spans="1:6" x14ac:dyDescent="0.25">
      <c r="A369">
        <v>20190109</v>
      </c>
      <c r="B369" t="str">
        <f>"127561"</f>
        <v>127561</v>
      </c>
      <c r="C369" t="s">
        <v>205</v>
      </c>
      <c r="D369" s="3">
        <v>1105.6400000000001</v>
      </c>
      <c r="E369" t="s">
        <v>161</v>
      </c>
      <c r="F369" t="s">
        <v>162</v>
      </c>
    </row>
    <row r="370" spans="1:6" x14ac:dyDescent="0.25">
      <c r="A370">
        <v>20190109</v>
      </c>
      <c r="B370" t="str">
        <f>"127561"</f>
        <v>127561</v>
      </c>
      <c r="C370" t="s">
        <v>205</v>
      </c>
      <c r="D370" s="3">
        <v>265.10000000000002</v>
      </c>
      <c r="E370" t="s">
        <v>161</v>
      </c>
      <c r="F370" t="s">
        <v>162</v>
      </c>
    </row>
    <row r="371" spans="1:6" x14ac:dyDescent="0.25">
      <c r="A371">
        <v>20190109</v>
      </c>
      <c r="B371" t="str">
        <f>"127561"</f>
        <v>127561</v>
      </c>
      <c r="C371" t="s">
        <v>205</v>
      </c>
      <c r="D371" s="3">
        <v>1930.76</v>
      </c>
      <c r="E371" t="s">
        <v>209</v>
      </c>
      <c r="F371" t="s">
        <v>162</v>
      </c>
    </row>
    <row r="372" spans="1:6" x14ac:dyDescent="0.25">
      <c r="A372">
        <v>20190109</v>
      </c>
      <c r="B372" t="str">
        <f>"127561"</f>
        <v>127561</v>
      </c>
      <c r="C372" t="s">
        <v>205</v>
      </c>
      <c r="D372" s="3">
        <v>1287.2</v>
      </c>
      <c r="E372" t="s">
        <v>209</v>
      </c>
      <c r="F372" t="s">
        <v>162</v>
      </c>
    </row>
    <row r="373" spans="1:6" x14ac:dyDescent="0.25">
      <c r="A373">
        <v>20190109</v>
      </c>
      <c r="B373" t="str">
        <f>"127561"</f>
        <v>127561</v>
      </c>
      <c r="C373" t="s">
        <v>205</v>
      </c>
      <c r="D373" s="3">
        <v>257.19</v>
      </c>
      <c r="E373" t="s">
        <v>209</v>
      </c>
      <c r="F373" t="s">
        <v>162</v>
      </c>
    </row>
    <row r="374" spans="1:6" x14ac:dyDescent="0.25">
      <c r="A374">
        <v>20190109</v>
      </c>
      <c r="B374" t="str">
        <f>"127561"</f>
        <v>127561</v>
      </c>
      <c r="C374" t="s">
        <v>205</v>
      </c>
      <c r="D374" s="3">
        <v>144.94999999999999</v>
      </c>
      <c r="E374" t="s">
        <v>209</v>
      </c>
      <c r="F374" t="s">
        <v>162</v>
      </c>
    </row>
    <row r="375" spans="1:6" x14ac:dyDescent="0.25">
      <c r="A375">
        <v>20190109</v>
      </c>
      <c r="B375" t="str">
        <f>"127561"</f>
        <v>127561</v>
      </c>
      <c r="C375" t="s">
        <v>205</v>
      </c>
      <c r="D375" s="3">
        <v>4882.6400000000003</v>
      </c>
      <c r="E375" t="s">
        <v>206</v>
      </c>
      <c r="F375" t="s">
        <v>162</v>
      </c>
    </row>
    <row r="376" spans="1:6" x14ac:dyDescent="0.25">
      <c r="A376">
        <v>20190109</v>
      </c>
      <c r="B376" t="str">
        <f>"127561"</f>
        <v>127561</v>
      </c>
      <c r="C376" t="s">
        <v>205</v>
      </c>
      <c r="D376" s="3">
        <v>4564.17</v>
      </c>
      <c r="E376" t="s">
        <v>206</v>
      </c>
      <c r="F376" t="s">
        <v>162</v>
      </c>
    </row>
    <row r="377" spans="1:6" x14ac:dyDescent="0.25">
      <c r="A377">
        <v>20190109</v>
      </c>
      <c r="B377" t="str">
        <f>"127561"</f>
        <v>127561</v>
      </c>
      <c r="C377" t="s">
        <v>205</v>
      </c>
      <c r="D377" s="3">
        <v>4495.66</v>
      </c>
      <c r="E377" t="s">
        <v>206</v>
      </c>
      <c r="F377" t="s">
        <v>162</v>
      </c>
    </row>
    <row r="378" spans="1:6" x14ac:dyDescent="0.25">
      <c r="A378">
        <v>20190109</v>
      </c>
      <c r="B378" t="str">
        <f>"127561"</f>
        <v>127561</v>
      </c>
      <c r="C378" t="s">
        <v>205</v>
      </c>
      <c r="D378" s="3">
        <v>2395.96</v>
      </c>
      <c r="E378" t="s">
        <v>206</v>
      </c>
      <c r="F378" t="s">
        <v>162</v>
      </c>
    </row>
    <row r="379" spans="1:6" x14ac:dyDescent="0.25">
      <c r="A379">
        <v>20190109</v>
      </c>
      <c r="B379" t="str">
        <f>"127561"</f>
        <v>127561</v>
      </c>
      <c r="C379" t="s">
        <v>205</v>
      </c>
      <c r="D379" s="3">
        <v>1906.77</v>
      </c>
      <c r="E379" t="s">
        <v>206</v>
      </c>
      <c r="F379" t="s">
        <v>162</v>
      </c>
    </row>
    <row r="380" spans="1:6" x14ac:dyDescent="0.25">
      <c r="A380">
        <v>20190109</v>
      </c>
      <c r="B380" t="str">
        <f>"127561"</f>
        <v>127561</v>
      </c>
      <c r="C380" t="s">
        <v>205</v>
      </c>
      <c r="D380" s="3">
        <v>3104.46</v>
      </c>
      <c r="E380" t="s">
        <v>206</v>
      </c>
      <c r="F380" t="s">
        <v>162</v>
      </c>
    </row>
    <row r="381" spans="1:6" x14ac:dyDescent="0.25">
      <c r="A381">
        <v>20190109</v>
      </c>
      <c r="B381" t="str">
        <f>"127561"</f>
        <v>127561</v>
      </c>
      <c r="C381" t="s">
        <v>205</v>
      </c>
      <c r="D381" s="3">
        <v>3275.42</v>
      </c>
      <c r="E381" t="s">
        <v>206</v>
      </c>
      <c r="F381" t="s">
        <v>162</v>
      </c>
    </row>
    <row r="382" spans="1:6" x14ac:dyDescent="0.25">
      <c r="A382">
        <v>20190109</v>
      </c>
      <c r="B382" t="str">
        <f>"127561"</f>
        <v>127561</v>
      </c>
      <c r="C382" t="s">
        <v>205</v>
      </c>
      <c r="D382" s="3">
        <v>3435.48</v>
      </c>
      <c r="E382" t="s">
        <v>206</v>
      </c>
      <c r="F382" t="s">
        <v>162</v>
      </c>
    </row>
    <row r="383" spans="1:6" x14ac:dyDescent="0.25">
      <c r="A383">
        <v>20190109</v>
      </c>
      <c r="B383" t="str">
        <f>"127561"</f>
        <v>127561</v>
      </c>
      <c r="C383" t="s">
        <v>205</v>
      </c>
      <c r="D383" s="3">
        <v>1676.74</v>
      </c>
      <c r="E383" t="s">
        <v>206</v>
      </c>
      <c r="F383" t="s">
        <v>162</v>
      </c>
    </row>
    <row r="384" spans="1:6" x14ac:dyDescent="0.25">
      <c r="A384">
        <v>20190109</v>
      </c>
      <c r="B384" t="str">
        <f>"127561"</f>
        <v>127561</v>
      </c>
      <c r="C384" t="s">
        <v>205</v>
      </c>
      <c r="D384" s="3">
        <v>1386.69</v>
      </c>
      <c r="E384" t="s">
        <v>206</v>
      </c>
      <c r="F384" t="s">
        <v>162</v>
      </c>
    </row>
    <row r="385" spans="1:6" x14ac:dyDescent="0.25">
      <c r="A385">
        <v>20190109</v>
      </c>
      <c r="B385" t="str">
        <f>"127561"</f>
        <v>127561</v>
      </c>
      <c r="C385" t="s">
        <v>205</v>
      </c>
      <c r="D385" s="3">
        <v>1500.48</v>
      </c>
      <c r="E385" t="s">
        <v>206</v>
      </c>
      <c r="F385" t="s">
        <v>162</v>
      </c>
    </row>
    <row r="386" spans="1:6" x14ac:dyDescent="0.25">
      <c r="A386">
        <v>20190109</v>
      </c>
      <c r="B386" t="str">
        <f>"127561"</f>
        <v>127561</v>
      </c>
      <c r="C386" t="s">
        <v>205</v>
      </c>
      <c r="D386" s="3">
        <v>1716.84</v>
      </c>
      <c r="E386" t="s">
        <v>206</v>
      </c>
      <c r="F386" t="s">
        <v>162</v>
      </c>
    </row>
    <row r="387" spans="1:6" x14ac:dyDescent="0.25">
      <c r="A387">
        <v>20190109</v>
      </c>
      <c r="B387" t="str">
        <f>"127561"</f>
        <v>127561</v>
      </c>
      <c r="C387" t="s">
        <v>205</v>
      </c>
      <c r="D387" s="3">
        <v>2257.7199999999998</v>
      </c>
      <c r="E387" t="s">
        <v>206</v>
      </c>
      <c r="F387" t="s">
        <v>162</v>
      </c>
    </row>
    <row r="388" spans="1:6" x14ac:dyDescent="0.25">
      <c r="A388">
        <v>20190109</v>
      </c>
      <c r="B388" t="str">
        <f>"127561"</f>
        <v>127561</v>
      </c>
      <c r="C388" t="s">
        <v>205</v>
      </c>
      <c r="D388" s="3">
        <v>1956</v>
      </c>
      <c r="E388" t="s">
        <v>206</v>
      </c>
      <c r="F388" t="s">
        <v>162</v>
      </c>
    </row>
    <row r="389" spans="1:6" x14ac:dyDescent="0.25">
      <c r="A389">
        <v>20190109</v>
      </c>
      <c r="B389" t="str">
        <f>"127561"</f>
        <v>127561</v>
      </c>
      <c r="C389" t="s">
        <v>205</v>
      </c>
      <c r="D389" s="3">
        <v>1479.84</v>
      </c>
      <c r="E389" t="s">
        <v>206</v>
      </c>
      <c r="F389" t="s">
        <v>162</v>
      </c>
    </row>
    <row r="390" spans="1:6" x14ac:dyDescent="0.25">
      <c r="A390">
        <v>20190109</v>
      </c>
      <c r="B390" t="str">
        <f>"127561"</f>
        <v>127561</v>
      </c>
      <c r="C390" t="s">
        <v>205</v>
      </c>
      <c r="D390" s="3">
        <v>985.91</v>
      </c>
      <c r="E390" t="s">
        <v>206</v>
      </c>
      <c r="F390" t="s">
        <v>162</v>
      </c>
    </row>
    <row r="391" spans="1:6" x14ac:dyDescent="0.25">
      <c r="A391">
        <v>20190109</v>
      </c>
      <c r="B391" t="str">
        <f>"127561"</f>
        <v>127561</v>
      </c>
      <c r="C391" t="s">
        <v>205</v>
      </c>
      <c r="D391" s="3">
        <v>2287.7199999999998</v>
      </c>
      <c r="E391" t="s">
        <v>206</v>
      </c>
      <c r="F391" t="s">
        <v>162</v>
      </c>
    </row>
    <row r="392" spans="1:6" x14ac:dyDescent="0.25">
      <c r="A392">
        <v>20190109</v>
      </c>
      <c r="B392" t="str">
        <f>"127561"</f>
        <v>127561</v>
      </c>
      <c r="C392" t="s">
        <v>205</v>
      </c>
      <c r="D392" s="3">
        <v>1810.71</v>
      </c>
      <c r="E392" t="s">
        <v>206</v>
      </c>
      <c r="F392" t="s">
        <v>162</v>
      </c>
    </row>
    <row r="393" spans="1:6" x14ac:dyDescent="0.25">
      <c r="A393">
        <v>20190109</v>
      </c>
      <c r="B393" t="str">
        <f>"127561"</f>
        <v>127561</v>
      </c>
      <c r="C393" t="s">
        <v>205</v>
      </c>
      <c r="D393" s="3">
        <v>1099.1199999999999</v>
      </c>
      <c r="E393" t="s">
        <v>206</v>
      </c>
      <c r="F393" t="s">
        <v>162</v>
      </c>
    </row>
    <row r="394" spans="1:6" x14ac:dyDescent="0.25">
      <c r="A394">
        <v>20190109</v>
      </c>
      <c r="B394" t="str">
        <f>"127561"</f>
        <v>127561</v>
      </c>
      <c r="C394" t="s">
        <v>205</v>
      </c>
      <c r="D394" s="3">
        <v>1484.09</v>
      </c>
      <c r="E394" t="s">
        <v>206</v>
      </c>
      <c r="F394" t="s">
        <v>162</v>
      </c>
    </row>
    <row r="395" spans="1:6" x14ac:dyDescent="0.25">
      <c r="A395">
        <v>20190109</v>
      </c>
      <c r="B395" t="str">
        <f>"127561"</f>
        <v>127561</v>
      </c>
      <c r="C395" t="s">
        <v>205</v>
      </c>
      <c r="D395" s="3">
        <v>1720.43</v>
      </c>
      <c r="E395" t="s">
        <v>206</v>
      </c>
      <c r="F395" t="s">
        <v>162</v>
      </c>
    </row>
    <row r="396" spans="1:6" x14ac:dyDescent="0.25">
      <c r="A396">
        <v>20190109</v>
      </c>
      <c r="B396" t="str">
        <f>"127561"</f>
        <v>127561</v>
      </c>
      <c r="C396" t="s">
        <v>205</v>
      </c>
      <c r="D396" s="3">
        <v>2046.69</v>
      </c>
      <c r="E396" t="s">
        <v>206</v>
      </c>
      <c r="F396" t="s">
        <v>162</v>
      </c>
    </row>
    <row r="397" spans="1:6" x14ac:dyDescent="0.25">
      <c r="A397">
        <v>20190109</v>
      </c>
      <c r="B397" t="str">
        <f>"127561"</f>
        <v>127561</v>
      </c>
      <c r="C397" t="s">
        <v>205</v>
      </c>
      <c r="D397" s="3">
        <v>214.59</v>
      </c>
      <c r="E397" t="s">
        <v>206</v>
      </c>
      <c r="F397" t="s">
        <v>162</v>
      </c>
    </row>
    <row r="398" spans="1:6" x14ac:dyDescent="0.25">
      <c r="A398">
        <v>20190109</v>
      </c>
      <c r="B398" t="str">
        <f>"127561"</f>
        <v>127561</v>
      </c>
      <c r="C398" t="s">
        <v>205</v>
      </c>
      <c r="D398" s="3">
        <v>336.3</v>
      </c>
      <c r="E398" t="s">
        <v>206</v>
      </c>
      <c r="F398" t="s">
        <v>162</v>
      </c>
    </row>
    <row r="399" spans="1:6" x14ac:dyDescent="0.25">
      <c r="A399">
        <v>20190109</v>
      </c>
      <c r="B399" t="str">
        <f>"127561"</f>
        <v>127561</v>
      </c>
      <c r="C399" t="s">
        <v>205</v>
      </c>
      <c r="D399" s="3">
        <v>304.69</v>
      </c>
      <c r="E399" t="s">
        <v>206</v>
      </c>
      <c r="F399" t="s">
        <v>162</v>
      </c>
    </row>
    <row r="400" spans="1:6" x14ac:dyDescent="0.25">
      <c r="A400">
        <v>20190109</v>
      </c>
      <c r="B400" t="str">
        <f>"127561"</f>
        <v>127561</v>
      </c>
      <c r="C400" t="s">
        <v>205</v>
      </c>
      <c r="D400" s="3">
        <v>188.38</v>
      </c>
      <c r="E400" t="s">
        <v>206</v>
      </c>
      <c r="F400" t="s">
        <v>162</v>
      </c>
    </row>
    <row r="401" spans="1:6" x14ac:dyDescent="0.25">
      <c r="A401">
        <v>20190109</v>
      </c>
      <c r="B401" t="str">
        <f>"127561"</f>
        <v>127561</v>
      </c>
      <c r="C401" t="s">
        <v>205</v>
      </c>
      <c r="D401" s="3">
        <v>249.4</v>
      </c>
      <c r="E401" t="s">
        <v>206</v>
      </c>
      <c r="F401" t="s">
        <v>162</v>
      </c>
    </row>
    <row r="402" spans="1:6" x14ac:dyDescent="0.25">
      <c r="A402">
        <v>20190109</v>
      </c>
      <c r="B402" t="str">
        <f>"127561"</f>
        <v>127561</v>
      </c>
      <c r="C402" t="s">
        <v>205</v>
      </c>
      <c r="D402" s="3">
        <v>196.3</v>
      </c>
      <c r="E402" t="s">
        <v>206</v>
      </c>
      <c r="F402" t="s">
        <v>162</v>
      </c>
    </row>
    <row r="403" spans="1:6" x14ac:dyDescent="0.25">
      <c r="A403">
        <v>20190109</v>
      </c>
      <c r="B403" t="str">
        <f>"127561"</f>
        <v>127561</v>
      </c>
      <c r="C403" t="s">
        <v>205</v>
      </c>
      <c r="D403" s="3">
        <v>252.92</v>
      </c>
      <c r="E403" t="s">
        <v>206</v>
      </c>
      <c r="F403" t="s">
        <v>162</v>
      </c>
    </row>
    <row r="404" spans="1:6" x14ac:dyDescent="0.25">
      <c r="A404">
        <v>20190109</v>
      </c>
      <c r="B404" t="str">
        <f>"127561"</f>
        <v>127561</v>
      </c>
      <c r="C404" t="s">
        <v>205</v>
      </c>
      <c r="D404" s="3">
        <v>290.45</v>
      </c>
      <c r="E404" t="s">
        <v>206</v>
      </c>
      <c r="F404" t="s">
        <v>162</v>
      </c>
    </row>
    <row r="405" spans="1:6" x14ac:dyDescent="0.25">
      <c r="A405">
        <v>20190109</v>
      </c>
      <c r="B405" t="str">
        <f>"127561"</f>
        <v>127561</v>
      </c>
      <c r="C405" t="s">
        <v>205</v>
      </c>
      <c r="D405" s="3">
        <v>243.06</v>
      </c>
      <c r="E405" t="s">
        <v>206</v>
      </c>
      <c r="F405" t="s">
        <v>162</v>
      </c>
    </row>
    <row r="406" spans="1:6" x14ac:dyDescent="0.25">
      <c r="A406">
        <v>20190109</v>
      </c>
      <c r="B406" t="str">
        <f>"127561"</f>
        <v>127561</v>
      </c>
      <c r="C406" t="s">
        <v>205</v>
      </c>
      <c r="D406" s="3">
        <v>118.38</v>
      </c>
      <c r="E406" t="s">
        <v>206</v>
      </c>
      <c r="F406" t="s">
        <v>162</v>
      </c>
    </row>
    <row r="407" spans="1:6" x14ac:dyDescent="0.25">
      <c r="A407">
        <v>20190109</v>
      </c>
      <c r="B407" t="str">
        <f>"127561"</f>
        <v>127561</v>
      </c>
      <c r="C407" t="s">
        <v>205</v>
      </c>
      <c r="D407" s="3">
        <v>136.26</v>
      </c>
      <c r="E407" t="s">
        <v>206</v>
      </c>
      <c r="F407" t="s">
        <v>162</v>
      </c>
    </row>
    <row r="408" spans="1:6" x14ac:dyDescent="0.25">
      <c r="A408">
        <v>20190109</v>
      </c>
      <c r="B408" t="str">
        <f>"127561"</f>
        <v>127561</v>
      </c>
      <c r="C408" t="s">
        <v>205</v>
      </c>
      <c r="D408" s="3">
        <v>282.98</v>
      </c>
      <c r="E408" t="s">
        <v>206</v>
      </c>
      <c r="F408" t="s">
        <v>162</v>
      </c>
    </row>
    <row r="409" spans="1:6" x14ac:dyDescent="0.25">
      <c r="A409">
        <v>20190109</v>
      </c>
      <c r="B409" t="str">
        <f>"127561"</f>
        <v>127561</v>
      </c>
      <c r="C409" t="s">
        <v>205</v>
      </c>
      <c r="D409" s="3">
        <v>273.3</v>
      </c>
      <c r="E409" t="s">
        <v>206</v>
      </c>
      <c r="F409" t="s">
        <v>162</v>
      </c>
    </row>
    <row r="410" spans="1:6" x14ac:dyDescent="0.25">
      <c r="A410">
        <v>20190109</v>
      </c>
      <c r="B410" t="str">
        <f>"127561"</f>
        <v>127561</v>
      </c>
      <c r="C410" t="s">
        <v>205</v>
      </c>
      <c r="D410" s="3">
        <v>236.27</v>
      </c>
      <c r="E410" t="s">
        <v>206</v>
      </c>
      <c r="F410" t="s">
        <v>162</v>
      </c>
    </row>
    <row r="411" spans="1:6" x14ac:dyDescent="0.25">
      <c r="A411">
        <v>20190109</v>
      </c>
      <c r="B411" t="str">
        <f>"127561"</f>
        <v>127561</v>
      </c>
      <c r="C411" t="s">
        <v>205</v>
      </c>
      <c r="D411" s="3">
        <v>118.2</v>
      </c>
      <c r="E411" t="s">
        <v>206</v>
      </c>
      <c r="F411" t="s">
        <v>162</v>
      </c>
    </row>
    <row r="412" spans="1:6" x14ac:dyDescent="0.25">
      <c r="A412">
        <v>20190109</v>
      </c>
      <c r="B412" t="str">
        <f>"127561"</f>
        <v>127561</v>
      </c>
      <c r="C412" t="s">
        <v>205</v>
      </c>
      <c r="D412" s="3">
        <v>50.46</v>
      </c>
      <c r="E412" t="s">
        <v>206</v>
      </c>
      <c r="F412" t="s">
        <v>162</v>
      </c>
    </row>
    <row r="413" spans="1:6" x14ac:dyDescent="0.25">
      <c r="A413">
        <v>20190109</v>
      </c>
      <c r="B413" t="str">
        <f>"127561"</f>
        <v>127561</v>
      </c>
      <c r="C413" t="s">
        <v>205</v>
      </c>
      <c r="D413" s="3">
        <v>154.38</v>
      </c>
      <c r="E413" t="s">
        <v>206</v>
      </c>
      <c r="F413" t="s">
        <v>162</v>
      </c>
    </row>
    <row r="414" spans="1:6" x14ac:dyDescent="0.25">
      <c r="A414">
        <v>20190109</v>
      </c>
      <c r="B414" t="str">
        <f>"127561"</f>
        <v>127561</v>
      </c>
      <c r="C414" t="s">
        <v>205</v>
      </c>
      <c r="D414" s="3">
        <v>298.26</v>
      </c>
      <c r="E414" t="s">
        <v>206</v>
      </c>
      <c r="F414" t="s">
        <v>162</v>
      </c>
    </row>
    <row r="415" spans="1:6" x14ac:dyDescent="0.25">
      <c r="A415">
        <v>20190109</v>
      </c>
      <c r="B415" t="str">
        <f>"127561"</f>
        <v>127561</v>
      </c>
      <c r="C415" t="s">
        <v>205</v>
      </c>
      <c r="D415" s="3">
        <v>122.53</v>
      </c>
      <c r="E415" t="s">
        <v>206</v>
      </c>
      <c r="F415" t="s">
        <v>162</v>
      </c>
    </row>
    <row r="416" spans="1:6" x14ac:dyDescent="0.25">
      <c r="A416">
        <v>20190109</v>
      </c>
      <c r="B416" t="str">
        <f>"127561"</f>
        <v>127561</v>
      </c>
      <c r="C416" t="s">
        <v>205</v>
      </c>
      <c r="D416" s="3">
        <v>49.84</v>
      </c>
      <c r="E416" t="s">
        <v>206</v>
      </c>
      <c r="F416" t="s">
        <v>162</v>
      </c>
    </row>
    <row r="417" spans="1:6" x14ac:dyDescent="0.25">
      <c r="A417">
        <v>20190109</v>
      </c>
      <c r="B417" t="str">
        <f>"127561"</f>
        <v>127561</v>
      </c>
      <c r="C417" t="s">
        <v>205</v>
      </c>
      <c r="D417" s="3">
        <v>128.57</v>
      </c>
      <c r="E417" t="s">
        <v>206</v>
      </c>
      <c r="F417" t="s">
        <v>162</v>
      </c>
    </row>
    <row r="418" spans="1:6" x14ac:dyDescent="0.25">
      <c r="A418">
        <v>20190109</v>
      </c>
      <c r="B418" t="str">
        <f>"127561"</f>
        <v>127561</v>
      </c>
      <c r="C418" t="s">
        <v>205</v>
      </c>
      <c r="D418" s="3">
        <v>190.59</v>
      </c>
      <c r="E418" t="s">
        <v>206</v>
      </c>
      <c r="F418" t="s">
        <v>162</v>
      </c>
    </row>
    <row r="419" spans="1:6" x14ac:dyDescent="0.25">
      <c r="A419">
        <v>20190109</v>
      </c>
      <c r="B419" t="str">
        <f>"127561"</f>
        <v>127561</v>
      </c>
      <c r="C419" t="s">
        <v>205</v>
      </c>
      <c r="D419" s="3">
        <v>210.4</v>
      </c>
      <c r="E419" t="s">
        <v>212</v>
      </c>
      <c r="F419" t="s">
        <v>162</v>
      </c>
    </row>
    <row r="420" spans="1:6" x14ac:dyDescent="0.25">
      <c r="A420">
        <v>20190109</v>
      </c>
      <c r="B420" t="str">
        <f>"127561"</f>
        <v>127561</v>
      </c>
      <c r="C420" t="s">
        <v>205</v>
      </c>
      <c r="D420" s="3">
        <v>-90.3</v>
      </c>
      <c r="E420" t="s">
        <v>207</v>
      </c>
      <c r="F420" t="s">
        <v>162</v>
      </c>
    </row>
    <row r="421" spans="1:6" x14ac:dyDescent="0.25">
      <c r="A421">
        <v>20190109</v>
      </c>
      <c r="B421" t="str">
        <f>"127561"</f>
        <v>127561</v>
      </c>
      <c r="C421" t="s">
        <v>205</v>
      </c>
      <c r="D421" s="3">
        <v>-22.77</v>
      </c>
      <c r="E421" t="s">
        <v>163</v>
      </c>
      <c r="F421" t="s">
        <v>162</v>
      </c>
    </row>
    <row r="422" spans="1:6" x14ac:dyDescent="0.25">
      <c r="A422">
        <v>20190109</v>
      </c>
      <c r="B422" t="str">
        <f>"127561"</f>
        <v>127561</v>
      </c>
      <c r="C422" t="s">
        <v>205</v>
      </c>
      <c r="D422" s="3">
        <v>-30.83</v>
      </c>
      <c r="E422" t="s">
        <v>211</v>
      </c>
      <c r="F422" t="s">
        <v>162</v>
      </c>
    </row>
    <row r="423" spans="1:6" x14ac:dyDescent="0.25">
      <c r="A423">
        <v>20190109</v>
      </c>
      <c r="B423" t="str">
        <f>"127561"</f>
        <v>127561</v>
      </c>
      <c r="C423" t="s">
        <v>205</v>
      </c>
      <c r="D423" s="3">
        <v>-40.119999999999997</v>
      </c>
      <c r="E423" t="s">
        <v>210</v>
      </c>
      <c r="F423" t="s">
        <v>162</v>
      </c>
    </row>
    <row r="424" spans="1:6" x14ac:dyDescent="0.25">
      <c r="A424">
        <v>20190109</v>
      </c>
      <c r="B424" t="str">
        <f>"127562"</f>
        <v>127562</v>
      </c>
      <c r="C424" t="s">
        <v>213</v>
      </c>
      <c r="D424" s="3">
        <v>1386.8</v>
      </c>
      <c r="E424" t="s">
        <v>214</v>
      </c>
      <c r="F424" t="s">
        <v>13</v>
      </c>
    </row>
    <row r="425" spans="1:6" x14ac:dyDescent="0.25">
      <c r="A425">
        <v>20190109</v>
      </c>
      <c r="B425" t="str">
        <f>"127562"</f>
        <v>127562</v>
      </c>
      <c r="C425" t="s">
        <v>213</v>
      </c>
      <c r="D425" s="3">
        <v>74.239999999999995</v>
      </c>
      <c r="E425" t="s">
        <v>36</v>
      </c>
      <c r="F425" t="s">
        <v>13</v>
      </c>
    </row>
    <row r="426" spans="1:6" x14ac:dyDescent="0.25">
      <c r="A426">
        <v>20190109</v>
      </c>
      <c r="B426" t="str">
        <f>"127563"</f>
        <v>127563</v>
      </c>
      <c r="C426" t="s">
        <v>215</v>
      </c>
      <c r="D426" s="3">
        <v>1500</v>
      </c>
      <c r="E426" t="s">
        <v>216</v>
      </c>
      <c r="F426" t="s">
        <v>11</v>
      </c>
    </row>
    <row r="427" spans="1:6" x14ac:dyDescent="0.25">
      <c r="A427">
        <v>20190109</v>
      </c>
      <c r="B427" t="str">
        <f>"127564"</f>
        <v>127564</v>
      </c>
      <c r="C427" t="s">
        <v>217</v>
      </c>
      <c r="D427" s="3">
        <v>120.15</v>
      </c>
      <c r="E427" t="s">
        <v>218</v>
      </c>
      <c r="F427" t="s">
        <v>13</v>
      </c>
    </row>
    <row r="428" spans="1:6" x14ac:dyDescent="0.25">
      <c r="A428">
        <v>20190109</v>
      </c>
      <c r="B428" t="str">
        <f>"127564"</f>
        <v>127564</v>
      </c>
      <c r="C428" t="s">
        <v>217</v>
      </c>
      <c r="D428" s="3">
        <v>30</v>
      </c>
      <c r="E428" t="s">
        <v>218</v>
      </c>
      <c r="F428" t="s">
        <v>13</v>
      </c>
    </row>
    <row r="429" spans="1:6" x14ac:dyDescent="0.25">
      <c r="A429">
        <v>20190109</v>
      </c>
      <c r="B429" t="str">
        <f>"127565"</f>
        <v>127565</v>
      </c>
      <c r="C429" t="s">
        <v>219</v>
      </c>
      <c r="D429" s="3">
        <v>94.55</v>
      </c>
      <c r="E429" t="s">
        <v>220</v>
      </c>
      <c r="F429" t="s">
        <v>13</v>
      </c>
    </row>
    <row r="430" spans="1:6" x14ac:dyDescent="0.25">
      <c r="A430">
        <v>20190109</v>
      </c>
      <c r="B430" t="str">
        <f>"127566"</f>
        <v>127566</v>
      </c>
      <c r="C430" t="s">
        <v>26</v>
      </c>
      <c r="D430" s="3">
        <v>2030</v>
      </c>
      <c r="E430" t="s">
        <v>27</v>
      </c>
      <c r="F430" t="s">
        <v>221</v>
      </c>
    </row>
    <row r="431" spans="1:6" x14ac:dyDescent="0.25">
      <c r="A431">
        <v>20190109</v>
      </c>
      <c r="B431" t="str">
        <f>"127566"</f>
        <v>127566</v>
      </c>
      <c r="C431" t="s">
        <v>26</v>
      </c>
      <c r="D431" s="3">
        <v>349.76</v>
      </c>
      <c r="E431" t="s">
        <v>27</v>
      </c>
      <c r="F431" t="s">
        <v>13</v>
      </c>
    </row>
    <row r="432" spans="1:6" x14ac:dyDescent="0.25">
      <c r="A432">
        <v>20190109</v>
      </c>
      <c r="B432" t="str">
        <f>"127566"</f>
        <v>127566</v>
      </c>
      <c r="C432" t="s">
        <v>26</v>
      </c>
      <c r="D432" s="3">
        <v>184.34</v>
      </c>
      <c r="E432" t="s">
        <v>27</v>
      </c>
      <c r="F432" t="s">
        <v>13</v>
      </c>
    </row>
    <row r="433" spans="1:6" x14ac:dyDescent="0.25">
      <c r="A433">
        <v>20190109</v>
      </c>
      <c r="B433" t="str">
        <f>"127567"</f>
        <v>127567</v>
      </c>
      <c r="C433" t="s">
        <v>67</v>
      </c>
      <c r="D433" s="3">
        <v>198</v>
      </c>
      <c r="E433" t="s">
        <v>224</v>
      </c>
      <c r="F433" t="s">
        <v>13</v>
      </c>
    </row>
    <row r="434" spans="1:6" x14ac:dyDescent="0.25">
      <c r="A434">
        <v>20190109</v>
      </c>
      <c r="B434" t="str">
        <f>"127567"</f>
        <v>127567</v>
      </c>
      <c r="C434" t="s">
        <v>67</v>
      </c>
      <c r="D434" s="3">
        <v>36</v>
      </c>
      <c r="E434" t="s">
        <v>223</v>
      </c>
      <c r="F434" t="s">
        <v>13</v>
      </c>
    </row>
    <row r="435" spans="1:6" x14ac:dyDescent="0.25">
      <c r="A435">
        <v>20190109</v>
      </c>
      <c r="B435" t="str">
        <f>"127567"</f>
        <v>127567</v>
      </c>
      <c r="C435" t="s">
        <v>67</v>
      </c>
      <c r="D435" s="3">
        <v>18</v>
      </c>
      <c r="E435" t="s">
        <v>222</v>
      </c>
      <c r="F435" t="s">
        <v>13</v>
      </c>
    </row>
    <row r="436" spans="1:6" x14ac:dyDescent="0.25">
      <c r="A436">
        <v>20190109</v>
      </c>
      <c r="B436" t="str">
        <f>"127567"</f>
        <v>127567</v>
      </c>
      <c r="C436" t="s">
        <v>67</v>
      </c>
      <c r="D436" s="3">
        <v>180</v>
      </c>
      <c r="E436" t="s">
        <v>225</v>
      </c>
      <c r="F436" t="s">
        <v>13</v>
      </c>
    </row>
    <row r="437" spans="1:6" x14ac:dyDescent="0.25">
      <c r="A437">
        <v>20190109</v>
      </c>
      <c r="B437" t="str">
        <f>"127567"</f>
        <v>127567</v>
      </c>
      <c r="C437" t="s">
        <v>67</v>
      </c>
      <c r="D437" s="3">
        <v>18</v>
      </c>
      <c r="E437" t="s">
        <v>159</v>
      </c>
      <c r="F437" t="s">
        <v>13</v>
      </c>
    </row>
    <row r="438" spans="1:6" x14ac:dyDescent="0.25">
      <c r="A438">
        <v>20190109</v>
      </c>
      <c r="B438" t="str">
        <f>"127568"</f>
        <v>127568</v>
      </c>
      <c r="C438" t="s">
        <v>226</v>
      </c>
      <c r="D438" s="3">
        <v>50</v>
      </c>
      <c r="E438" t="s">
        <v>177</v>
      </c>
      <c r="F438" t="s">
        <v>227</v>
      </c>
    </row>
    <row r="439" spans="1:6" x14ac:dyDescent="0.25">
      <c r="A439">
        <v>20190109</v>
      </c>
      <c r="B439" t="str">
        <f>"127568"</f>
        <v>127568</v>
      </c>
      <c r="C439" t="s">
        <v>226</v>
      </c>
      <c r="D439" s="3">
        <v>50</v>
      </c>
      <c r="E439" t="s">
        <v>177</v>
      </c>
      <c r="F439" t="s">
        <v>227</v>
      </c>
    </row>
    <row r="440" spans="1:6" x14ac:dyDescent="0.25">
      <c r="A440">
        <v>20190109</v>
      </c>
      <c r="B440" t="str">
        <f>"127569"</f>
        <v>127569</v>
      </c>
      <c r="C440" t="s">
        <v>228</v>
      </c>
      <c r="D440" s="3">
        <v>878.4</v>
      </c>
      <c r="E440" t="s">
        <v>229</v>
      </c>
      <c r="F440" t="s">
        <v>13</v>
      </c>
    </row>
    <row r="441" spans="1:6" x14ac:dyDescent="0.25">
      <c r="A441">
        <v>20190109</v>
      </c>
      <c r="B441" t="str">
        <f>"127570"</f>
        <v>127570</v>
      </c>
      <c r="C441" t="s">
        <v>230</v>
      </c>
      <c r="D441" s="3">
        <v>387.29</v>
      </c>
      <c r="E441" t="s">
        <v>231</v>
      </c>
      <c r="F441" t="s">
        <v>13</v>
      </c>
    </row>
    <row r="442" spans="1:6" x14ac:dyDescent="0.25">
      <c r="A442">
        <v>20190109</v>
      </c>
      <c r="B442" t="str">
        <f>"127571"</f>
        <v>127571</v>
      </c>
      <c r="C442" t="s">
        <v>232</v>
      </c>
      <c r="D442" s="3">
        <v>35.369999999999997</v>
      </c>
      <c r="E442" t="s">
        <v>235</v>
      </c>
      <c r="F442" t="s">
        <v>13</v>
      </c>
    </row>
    <row r="443" spans="1:6" x14ac:dyDescent="0.25">
      <c r="A443">
        <v>20190109</v>
      </c>
      <c r="B443" t="str">
        <f>"127571"</f>
        <v>127571</v>
      </c>
      <c r="C443" t="s">
        <v>232</v>
      </c>
      <c r="D443" s="3">
        <v>19.190000000000001</v>
      </c>
      <c r="E443" t="s">
        <v>235</v>
      </c>
      <c r="F443" t="s">
        <v>13</v>
      </c>
    </row>
    <row r="444" spans="1:6" x14ac:dyDescent="0.25">
      <c r="A444">
        <v>20190109</v>
      </c>
      <c r="B444" t="str">
        <f>"127571"</f>
        <v>127571</v>
      </c>
      <c r="C444" t="s">
        <v>232</v>
      </c>
      <c r="D444" s="3">
        <v>100.44</v>
      </c>
      <c r="E444" t="s">
        <v>235</v>
      </c>
      <c r="F444" t="s">
        <v>13</v>
      </c>
    </row>
    <row r="445" spans="1:6" x14ac:dyDescent="0.25">
      <c r="A445">
        <v>20190109</v>
      </c>
      <c r="B445" t="str">
        <f>"127571"</f>
        <v>127571</v>
      </c>
      <c r="C445" t="s">
        <v>232</v>
      </c>
      <c r="D445" s="3">
        <v>112.11</v>
      </c>
      <c r="E445" t="s">
        <v>234</v>
      </c>
      <c r="F445" t="s">
        <v>13</v>
      </c>
    </row>
    <row r="446" spans="1:6" x14ac:dyDescent="0.25">
      <c r="A446">
        <v>20190109</v>
      </c>
      <c r="B446" t="str">
        <f>"127571"</f>
        <v>127571</v>
      </c>
      <c r="C446" t="s">
        <v>232</v>
      </c>
      <c r="D446" s="3">
        <v>-41.52</v>
      </c>
      <c r="E446" t="s">
        <v>233</v>
      </c>
      <c r="F446" t="s">
        <v>13</v>
      </c>
    </row>
    <row r="447" spans="1:6" x14ac:dyDescent="0.25">
      <c r="A447">
        <v>20190109</v>
      </c>
      <c r="B447" t="str">
        <f>"127572"</f>
        <v>127572</v>
      </c>
      <c r="C447" t="s">
        <v>236</v>
      </c>
      <c r="D447" s="3">
        <v>898.85</v>
      </c>
      <c r="E447" t="s">
        <v>161</v>
      </c>
      <c r="F447" t="s">
        <v>162</v>
      </c>
    </row>
    <row r="448" spans="1:6" x14ac:dyDescent="0.25">
      <c r="A448">
        <v>20190109</v>
      </c>
      <c r="B448" t="str">
        <f>"127572"</f>
        <v>127572</v>
      </c>
      <c r="C448" t="s">
        <v>236</v>
      </c>
      <c r="D448" s="3">
        <v>744.64</v>
      </c>
      <c r="E448" t="s">
        <v>161</v>
      </c>
      <c r="F448" t="s">
        <v>162</v>
      </c>
    </row>
    <row r="449" spans="1:6" x14ac:dyDescent="0.25">
      <c r="A449">
        <v>20190109</v>
      </c>
      <c r="B449" t="str">
        <f>"127572"</f>
        <v>127572</v>
      </c>
      <c r="C449" t="s">
        <v>236</v>
      </c>
      <c r="D449" s="3">
        <v>106.7</v>
      </c>
      <c r="E449" t="s">
        <v>161</v>
      </c>
      <c r="F449" t="s">
        <v>162</v>
      </c>
    </row>
    <row r="450" spans="1:6" x14ac:dyDescent="0.25">
      <c r="A450">
        <v>20190109</v>
      </c>
      <c r="B450" t="str">
        <f>"127572"</f>
        <v>127572</v>
      </c>
      <c r="C450" t="s">
        <v>236</v>
      </c>
      <c r="D450" s="3">
        <v>559.9</v>
      </c>
      <c r="E450" t="s">
        <v>161</v>
      </c>
      <c r="F450" t="s">
        <v>162</v>
      </c>
    </row>
    <row r="451" spans="1:6" x14ac:dyDescent="0.25">
      <c r="A451">
        <v>20190109</v>
      </c>
      <c r="B451" t="str">
        <f>"127572"</f>
        <v>127572</v>
      </c>
      <c r="C451" t="s">
        <v>236</v>
      </c>
      <c r="D451" s="3">
        <v>306</v>
      </c>
      <c r="E451" t="s">
        <v>161</v>
      </c>
      <c r="F451" t="s">
        <v>162</v>
      </c>
    </row>
    <row r="452" spans="1:6" x14ac:dyDescent="0.25">
      <c r="A452">
        <v>20190109</v>
      </c>
      <c r="B452" t="str">
        <f>"127572"</f>
        <v>127572</v>
      </c>
      <c r="C452" t="s">
        <v>236</v>
      </c>
      <c r="D452" s="3">
        <v>312.66000000000003</v>
      </c>
      <c r="E452" t="s">
        <v>161</v>
      </c>
      <c r="F452" t="s">
        <v>162</v>
      </c>
    </row>
    <row r="453" spans="1:6" x14ac:dyDescent="0.25">
      <c r="A453">
        <v>20190109</v>
      </c>
      <c r="B453" t="str">
        <f>"127572"</f>
        <v>127572</v>
      </c>
      <c r="C453" t="s">
        <v>236</v>
      </c>
      <c r="D453" s="3">
        <v>260.24</v>
      </c>
      <c r="E453" t="s">
        <v>161</v>
      </c>
      <c r="F453" t="s">
        <v>162</v>
      </c>
    </row>
    <row r="454" spans="1:6" x14ac:dyDescent="0.25">
      <c r="A454">
        <v>20190109</v>
      </c>
      <c r="B454" t="str">
        <f>"127572"</f>
        <v>127572</v>
      </c>
      <c r="C454" t="s">
        <v>236</v>
      </c>
      <c r="D454" s="3">
        <v>347.55</v>
      </c>
      <c r="E454" t="s">
        <v>161</v>
      </c>
      <c r="F454" t="s">
        <v>162</v>
      </c>
    </row>
    <row r="455" spans="1:6" x14ac:dyDescent="0.25">
      <c r="A455">
        <v>20190109</v>
      </c>
      <c r="B455" t="str">
        <f>"127572"</f>
        <v>127572</v>
      </c>
      <c r="C455" t="s">
        <v>236</v>
      </c>
      <c r="D455" s="3">
        <v>362.75</v>
      </c>
      <c r="E455" t="s">
        <v>161</v>
      </c>
      <c r="F455" t="s">
        <v>162</v>
      </c>
    </row>
    <row r="456" spans="1:6" x14ac:dyDescent="0.25">
      <c r="A456">
        <v>20190109</v>
      </c>
      <c r="B456" t="str">
        <f>"127572"</f>
        <v>127572</v>
      </c>
      <c r="C456" t="s">
        <v>236</v>
      </c>
      <c r="D456" s="3">
        <v>342.35</v>
      </c>
      <c r="E456" t="s">
        <v>161</v>
      </c>
      <c r="F456" t="s">
        <v>162</v>
      </c>
    </row>
    <row r="457" spans="1:6" x14ac:dyDescent="0.25">
      <c r="A457">
        <v>20190109</v>
      </c>
      <c r="B457" t="str">
        <f>"127572"</f>
        <v>127572</v>
      </c>
      <c r="C457" t="s">
        <v>236</v>
      </c>
      <c r="D457" s="3">
        <v>447.05</v>
      </c>
      <c r="E457" t="s">
        <v>161</v>
      </c>
      <c r="F457" t="s">
        <v>162</v>
      </c>
    </row>
    <row r="458" spans="1:6" x14ac:dyDescent="0.25">
      <c r="A458">
        <v>20190109</v>
      </c>
      <c r="B458" t="str">
        <f>"127572"</f>
        <v>127572</v>
      </c>
      <c r="C458" t="s">
        <v>236</v>
      </c>
      <c r="D458" s="3">
        <v>544.25</v>
      </c>
      <c r="E458" t="s">
        <v>161</v>
      </c>
      <c r="F458" t="s">
        <v>162</v>
      </c>
    </row>
    <row r="459" spans="1:6" x14ac:dyDescent="0.25">
      <c r="A459">
        <v>20190109</v>
      </c>
      <c r="B459" t="str">
        <f>"127572"</f>
        <v>127572</v>
      </c>
      <c r="C459" t="s">
        <v>236</v>
      </c>
      <c r="D459" s="3">
        <v>545.1</v>
      </c>
      <c r="E459" t="s">
        <v>161</v>
      </c>
      <c r="F459" t="s">
        <v>162</v>
      </c>
    </row>
    <row r="460" spans="1:6" x14ac:dyDescent="0.25">
      <c r="A460">
        <v>20190109</v>
      </c>
      <c r="B460" t="str">
        <f>"127572"</f>
        <v>127572</v>
      </c>
      <c r="C460" t="s">
        <v>236</v>
      </c>
      <c r="D460" s="3">
        <v>397.46</v>
      </c>
      <c r="E460" t="s">
        <v>161</v>
      </c>
      <c r="F460" t="s">
        <v>162</v>
      </c>
    </row>
    <row r="461" spans="1:6" x14ac:dyDescent="0.25">
      <c r="A461">
        <v>20190109</v>
      </c>
      <c r="B461" t="str">
        <f>"127572"</f>
        <v>127572</v>
      </c>
      <c r="C461" t="s">
        <v>236</v>
      </c>
      <c r="D461" s="3">
        <v>398.04</v>
      </c>
      <c r="E461" t="s">
        <v>161</v>
      </c>
      <c r="F461" t="s">
        <v>162</v>
      </c>
    </row>
    <row r="462" spans="1:6" x14ac:dyDescent="0.25">
      <c r="A462">
        <v>20190109</v>
      </c>
      <c r="B462" t="str">
        <f>"127572"</f>
        <v>127572</v>
      </c>
      <c r="C462" t="s">
        <v>236</v>
      </c>
      <c r="D462" s="3">
        <v>302.60000000000002</v>
      </c>
      <c r="E462" t="s">
        <v>161</v>
      </c>
      <c r="F462" t="s">
        <v>162</v>
      </c>
    </row>
    <row r="463" spans="1:6" x14ac:dyDescent="0.25">
      <c r="A463">
        <v>20190109</v>
      </c>
      <c r="B463" t="str">
        <f>"127572"</f>
        <v>127572</v>
      </c>
      <c r="C463" t="s">
        <v>236</v>
      </c>
      <c r="D463" s="3">
        <v>351.71</v>
      </c>
      <c r="E463" t="s">
        <v>161</v>
      </c>
      <c r="F463" t="s">
        <v>162</v>
      </c>
    </row>
    <row r="464" spans="1:6" x14ac:dyDescent="0.25">
      <c r="A464">
        <v>20190109</v>
      </c>
      <c r="B464" t="str">
        <f>"127572"</f>
        <v>127572</v>
      </c>
      <c r="C464" t="s">
        <v>236</v>
      </c>
      <c r="D464" s="3">
        <v>419.99</v>
      </c>
      <c r="E464" t="s">
        <v>161</v>
      </c>
      <c r="F464" t="s">
        <v>162</v>
      </c>
    </row>
    <row r="465" spans="1:6" x14ac:dyDescent="0.25">
      <c r="A465">
        <v>20190109</v>
      </c>
      <c r="B465" t="str">
        <f>"127572"</f>
        <v>127572</v>
      </c>
      <c r="C465" t="s">
        <v>236</v>
      </c>
      <c r="D465" s="3">
        <v>145.4</v>
      </c>
      <c r="E465" t="s">
        <v>161</v>
      </c>
      <c r="F465" t="s">
        <v>162</v>
      </c>
    </row>
    <row r="466" spans="1:6" x14ac:dyDescent="0.25">
      <c r="A466">
        <v>20190109</v>
      </c>
      <c r="B466" t="str">
        <f>"127572"</f>
        <v>127572</v>
      </c>
      <c r="C466" t="s">
        <v>236</v>
      </c>
      <c r="D466" s="3">
        <v>294.18</v>
      </c>
      <c r="E466" t="s">
        <v>161</v>
      </c>
      <c r="F466" t="s">
        <v>162</v>
      </c>
    </row>
    <row r="467" spans="1:6" x14ac:dyDescent="0.25">
      <c r="A467">
        <v>20190109</v>
      </c>
      <c r="B467" t="str">
        <f>"127572"</f>
        <v>127572</v>
      </c>
      <c r="C467" t="s">
        <v>236</v>
      </c>
      <c r="D467" s="3">
        <v>364.4</v>
      </c>
      <c r="E467" t="s">
        <v>161</v>
      </c>
      <c r="F467" t="s">
        <v>162</v>
      </c>
    </row>
    <row r="468" spans="1:6" x14ac:dyDescent="0.25">
      <c r="A468">
        <v>20190109</v>
      </c>
      <c r="B468" t="str">
        <f>"127572"</f>
        <v>127572</v>
      </c>
      <c r="C468" t="s">
        <v>236</v>
      </c>
      <c r="D468" s="3">
        <v>142.6</v>
      </c>
      <c r="E468" t="s">
        <v>161</v>
      </c>
      <c r="F468" t="s">
        <v>162</v>
      </c>
    </row>
    <row r="469" spans="1:6" x14ac:dyDescent="0.25">
      <c r="A469">
        <v>20190109</v>
      </c>
      <c r="B469" t="str">
        <f>"127572"</f>
        <v>127572</v>
      </c>
      <c r="C469" t="s">
        <v>236</v>
      </c>
      <c r="D469" s="3">
        <v>433.4</v>
      </c>
      <c r="E469" t="s">
        <v>161</v>
      </c>
      <c r="F469" t="s">
        <v>162</v>
      </c>
    </row>
    <row r="470" spans="1:6" x14ac:dyDescent="0.25">
      <c r="A470">
        <v>20190109</v>
      </c>
      <c r="B470" t="str">
        <f>"127572"</f>
        <v>127572</v>
      </c>
      <c r="C470" t="s">
        <v>236</v>
      </c>
      <c r="D470" s="3">
        <v>246.49</v>
      </c>
      <c r="E470" t="s">
        <v>161</v>
      </c>
      <c r="F470" t="s">
        <v>162</v>
      </c>
    </row>
    <row r="471" spans="1:6" x14ac:dyDescent="0.25">
      <c r="A471">
        <v>20190109</v>
      </c>
      <c r="B471" t="str">
        <f>"127572"</f>
        <v>127572</v>
      </c>
      <c r="C471" t="s">
        <v>236</v>
      </c>
      <c r="D471" s="3">
        <v>260.02999999999997</v>
      </c>
      <c r="E471" t="s">
        <v>161</v>
      </c>
      <c r="F471" t="s">
        <v>162</v>
      </c>
    </row>
    <row r="472" spans="1:6" x14ac:dyDescent="0.25">
      <c r="A472">
        <v>20190109</v>
      </c>
      <c r="B472" t="str">
        <f>"127572"</f>
        <v>127572</v>
      </c>
      <c r="C472" t="s">
        <v>236</v>
      </c>
      <c r="D472" s="3">
        <v>433.1</v>
      </c>
      <c r="E472" t="s">
        <v>161</v>
      </c>
      <c r="F472" t="s">
        <v>162</v>
      </c>
    </row>
    <row r="473" spans="1:6" x14ac:dyDescent="0.25">
      <c r="A473">
        <v>20190109</v>
      </c>
      <c r="B473" t="str">
        <f>"127572"</f>
        <v>127572</v>
      </c>
      <c r="C473" t="s">
        <v>236</v>
      </c>
      <c r="D473" s="3">
        <v>365.1</v>
      </c>
      <c r="E473" t="s">
        <v>161</v>
      </c>
      <c r="F473" t="s">
        <v>162</v>
      </c>
    </row>
    <row r="474" spans="1:6" x14ac:dyDescent="0.25">
      <c r="A474">
        <v>20190109</v>
      </c>
      <c r="B474" t="str">
        <f>"127572"</f>
        <v>127572</v>
      </c>
      <c r="C474" t="s">
        <v>236</v>
      </c>
      <c r="D474" s="3">
        <v>165.9</v>
      </c>
      <c r="E474" t="s">
        <v>161</v>
      </c>
      <c r="F474" t="s">
        <v>162</v>
      </c>
    </row>
    <row r="475" spans="1:6" x14ac:dyDescent="0.25">
      <c r="A475">
        <v>20190109</v>
      </c>
      <c r="B475" t="str">
        <f>"127573"</f>
        <v>127573</v>
      </c>
      <c r="C475" t="s">
        <v>237</v>
      </c>
      <c r="D475" s="3">
        <v>578.1</v>
      </c>
      <c r="E475" t="s">
        <v>238</v>
      </c>
      <c r="F475" t="s">
        <v>13</v>
      </c>
    </row>
    <row r="476" spans="1:6" x14ac:dyDescent="0.25">
      <c r="A476">
        <v>20190109</v>
      </c>
      <c r="B476" t="str">
        <f>"127574"</f>
        <v>127574</v>
      </c>
      <c r="C476" t="s">
        <v>239</v>
      </c>
      <c r="D476" s="3">
        <v>462.17</v>
      </c>
      <c r="E476" t="s">
        <v>214</v>
      </c>
      <c r="F476" t="s">
        <v>13</v>
      </c>
    </row>
    <row r="477" spans="1:6" x14ac:dyDescent="0.25">
      <c r="A477">
        <v>20190109</v>
      </c>
      <c r="B477" t="str">
        <f>"127574"</f>
        <v>127574</v>
      </c>
      <c r="C477" t="s">
        <v>239</v>
      </c>
      <c r="D477" s="3">
        <v>60.77</v>
      </c>
      <c r="E477" t="s">
        <v>240</v>
      </c>
      <c r="F477" t="s">
        <v>13</v>
      </c>
    </row>
    <row r="478" spans="1:6" x14ac:dyDescent="0.25">
      <c r="A478">
        <v>20190109</v>
      </c>
      <c r="B478" t="str">
        <f>"127575"</f>
        <v>127575</v>
      </c>
      <c r="C478" t="s">
        <v>241</v>
      </c>
      <c r="D478" s="3">
        <v>2429</v>
      </c>
      <c r="E478" t="s">
        <v>242</v>
      </c>
      <c r="F478" t="s">
        <v>13</v>
      </c>
    </row>
    <row r="479" spans="1:6" x14ac:dyDescent="0.25">
      <c r="A479">
        <v>20190109</v>
      </c>
      <c r="B479" t="str">
        <f>"127576"</f>
        <v>127576</v>
      </c>
      <c r="C479" t="s">
        <v>243</v>
      </c>
      <c r="D479" s="3">
        <v>179.52</v>
      </c>
      <c r="E479" t="s">
        <v>214</v>
      </c>
      <c r="F479" t="s">
        <v>13</v>
      </c>
    </row>
    <row r="480" spans="1:6" x14ac:dyDescent="0.25">
      <c r="A480">
        <v>20190109</v>
      </c>
      <c r="B480" t="str">
        <f>"127577"</f>
        <v>127577</v>
      </c>
      <c r="C480" t="s">
        <v>244</v>
      </c>
      <c r="D480" s="3">
        <v>1050</v>
      </c>
      <c r="E480" t="s">
        <v>245</v>
      </c>
      <c r="F480" t="s">
        <v>11</v>
      </c>
    </row>
    <row r="481" spans="1:6" x14ac:dyDescent="0.25">
      <c r="A481">
        <v>20190109</v>
      </c>
      <c r="B481" t="str">
        <f>"127578"</f>
        <v>127578</v>
      </c>
      <c r="C481" t="s">
        <v>246</v>
      </c>
      <c r="D481" s="3">
        <v>865</v>
      </c>
      <c r="E481" t="s">
        <v>247</v>
      </c>
      <c r="F481" t="s">
        <v>13</v>
      </c>
    </row>
    <row r="482" spans="1:6" x14ac:dyDescent="0.25">
      <c r="A482">
        <v>20190109</v>
      </c>
      <c r="B482" t="str">
        <f>"127579"</f>
        <v>127579</v>
      </c>
      <c r="C482" t="s">
        <v>248</v>
      </c>
      <c r="D482" s="3">
        <v>10190.76</v>
      </c>
      <c r="E482" t="s">
        <v>250</v>
      </c>
      <c r="F482" t="s">
        <v>13</v>
      </c>
    </row>
    <row r="483" spans="1:6" x14ac:dyDescent="0.25">
      <c r="A483">
        <v>20190109</v>
      </c>
      <c r="B483" t="str">
        <f>"127579"</f>
        <v>127579</v>
      </c>
      <c r="C483" t="s">
        <v>248</v>
      </c>
      <c r="D483" s="3">
        <v>500</v>
      </c>
      <c r="E483" t="s">
        <v>249</v>
      </c>
      <c r="F483" t="s">
        <v>13</v>
      </c>
    </row>
    <row r="484" spans="1:6" x14ac:dyDescent="0.25">
      <c r="A484">
        <v>20190109</v>
      </c>
      <c r="B484" t="str">
        <f>"127580"</f>
        <v>127580</v>
      </c>
      <c r="C484" t="s">
        <v>251</v>
      </c>
      <c r="D484" s="3">
        <v>80</v>
      </c>
      <c r="E484" t="s">
        <v>253</v>
      </c>
      <c r="F484" t="s">
        <v>13</v>
      </c>
    </row>
    <row r="485" spans="1:6" x14ac:dyDescent="0.25">
      <c r="A485">
        <v>20190109</v>
      </c>
      <c r="B485" t="str">
        <f>"127580"</f>
        <v>127580</v>
      </c>
      <c r="C485" t="s">
        <v>251</v>
      </c>
      <c r="D485" s="3">
        <v>3141</v>
      </c>
      <c r="E485" t="s">
        <v>252</v>
      </c>
      <c r="F485" t="s">
        <v>13</v>
      </c>
    </row>
    <row r="486" spans="1:6" x14ac:dyDescent="0.25">
      <c r="A486">
        <v>20190109</v>
      </c>
      <c r="B486" t="str">
        <f>"127581"</f>
        <v>127581</v>
      </c>
      <c r="C486" t="s">
        <v>254</v>
      </c>
      <c r="D486" s="3">
        <v>293.89</v>
      </c>
      <c r="E486" t="s">
        <v>155</v>
      </c>
      <c r="F486" t="s">
        <v>13</v>
      </c>
    </row>
    <row r="487" spans="1:6" x14ac:dyDescent="0.25">
      <c r="A487">
        <v>20190109</v>
      </c>
      <c r="B487" t="str">
        <f>"127581"</f>
        <v>127581</v>
      </c>
      <c r="C487" t="s">
        <v>254</v>
      </c>
      <c r="D487" s="3">
        <v>2388.5500000000002</v>
      </c>
      <c r="E487" t="s">
        <v>155</v>
      </c>
      <c r="F487" t="s">
        <v>13</v>
      </c>
    </row>
    <row r="488" spans="1:6" x14ac:dyDescent="0.25">
      <c r="A488">
        <v>20190109</v>
      </c>
      <c r="B488" t="str">
        <f>"127581"</f>
        <v>127581</v>
      </c>
      <c r="C488" t="s">
        <v>254</v>
      </c>
      <c r="D488" s="3">
        <v>304.95999999999998</v>
      </c>
      <c r="E488" t="s">
        <v>155</v>
      </c>
      <c r="F488" t="s">
        <v>13</v>
      </c>
    </row>
    <row r="489" spans="1:6" x14ac:dyDescent="0.25">
      <c r="A489">
        <v>20190109</v>
      </c>
      <c r="B489" t="str">
        <f>"127581"</f>
        <v>127581</v>
      </c>
      <c r="C489" t="s">
        <v>254</v>
      </c>
      <c r="D489" s="3">
        <v>9089.2199999999993</v>
      </c>
      <c r="E489" t="s">
        <v>155</v>
      </c>
      <c r="F489" t="s">
        <v>13</v>
      </c>
    </row>
    <row r="490" spans="1:6" x14ac:dyDescent="0.25">
      <c r="A490">
        <v>20190109</v>
      </c>
      <c r="B490" t="str">
        <f>"127581"</f>
        <v>127581</v>
      </c>
      <c r="C490" t="s">
        <v>254</v>
      </c>
      <c r="D490" s="3">
        <v>565.72</v>
      </c>
      <c r="E490" t="s">
        <v>155</v>
      </c>
      <c r="F490" t="s">
        <v>13</v>
      </c>
    </row>
    <row r="491" spans="1:6" x14ac:dyDescent="0.25">
      <c r="A491">
        <v>20190109</v>
      </c>
      <c r="B491" t="str">
        <f>"127581"</f>
        <v>127581</v>
      </c>
      <c r="C491" t="s">
        <v>254</v>
      </c>
      <c r="D491" s="3">
        <v>2079.52</v>
      </c>
      <c r="E491" t="s">
        <v>155</v>
      </c>
      <c r="F491" t="s">
        <v>13</v>
      </c>
    </row>
    <row r="492" spans="1:6" x14ac:dyDescent="0.25">
      <c r="A492">
        <v>20190109</v>
      </c>
      <c r="B492" t="str">
        <f>"127581"</f>
        <v>127581</v>
      </c>
      <c r="C492" t="s">
        <v>254</v>
      </c>
      <c r="D492" s="3">
        <v>279.3</v>
      </c>
      <c r="E492" t="s">
        <v>155</v>
      </c>
      <c r="F492" t="s">
        <v>13</v>
      </c>
    </row>
    <row r="493" spans="1:6" x14ac:dyDescent="0.25">
      <c r="A493">
        <v>20190109</v>
      </c>
      <c r="B493" t="str">
        <f>"127581"</f>
        <v>127581</v>
      </c>
      <c r="C493" t="s">
        <v>254</v>
      </c>
      <c r="D493" s="3">
        <v>2132.58</v>
      </c>
      <c r="E493" t="s">
        <v>155</v>
      </c>
      <c r="F493" t="s">
        <v>13</v>
      </c>
    </row>
    <row r="494" spans="1:6" x14ac:dyDescent="0.25">
      <c r="A494">
        <v>20190109</v>
      </c>
      <c r="B494" t="str">
        <f>"127581"</f>
        <v>127581</v>
      </c>
      <c r="C494" t="s">
        <v>254</v>
      </c>
      <c r="D494" s="3">
        <v>304.07</v>
      </c>
      <c r="E494" t="s">
        <v>155</v>
      </c>
      <c r="F494" t="s">
        <v>13</v>
      </c>
    </row>
    <row r="495" spans="1:6" x14ac:dyDescent="0.25">
      <c r="A495">
        <v>20190109</v>
      </c>
      <c r="B495" t="str">
        <f>"127581"</f>
        <v>127581</v>
      </c>
      <c r="C495" t="s">
        <v>254</v>
      </c>
      <c r="D495" s="3">
        <v>1087.3499999999999</v>
      </c>
      <c r="E495" t="s">
        <v>155</v>
      </c>
      <c r="F495" t="s">
        <v>13</v>
      </c>
    </row>
    <row r="496" spans="1:6" x14ac:dyDescent="0.25">
      <c r="A496">
        <v>20190109</v>
      </c>
      <c r="B496" t="str">
        <f>"127581"</f>
        <v>127581</v>
      </c>
      <c r="C496" t="s">
        <v>254</v>
      </c>
      <c r="D496" s="3">
        <v>308.89999999999998</v>
      </c>
      <c r="E496" t="s">
        <v>155</v>
      </c>
      <c r="F496" t="s">
        <v>13</v>
      </c>
    </row>
    <row r="497" spans="1:6" x14ac:dyDescent="0.25">
      <c r="A497">
        <v>20190109</v>
      </c>
      <c r="B497" t="str">
        <f>"127581"</f>
        <v>127581</v>
      </c>
      <c r="C497" t="s">
        <v>254</v>
      </c>
      <c r="D497" s="3">
        <v>1083.04</v>
      </c>
      <c r="E497" t="s">
        <v>155</v>
      </c>
      <c r="F497" t="s">
        <v>13</v>
      </c>
    </row>
    <row r="498" spans="1:6" x14ac:dyDescent="0.25">
      <c r="A498">
        <v>20190109</v>
      </c>
      <c r="B498" t="str">
        <f>"127581"</f>
        <v>127581</v>
      </c>
      <c r="C498" t="s">
        <v>254</v>
      </c>
      <c r="D498" s="3">
        <v>2450.39</v>
      </c>
      <c r="E498" t="s">
        <v>155</v>
      </c>
      <c r="F498" t="s">
        <v>13</v>
      </c>
    </row>
    <row r="499" spans="1:6" x14ac:dyDescent="0.25">
      <c r="A499">
        <v>20190109</v>
      </c>
      <c r="B499" t="str">
        <f>"127581"</f>
        <v>127581</v>
      </c>
      <c r="C499" t="s">
        <v>254</v>
      </c>
      <c r="D499" s="3">
        <v>7584.44</v>
      </c>
      <c r="E499" t="s">
        <v>155</v>
      </c>
      <c r="F499" t="s">
        <v>13</v>
      </c>
    </row>
    <row r="500" spans="1:6" x14ac:dyDescent="0.25">
      <c r="A500">
        <v>20190109</v>
      </c>
      <c r="B500" t="str">
        <f>"127582"</f>
        <v>127582</v>
      </c>
      <c r="C500" t="s">
        <v>255</v>
      </c>
      <c r="D500" s="3">
        <v>690</v>
      </c>
      <c r="E500" t="s">
        <v>256</v>
      </c>
      <c r="F500" t="s">
        <v>13</v>
      </c>
    </row>
    <row r="501" spans="1:6" x14ac:dyDescent="0.25">
      <c r="A501">
        <v>20190109</v>
      </c>
      <c r="B501" t="str">
        <f>"127583"</f>
        <v>127583</v>
      </c>
      <c r="C501" t="s">
        <v>257</v>
      </c>
      <c r="D501" s="3">
        <v>53.92</v>
      </c>
      <c r="E501" t="s">
        <v>258</v>
      </c>
      <c r="F501" t="s">
        <v>13</v>
      </c>
    </row>
    <row r="502" spans="1:6" x14ac:dyDescent="0.25">
      <c r="A502">
        <v>20190109</v>
      </c>
      <c r="B502" t="str">
        <f>"127584"</f>
        <v>127584</v>
      </c>
      <c r="C502" t="s">
        <v>259</v>
      </c>
      <c r="D502" s="3">
        <v>330</v>
      </c>
      <c r="E502" t="s">
        <v>260</v>
      </c>
      <c r="F502" t="s">
        <v>11</v>
      </c>
    </row>
    <row r="503" spans="1:6" x14ac:dyDescent="0.25">
      <c r="A503">
        <v>20190109</v>
      </c>
      <c r="B503" t="str">
        <f>"127584"</f>
        <v>127584</v>
      </c>
      <c r="C503" t="s">
        <v>259</v>
      </c>
      <c r="D503" s="3">
        <v>110</v>
      </c>
      <c r="E503" t="s">
        <v>260</v>
      </c>
      <c r="F503" t="s">
        <v>11</v>
      </c>
    </row>
    <row r="504" spans="1:6" x14ac:dyDescent="0.25">
      <c r="A504">
        <v>20190109</v>
      </c>
      <c r="B504" t="str">
        <f>"127585"</f>
        <v>127585</v>
      </c>
      <c r="C504" t="s">
        <v>261</v>
      </c>
      <c r="D504" s="3">
        <v>110</v>
      </c>
      <c r="E504" t="s">
        <v>263</v>
      </c>
      <c r="F504" t="s">
        <v>13</v>
      </c>
    </row>
    <row r="505" spans="1:6" x14ac:dyDescent="0.25">
      <c r="A505">
        <v>20190109</v>
      </c>
      <c r="B505" t="str">
        <f>"127585"</f>
        <v>127585</v>
      </c>
      <c r="C505" t="s">
        <v>261</v>
      </c>
      <c r="D505" s="3">
        <v>110</v>
      </c>
      <c r="E505" t="s">
        <v>262</v>
      </c>
      <c r="F505" t="s">
        <v>13</v>
      </c>
    </row>
    <row r="506" spans="1:6" x14ac:dyDescent="0.25">
      <c r="A506">
        <v>20190109</v>
      </c>
      <c r="B506" t="str">
        <f>"127585"</f>
        <v>127585</v>
      </c>
      <c r="C506" t="s">
        <v>261</v>
      </c>
      <c r="D506" s="3">
        <v>120</v>
      </c>
      <c r="E506" t="s">
        <v>262</v>
      </c>
      <c r="F506" t="s">
        <v>13</v>
      </c>
    </row>
    <row r="507" spans="1:6" x14ac:dyDescent="0.25">
      <c r="A507">
        <v>20190109</v>
      </c>
      <c r="B507" t="str">
        <f>"127585"</f>
        <v>127585</v>
      </c>
      <c r="C507" t="s">
        <v>261</v>
      </c>
      <c r="D507" s="3">
        <v>110</v>
      </c>
      <c r="E507" t="s">
        <v>262</v>
      </c>
      <c r="F507" t="s">
        <v>13</v>
      </c>
    </row>
    <row r="508" spans="1:6" x14ac:dyDescent="0.25">
      <c r="A508">
        <v>20190109</v>
      </c>
      <c r="B508" t="str">
        <f>"127586"</f>
        <v>127586</v>
      </c>
      <c r="C508" t="s">
        <v>264</v>
      </c>
      <c r="D508" s="3">
        <v>926.88</v>
      </c>
      <c r="E508" t="s">
        <v>266</v>
      </c>
      <c r="F508" t="s">
        <v>13</v>
      </c>
    </row>
    <row r="509" spans="1:6" x14ac:dyDescent="0.25">
      <c r="A509">
        <v>20190109</v>
      </c>
      <c r="B509" t="str">
        <f>"127586"</f>
        <v>127586</v>
      </c>
      <c r="C509" t="s">
        <v>264</v>
      </c>
      <c r="D509" s="3">
        <v>2823.9</v>
      </c>
      <c r="E509" t="s">
        <v>265</v>
      </c>
      <c r="F509" t="s">
        <v>13</v>
      </c>
    </row>
    <row r="510" spans="1:6" x14ac:dyDescent="0.25">
      <c r="A510">
        <v>20190109</v>
      </c>
      <c r="B510" t="str">
        <f>"127587"</f>
        <v>127587</v>
      </c>
      <c r="C510" t="s">
        <v>267</v>
      </c>
      <c r="D510" s="3">
        <v>687.56</v>
      </c>
      <c r="E510" t="s">
        <v>155</v>
      </c>
      <c r="F510" t="s">
        <v>13</v>
      </c>
    </row>
    <row r="511" spans="1:6" x14ac:dyDescent="0.25">
      <c r="A511">
        <v>20190109</v>
      </c>
      <c r="B511" t="str">
        <f>"127588"</f>
        <v>127588</v>
      </c>
      <c r="C511" t="s">
        <v>268</v>
      </c>
      <c r="D511" s="3">
        <v>408.39</v>
      </c>
      <c r="E511" t="s">
        <v>269</v>
      </c>
      <c r="F511" t="s">
        <v>13</v>
      </c>
    </row>
    <row r="512" spans="1:6" x14ac:dyDescent="0.25">
      <c r="A512">
        <v>20190109</v>
      </c>
      <c r="B512" t="str">
        <f>"127589"</f>
        <v>127589</v>
      </c>
      <c r="C512" t="s">
        <v>270</v>
      </c>
      <c r="D512" s="3">
        <v>6658.76</v>
      </c>
      <c r="E512" t="s">
        <v>155</v>
      </c>
      <c r="F512" t="s">
        <v>13</v>
      </c>
    </row>
    <row r="513" spans="1:6" x14ac:dyDescent="0.25">
      <c r="A513">
        <v>20190109</v>
      </c>
      <c r="B513" t="str">
        <f>"127590"</f>
        <v>127590</v>
      </c>
      <c r="C513" t="s">
        <v>271</v>
      </c>
      <c r="D513" s="3">
        <v>162.58000000000001</v>
      </c>
      <c r="E513" t="s">
        <v>272</v>
      </c>
      <c r="F513" t="s">
        <v>13</v>
      </c>
    </row>
    <row r="514" spans="1:6" x14ac:dyDescent="0.25">
      <c r="A514">
        <v>20190109</v>
      </c>
      <c r="B514" t="str">
        <f>"127590"</f>
        <v>127590</v>
      </c>
      <c r="C514" t="s">
        <v>271</v>
      </c>
      <c r="D514" s="3">
        <v>1330.3</v>
      </c>
      <c r="E514" t="s">
        <v>275</v>
      </c>
      <c r="F514" t="s">
        <v>221</v>
      </c>
    </row>
    <row r="515" spans="1:6" x14ac:dyDescent="0.25">
      <c r="A515">
        <v>20190109</v>
      </c>
      <c r="B515" t="str">
        <f>"127590"</f>
        <v>127590</v>
      </c>
      <c r="C515" t="s">
        <v>271</v>
      </c>
      <c r="D515" s="3">
        <v>41.77</v>
      </c>
      <c r="E515" t="s">
        <v>214</v>
      </c>
      <c r="F515" t="s">
        <v>13</v>
      </c>
    </row>
    <row r="516" spans="1:6" x14ac:dyDescent="0.25">
      <c r="A516">
        <v>20190109</v>
      </c>
      <c r="B516" t="str">
        <f>"127590"</f>
        <v>127590</v>
      </c>
      <c r="C516" t="s">
        <v>271</v>
      </c>
      <c r="D516" s="3">
        <v>276.44</v>
      </c>
      <c r="E516" t="s">
        <v>222</v>
      </c>
      <c r="F516" t="s">
        <v>13</v>
      </c>
    </row>
    <row r="517" spans="1:6" x14ac:dyDescent="0.25">
      <c r="A517">
        <v>20190109</v>
      </c>
      <c r="B517" t="str">
        <f>"127590"</f>
        <v>127590</v>
      </c>
      <c r="C517" t="s">
        <v>271</v>
      </c>
      <c r="D517" s="3">
        <v>-30.86</v>
      </c>
      <c r="E517" t="s">
        <v>163</v>
      </c>
      <c r="F517" t="s">
        <v>13</v>
      </c>
    </row>
    <row r="518" spans="1:6" x14ac:dyDescent="0.25">
      <c r="A518">
        <v>20190109</v>
      </c>
      <c r="B518" t="str">
        <f>"127590"</f>
        <v>127590</v>
      </c>
      <c r="C518" t="s">
        <v>271</v>
      </c>
      <c r="D518" s="3">
        <v>257.36</v>
      </c>
      <c r="E518" t="s">
        <v>274</v>
      </c>
      <c r="F518" t="s">
        <v>13</v>
      </c>
    </row>
    <row r="519" spans="1:6" x14ac:dyDescent="0.25">
      <c r="A519">
        <v>20190109</v>
      </c>
      <c r="B519" t="str">
        <f>"127590"</f>
        <v>127590</v>
      </c>
      <c r="C519" t="s">
        <v>271</v>
      </c>
      <c r="D519" s="3">
        <v>49</v>
      </c>
      <c r="E519" t="s">
        <v>273</v>
      </c>
      <c r="F519" t="s">
        <v>13</v>
      </c>
    </row>
    <row r="520" spans="1:6" x14ac:dyDescent="0.25">
      <c r="A520">
        <v>20190109</v>
      </c>
      <c r="B520" t="str">
        <f>"127590"</f>
        <v>127590</v>
      </c>
      <c r="C520" t="s">
        <v>271</v>
      </c>
      <c r="D520" s="3">
        <v>32.71</v>
      </c>
      <c r="E520" t="s">
        <v>273</v>
      </c>
      <c r="F520" t="s">
        <v>13</v>
      </c>
    </row>
    <row r="521" spans="1:6" x14ac:dyDescent="0.25">
      <c r="A521">
        <v>20190109</v>
      </c>
      <c r="B521" t="str">
        <f>"127591"</f>
        <v>127591</v>
      </c>
      <c r="C521" t="s">
        <v>30</v>
      </c>
      <c r="D521" s="3">
        <v>304.92</v>
      </c>
      <c r="E521" t="s">
        <v>279</v>
      </c>
      <c r="F521" t="s">
        <v>13</v>
      </c>
    </row>
    <row r="522" spans="1:6" x14ac:dyDescent="0.25">
      <c r="A522">
        <v>20190109</v>
      </c>
      <c r="B522" t="str">
        <f>"127591"</f>
        <v>127591</v>
      </c>
      <c r="C522" t="s">
        <v>30</v>
      </c>
      <c r="D522" s="3">
        <v>175.71</v>
      </c>
      <c r="E522" t="s">
        <v>281</v>
      </c>
      <c r="F522" t="s">
        <v>162</v>
      </c>
    </row>
    <row r="523" spans="1:6" x14ac:dyDescent="0.25">
      <c r="A523">
        <v>20190109</v>
      </c>
      <c r="B523" t="str">
        <f>"127591"</f>
        <v>127591</v>
      </c>
      <c r="C523" t="s">
        <v>30</v>
      </c>
      <c r="D523" s="3">
        <v>39.94</v>
      </c>
      <c r="E523" t="s">
        <v>281</v>
      </c>
      <c r="F523" t="s">
        <v>162</v>
      </c>
    </row>
    <row r="524" spans="1:6" x14ac:dyDescent="0.25">
      <c r="A524">
        <v>20190109</v>
      </c>
      <c r="B524" t="str">
        <f>"127591"</f>
        <v>127591</v>
      </c>
      <c r="C524" t="s">
        <v>30</v>
      </c>
      <c r="D524" s="3">
        <v>70.83</v>
      </c>
      <c r="E524" t="s">
        <v>278</v>
      </c>
      <c r="F524" t="s">
        <v>13</v>
      </c>
    </row>
    <row r="525" spans="1:6" x14ac:dyDescent="0.25">
      <c r="A525">
        <v>20190109</v>
      </c>
      <c r="B525" t="str">
        <f>"127591"</f>
        <v>127591</v>
      </c>
      <c r="C525" t="s">
        <v>30</v>
      </c>
      <c r="D525" s="3">
        <v>-22.56</v>
      </c>
      <c r="E525" t="s">
        <v>277</v>
      </c>
      <c r="F525" t="s">
        <v>13</v>
      </c>
    </row>
    <row r="526" spans="1:6" x14ac:dyDescent="0.25">
      <c r="A526">
        <v>20190109</v>
      </c>
      <c r="B526" t="str">
        <f>"127591"</f>
        <v>127591</v>
      </c>
      <c r="C526" t="s">
        <v>30</v>
      </c>
      <c r="D526" s="3">
        <v>59.41</v>
      </c>
      <c r="E526" t="s">
        <v>276</v>
      </c>
      <c r="F526" t="s">
        <v>13</v>
      </c>
    </row>
    <row r="527" spans="1:6" x14ac:dyDescent="0.25">
      <c r="A527">
        <v>20190109</v>
      </c>
      <c r="B527" t="str">
        <f>"127591"</f>
        <v>127591</v>
      </c>
      <c r="C527" t="s">
        <v>30</v>
      </c>
      <c r="D527" s="3">
        <v>65.25</v>
      </c>
      <c r="E527" t="s">
        <v>276</v>
      </c>
      <c r="F527" t="s">
        <v>13</v>
      </c>
    </row>
    <row r="528" spans="1:6" x14ac:dyDescent="0.25">
      <c r="A528">
        <v>20190109</v>
      </c>
      <c r="B528" t="str">
        <f>"127591"</f>
        <v>127591</v>
      </c>
      <c r="C528" t="s">
        <v>30</v>
      </c>
      <c r="D528" s="3">
        <v>61.25</v>
      </c>
      <c r="E528" t="s">
        <v>276</v>
      </c>
      <c r="F528" t="s">
        <v>13</v>
      </c>
    </row>
    <row r="529" spans="1:6" x14ac:dyDescent="0.25">
      <c r="A529">
        <v>20190109</v>
      </c>
      <c r="B529" t="str">
        <f>"127591"</f>
        <v>127591</v>
      </c>
      <c r="C529" t="s">
        <v>30</v>
      </c>
      <c r="D529" s="3">
        <v>72.45</v>
      </c>
      <c r="E529" t="s">
        <v>280</v>
      </c>
      <c r="F529" t="s">
        <v>13</v>
      </c>
    </row>
    <row r="530" spans="1:6" x14ac:dyDescent="0.25">
      <c r="A530">
        <v>20190109</v>
      </c>
      <c r="B530" t="str">
        <f>"127592"</f>
        <v>127592</v>
      </c>
      <c r="C530" t="s">
        <v>282</v>
      </c>
      <c r="D530" s="3">
        <v>950</v>
      </c>
      <c r="E530" t="s">
        <v>284</v>
      </c>
      <c r="F530" t="s">
        <v>13</v>
      </c>
    </row>
    <row r="531" spans="1:6" x14ac:dyDescent="0.25">
      <c r="A531">
        <v>20190109</v>
      </c>
      <c r="B531" t="str">
        <f>"127592"</f>
        <v>127592</v>
      </c>
      <c r="C531" t="s">
        <v>282</v>
      </c>
      <c r="D531" s="3">
        <v>755</v>
      </c>
      <c r="E531" t="s">
        <v>283</v>
      </c>
      <c r="F531" t="s">
        <v>13</v>
      </c>
    </row>
    <row r="532" spans="1:6" x14ac:dyDescent="0.25">
      <c r="A532">
        <v>20190109</v>
      </c>
      <c r="B532" t="str">
        <f>"127593"</f>
        <v>127593</v>
      </c>
      <c r="C532" t="s">
        <v>285</v>
      </c>
      <c r="D532" s="3">
        <v>173.29</v>
      </c>
      <c r="E532" t="s">
        <v>286</v>
      </c>
      <c r="F532" t="s">
        <v>13</v>
      </c>
    </row>
    <row r="533" spans="1:6" x14ac:dyDescent="0.25">
      <c r="A533">
        <v>20190109</v>
      </c>
      <c r="B533" t="str">
        <f>"127594"</f>
        <v>127594</v>
      </c>
      <c r="C533" t="s">
        <v>287</v>
      </c>
      <c r="D533" s="3">
        <v>31.51</v>
      </c>
      <c r="E533" t="s">
        <v>288</v>
      </c>
      <c r="F533" t="s">
        <v>13</v>
      </c>
    </row>
    <row r="534" spans="1:6" x14ac:dyDescent="0.25">
      <c r="A534">
        <v>20190109</v>
      </c>
      <c r="B534" t="str">
        <f>"127595"</f>
        <v>127595</v>
      </c>
      <c r="C534" t="s">
        <v>289</v>
      </c>
      <c r="D534" s="3">
        <v>108</v>
      </c>
      <c r="E534" t="s">
        <v>177</v>
      </c>
      <c r="F534" t="s">
        <v>13</v>
      </c>
    </row>
    <row r="535" spans="1:6" x14ac:dyDescent="0.25">
      <c r="A535">
        <v>20190109</v>
      </c>
      <c r="B535" t="str">
        <f>"127596"</f>
        <v>127596</v>
      </c>
      <c r="C535" t="s">
        <v>290</v>
      </c>
      <c r="D535" s="3">
        <v>45</v>
      </c>
      <c r="E535" t="s">
        <v>291</v>
      </c>
      <c r="F535" t="s">
        <v>13</v>
      </c>
    </row>
    <row r="536" spans="1:6" x14ac:dyDescent="0.25">
      <c r="A536">
        <v>20190109</v>
      </c>
      <c r="B536" t="str">
        <f>"127597"</f>
        <v>127597</v>
      </c>
      <c r="C536" t="s">
        <v>292</v>
      </c>
      <c r="D536" s="3">
        <v>766.85</v>
      </c>
      <c r="E536" t="s">
        <v>293</v>
      </c>
      <c r="F536" t="s">
        <v>13</v>
      </c>
    </row>
    <row r="537" spans="1:6" x14ac:dyDescent="0.25">
      <c r="A537">
        <v>20190114</v>
      </c>
      <c r="B537" t="str">
        <f>"127616"</f>
        <v>127616</v>
      </c>
      <c r="C537" t="s">
        <v>294</v>
      </c>
      <c r="D537" s="3">
        <v>11</v>
      </c>
      <c r="E537" t="s">
        <v>295</v>
      </c>
      <c r="F537" t="s">
        <v>13</v>
      </c>
    </row>
    <row r="538" spans="1:6" x14ac:dyDescent="0.25">
      <c r="A538">
        <v>20190114</v>
      </c>
      <c r="B538" t="str">
        <f>"127617"</f>
        <v>127617</v>
      </c>
      <c r="C538" t="s">
        <v>296</v>
      </c>
      <c r="D538" s="3">
        <v>2515</v>
      </c>
      <c r="E538" t="s">
        <v>297</v>
      </c>
      <c r="F538" t="s">
        <v>13</v>
      </c>
    </row>
    <row r="539" spans="1:6" x14ac:dyDescent="0.25">
      <c r="A539">
        <v>20190114</v>
      </c>
      <c r="B539" t="str">
        <f>"127618"</f>
        <v>127618</v>
      </c>
      <c r="C539" t="s">
        <v>298</v>
      </c>
      <c r="D539" s="3">
        <v>9485</v>
      </c>
      <c r="E539" t="s">
        <v>299</v>
      </c>
      <c r="F539" t="s">
        <v>11</v>
      </c>
    </row>
    <row r="540" spans="1:6" x14ac:dyDescent="0.25">
      <c r="A540">
        <v>20190114</v>
      </c>
      <c r="B540" t="str">
        <f>"127619"</f>
        <v>127619</v>
      </c>
      <c r="C540" t="s">
        <v>300</v>
      </c>
      <c r="D540" s="3">
        <v>9303.25</v>
      </c>
      <c r="E540" t="s">
        <v>299</v>
      </c>
      <c r="F540" t="s">
        <v>11</v>
      </c>
    </row>
    <row r="541" spans="1:6" x14ac:dyDescent="0.25">
      <c r="A541">
        <v>20190114</v>
      </c>
      <c r="B541" t="str">
        <f>"127619"</f>
        <v>127619</v>
      </c>
      <c r="C541" t="s">
        <v>300</v>
      </c>
      <c r="D541" s="3">
        <v>7692</v>
      </c>
      <c r="E541" t="s">
        <v>299</v>
      </c>
      <c r="F541" t="s">
        <v>11</v>
      </c>
    </row>
    <row r="542" spans="1:6" x14ac:dyDescent="0.25">
      <c r="A542">
        <v>20190114</v>
      </c>
      <c r="B542" t="str">
        <f>"127620"</f>
        <v>127620</v>
      </c>
      <c r="C542" t="s">
        <v>301</v>
      </c>
      <c r="D542" s="3">
        <v>7692</v>
      </c>
      <c r="E542" t="s">
        <v>299</v>
      </c>
      <c r="F542" t="s">
        <v>11</v>
      </c>
    </row>
    <row r="543" spans="1:6" x14ac:dyDescent="0.25">
      <c r="A543">
        <v>20190114</v>
      </c>
      <c r="B543" t="str">
        <f>"127621"</f>
        <v>127621</v>
      </c>
      <c r="C543" t="s">
        <v>151</v>
      </c>
      <c r="D543" s="3">
        <v>73.150000000000006</v>
      </c>
      <c r="E543" t="s">
        <v>302</v>
      </c>
      <c r="F543" t="s">
        <v>13</v>
      </c>
    </row>
    <row r="544" spans="1:6" x14ac:dyDescent="0.25">
      <c r="A544">
        <v>20190114</v>
      </c>
      <c r="B544" t="str">
        <f>"127621"</f>
        <v>127621</v>
      </c>
      <c r="C544" t="s">
        <v>151</v>
      </c>
      <c r="D544" s="3">
        <v>96</v>
      </c>
      <c r="E544" t="s">
        <v>303</v>
      </c>
      <c r="F544" t="s">
        <v>13</v>
      </c>
    </row>
    <row r="545" spans="1:6" x14ac:dyDescent="0.25">
      <c r="A545">
        <v>20190114</v>
      </c>
      <c r="B545" t="str">
        <f>"127622"</f>
        <v>127622</v>
      </c>
      <c r="C545" t="s">
        <v>304</v>
      </c>
      <c r="D545" s="3">
        <v>75</v>
      </c>
      <c r="E545" t="s">
        <v>305</v>
      </c>
      <c r="F545" t="s">
        <v>13</v>
      </c>
    </row>
    <row r="546" spans="1:6" x14ac:dyDescent="0.25">
      <c r="A546">
        <v>20190114</v>
      </c>
      <c r="B546" t="str">
        <f>"127623"</f>
        <v>127623</v>
      </c>
      <c r="C546" t="s">
        <v>306</v>
      </c>
      <c r="D546" s="3">
        <v>13762</v>
      </c>
      <c r="E546" t="s">
        <v>299</v>
      </c>
      <c r="F546" t="s">
        <v>11</v>
      </c>
    </row>
    <row r="547" spans="1:6" x14ac:dyDescent="0.25">
      <c r="A547">
        <v>20190114</v>
      </c>
      <c r="B547" t="str">
        <f>"127624"</f>
        <v>127624</v>
      </c>
      <c r="C547" t="s">
        <v>307</v>
      </c>
      <c r="D547" s="3">
        <v>467.5</v>
      </c>
      <c r="E547" t="s">
        <v>308</v>
      </c>
      <c r="F547" t="s">
        <v>13</v>
      </c>
    </row>
    <row r="548" spans="1:6" x14ac:dyDescent="0.25">
      <c r="A548">
        <v>20190114</v>
      </c>
      <c r="B548" t="str">
        <f>"127625"</f>
        <v>127625</v>
      </c>
      <c r="C548" t="s">
        <v>309</v>
      </c>
      <c r="D548" s="3">
        <v>144</v>
      </c>
      <c r="E548" t="s">
        <v>111</v>
      </c>
      <c r="F548" t="s">
        <v>11</v>
      </c>
    </row>
    <row r="549" spans="1:6" x14ac:dyDescent="0.25">
      <c r="A549">
        <v>20190114</v>
      </c>
      <c r="B549" t="str">
        <f>"127626"</f>
        <v>127626</v>
      </c>
      <c r="C549" t="s">
        <v>310</v>
      </c>
      <c r="D549" s="3">
        <v>81.16</v>
      </c>
      <c r="E549" t="s">
        <v>288</v>
      </c>
      <c r="F549" t="s">
        <v>13</v>
      </c>
    </row>
    <row r="550" spans="1:6" x14ac:dyDescent="0.25">
      <c r="A550">
        <v>20190114</v>
      </c>
      <c r="B550" t="str">
        <f>"127626"</f>
        <v>127626</v>
      </c>
      <c r="C550" t="s">
        <v>310</v>
      </c>
      <c r="D550" s="3">
        <v>192.32</v>
      </c>
      <c r="E550" t="s">
        <v>288</v>
      </c>
      <c r="F550" t="s">
        <v>13</v>
      </c>
    </row>
    <row r="551" spans="1:6" x14ac:dyDescent="0.25">
      <c r="A551">
        <v>20190114</v>
      </c>
      <c r="B551" t="str">
        <f>"127626"</f>
        <v>127626</v>
      </c>
      <c r="C551" t="s">
        <v>310</v>
      </c>
      <c r="D551" s="3">
        <v>178.71</v>
      </c>
      <c r="E551" t="s">
        <v>288</v>
      </c>
      <c r="F551" t="s">
        <v>13</v>
      </c>
    </row>
    <row r="552" spans="1:6" x14ac:dyDescent="0.25">
      <c r="A552">
        <v>20190114</v>
      </c>
      <c r="B552" t="str">
        <f>"127626"</f>
        <v>127626</v>
      </c>
      <c r="C552" t="s">
        <v>310</v>
      </c>
      <c r="D552" s="3">
        <v>71.97</v>
      </c>
      <c r="E552" t="s">
        <v>311</v>
      </c>
      <c r="F552" t="s">
        <v>13</v>
      </c>
    </row>
    <row r="553" spans="1:6" x14ac:dyDescent="0.25">
      <c r="A553">
        <v>20190114</v>
      </c>
      <c r="B553" t="str">
        <f>"127627"</f>
        <v>127627</v>
      </c>
      <c r="C553" t="s">
        <v>312</v>
      </c>
      <c r="D553" s="3">
        <v>1633.1</v>
      </c>
      <c r="E553" t="s">
        <v>313</v>
      </c>
      <c r="F553" t="s">
        <v>13</v>
      </c>
    </row>
    <row r="554" spans="1:6" x14ac:dyDescent="0.25">
      <c r="A554">
        <v>20190114</v>
      </c>
      <c r="B554" t="str">
        <f>"127627"</f>
        <v>127627</v>
      </c>
      <c r="C554" t="s">
        <v>312</v>
      </c>
      <c r="D554" s="3">
        <v>199.5</v>
      </c>
      <c r="E554" t="s">
        <v>315</v>
      </c>
      <c r="F554" t="s">
        <v>13</v>
      </c>
    </row>
    <row r="555" spans="1:6" x14ac:dyDescent="0.25">
      <c r="A555">
        <v>20190114</v>
      </c>
      <c r="B555" t="str">
        <f>"127627"</f>
        <v>127627</v>
      </c>
      <c r="C555" t="s">
        <v>312</v>
      </c>
      <c r="D555" s="3">
        <v>1482</v>
      </c>
      <c r="E555" t="s">
        <v>314</v>
      </c>
      <c r="F555" t="s">
        <v>13</v>
      </c>
    </row>
    <row r="556" spans="1:6" x14ac:dyDescent="0.25">
      <c r="A556">
        <v>20190114</v>
      </c>
      <c r="B556" t="str">
        <f>"127628"</f>
        <v>127628</v>
      </c>
      <c r="C556" t="s">
        <v>316</v>
      </c>
      <c r="D556" s="3">
        <v>3227.69</v>
      </c>
      <c r="E556" t="s">
        <v>317</v>
      </c>
      <c r="F556" t="s">
        <v>13</v>
      </c>
    </row>
    <row r="557" spans="1:6" x14ac:dyDescent="0.25">
      <c r="A557">
        <v>20190114</v>
      </c>
      <c r="B557" t="str">
        <f>"127629"</f>
        <v>127629</v>
      </c>
      <c r="C557" t="s">
        <v>318</v>
      </c>
      <c r="D557" s="3">
        <v>165</v>
      </c>
      <c r="E557" t="s">
        <v>319</v>
      </c>
      <c r="F557" t="s">
        <v>13</v>
      </c>
    </row>
    <row r="558" spans="1:6" x14ac:dyDescent="0.25">
      <c r="A558">
        <v>20190114</v>
      </c>
      <c r="B558" t="str">
        <f>"127629"</f>
        <v>127629</v>
      </c>
      <c r="C558" t="s">
        <v>318</v>
      </c>
      <c r="D558" s="3">
        <v>325</v>
      </c>
      <c r="E558" t="s">
        <v>319</v>
      </c>
      <c r="F558" t="s">
        <v>13</v>
      </c>
    </row>
    <row r="559" spans="1:6" x14ac:dyDescent="0.25">
      <c r="A559">
        <v>20190114</v>
      </c>
      <c r="B559" t="str">
        <f>"127630"</f>
        <v>127630</v>
      </c>
      <c r="C559" t="s">
        <v>320</v>
      </c>
      <c r="D559" s="3">
        <v>108</v>
      </c>
      <c r="E559" t="s">
        <v>321</v>
      </c>
      <c r="F559" t="s">
        <v>13</v>
      </c>
    </row>
    <row r="560" spans="1:6" x14ac:dyDescent="0.25">
      <c r="A560">
        <v>20190114</v>
      </c>
      <c r="B560" t="str">
        <f>"127630"</f>
        <v>127630</v>
      </c>
      <c r="C560" t="s">
        <v>320</v>
      </c>
      <c r="D560" s="3">
        <v>108</v>
      </c>
      <c r="E560" t="s">
        <v>321</v>
      </c>
      <c r="F560" t="s">
        <v>13</v>
      </c>
    </row>
    <row r="561" spans="1:6" x14ac:dyDescent="0.25">
      <c r="A561">
        <v>20190114</v>
      </c>
      <c r="B561" t="str">
        <f>"127631"</f>
        <v>127631</v>
      </c>
      <c r="C561" t="s">
        <v>322</v>
      </c>
      <c r="D561" s="3">
        <v>1330</v>
      </c>
      <c r="E561" t="s">
        <v>323</v>
      </c>
      <c r="F561" t="s">
        <v>11</v>
      </c>
    </row>
    <row r="562" spans="1:6" x14ac:dyDescent="0.25">
      <c r="A562">
        <v>20190114</v>
      </c>
      <c r="B562" t="str">
        <f>"127632"</f>
        <v>127632</v>
      </c>
      <c r="C562" t="s">
        <v>324</v>
      </c>
      <c r="D562" s="3">
        <v>6071</v>
      </c>
      <c r="E562" t="s">
        <v>325</v>
      </c>
      <c r="F562" t="s">
        <v>13</v>
      </c>
    </row>
    <row r="563" spans="1:6" x14ac:dyDescent="0.25">
      <c r="A563">
        <v>20190114</v>
      </c>
      <c r="B563" t="str">
        <f>"127633"</f>
        <v>127633</v>
      </c>
      <c r="C563" t="s">
        <v>326</v>
      </c>
      <c r="D563" s="3">
        <v>108</v>
      </c>
      <c r="E563" t="s">
        <v>327</v>
      </c>
      <c r="F563" t="s">
        <v>13</v>
      </c>
    </row>
    <row r="564" spans="1:6" x14ac:dyDescent="0.25">
      <c r="A564">
        <v>20190114</v>
      </c>
      <c r="B564" t="str">
        <f>"127634"</f>
        <v>127634</v>
      </c>
      <c r="C564" t="s">
        <v>328</v>
      </c>
      <c r="D564" s="3">
        <v>160</v>
      </c>
      <c r="E564" t="s">
        <v>329</v>
      </c>
      <c r="F564" t="s">
        <v>13</v>
      </c>
    </row>
    <row r="565" spans="1:6" x14ac:dyDescent="0.25">
      <c r="A565">
        <v>20190114</v>
      </c>
      <c r="B565" t="str">
        <f>"127635"</f>
        <v>127635</v>
      </c>
      <c r="C565" t="s">
        <v>330</v>
      </c>
      <c r="D565" s="3">
        <v>400</v>
      </c>
      <c r="E565" t="s">
        <v>331</v>
      </c>
      <c r="F565" t="s">
        <v>13</v>
      </c>
    </row>
    <row r="566" spans="1:6" x14ac:dyDescent="0.25">
      <c r="A566">
        <v>20190114</v>
      </c>
      <c r="B566" t="str">
        <f>"127635"</f>
        <v>127635</v>
      </c>
      <c r="C566" t="s">
        <v>330</v>
      </c>
      <c r="D566" s="3">
        <v>400</v>
      </c>
      <c r="E566" t="s">
        <v>332</v>
      </c>
      <c r="F566" t="s">
        <v>13</v>
      </c>
    </row>
    <row r="567" spans="1:6" x14ac:dyDescent="0.25">
      <c r="A567">
        <v>20190114</v>
      </c>
      <c r="B567" t="str">
        <f>"127636"</f>
        <v>127636</v>
      </c>
      <c r="C567" t="s">
        <v>333</v>
      </c>
      <c r="D567" s="3">
        <v>108</v>
      </c>
      <c r="E567" t="s">
        <v>260</v>
      </c>
      <c r="F567" t="s">
        <v>13</v>
      </c>
    </row>
    <row r="568" spans="1:6" x14ac:dyDescent="0.25">
      <c r="A568">
        <v>20190114</v>
      </c>
      <c r="B568" t="str">
        <f>"127637"</f>
        <v>127637</v>
      </c>
      <c r="C568" t="s">
        <v>6</v>
      </c>
      <c r="D568" s="3">
        <v>10667.76</v>
      </c>
      <c r="E568" t="s">
        <v>7</v>
      </c>
      <c r="F568" t="s">
        <v>13</v>
      </c>
    </row>
    <row r="569" spans="1:6" x14ac:dyDescent="0.25">
      <c r="A569">
        <v>20190114</v>
      </c>
      <c r="B569" t="str">
        <f>"127638"</f>
        <v>127638</v>
      </c>
      <c r="C569" t="s">
        <v>334</v>
      </c>
      <c r="D569" s="3">
        <v>2.5299999999999998</v>
      </c>
      <c r="E569" t="s">
        <v>335</v>
      </c>
      <c r="F569" t="s">
        <v>13</v>
      </c>
    </row>
    <row r="570" spans="1:6" x14ac:dyDescent="0.25">
      <c r="A570">
        <v>20190114</v>
      </c>
      <c r="B570" t="str">
        <f>"127639"</f>
        <v>127639</v>
      </c>
      <c r="C570" t="s">
        <v>336</v>
      </c>
      <c r="D570" s="3">
        <v>240</v>
      </c>
      <c r="E570" t="s">
        <v>337</v>
      </c>
      <c r="F570" t="s">
        <v>13</v>
      </c>
    </row>
    <row r="571" spans="1:6" x14ac:dyDescent="0.25">
      <c r="A571">
        <v>20190114</v>
      </c>
      <c r="B571" t="str">
        <f>"127639"</f>
        <v>127639</v>
      </c>
      <c r="C571" t="s">
        <v>336</v>
      </c>
      <c r="D571" s="3">
        <v>160</v>
      </c>
      <c r="E571" t="s">
        <v>337</v>
      </c>
      <c r="F571" t="s">
        <v>13</v>
      </c>
    </row>
    <row r="572" spans="1:6" x14ac:dyDescent="0.25">
      <c r="A572">
        <v>20190114</v>
      </c>
      <c r="B572" t="str">
        <f>"127640"</f>
        <v>127640</v>
      </c>
      <c r="C572" t="s">
        <v>338</v>
      </c>
      <c r="D572" s="3">
        <v>250</v>
      </c>
      <c r="E572" t="s">
        <v>149</v>
      </c>
      <c r="F572" t="s">
        <v>13</v>
      </c>
    </row>
    <row r="573" spans="1:6" x14ac:dyDescent="0.25">
      <c r="A573">
        <v>20190114</v>
      </c>
      <c r="B573" t="str">
        <f>"127641"</f>
        <v>127641</v>
      </c>
      <c r="C573" t="s">
        <v>55</v>
      </c>
      <c r="D573" s="3">
        <v>282</v>
      </c>
      <c r="E573" t="s">
        <v>339</v>
      </c>
      <c r="F573" t="s">
        <v>13</v>
      </c>
    </row>
    <row r="574" spans="1:6" x14ac:dyDescent="0.25">
      <c r="A574">
        <v>20190114</v>
      </c>
      <c r="B574" t="str">
        <f>"127642"</f>
        <v>127642</v>
      </c>
      <c r="C574" t="s">
        <v>107</v>
      </c>
      <c r="D574" s="3">
        <v>263.31</v>
      </c>
      <c r="E574" t="s">
        <v>108</v>
      </c>
      <c r="F574" t="s">
        <v>13</v>
      </c>
    </row>
    <row r="575" spans="1:6" x14ac:dyDescent="0.25">
      <c r="A575">
        <v>20190114</v>
      </c>
      <c r="B575" t="str">
        <f>"127643"</f>
        <v>127643</v>
      </c>
      <c r="C575" t="s">
        <v>340</v>
      </c>
      <c r="D575" s="3">
        <v>160</v>
      </c>
      <c r="E575" t="s">
        <v>341</v>
      </c>
      <c r="F575" t="s">
        <v>13</v>
      </c>
    </row>
    <row r="576" spans="1:6" x14ac:dyDescent="0.25">
      <c r="A576">
        <v>20190114</v>
      </c>
      <c r="B576" t="str">
        <f>"127644"</f>
        <v>127644</v>
      </c>
      <c r="C576" t="s">
        <v>178</v>
      </c>
      <c r="D576" s="3">
        <v>829.5</v>
      </c>
      <c r="E576" t="s">
        <v>342</v>
      </c>
      <c r="F576" t="s">
        <v>11</v>
      </c>
    </row>
    <row r="577" spans="1:6" x14ac:dyDescent="0.25">
      <c r="A577">
        <v>20190114</v>
      </c>
      <c r="B577" t="str">
        <f>"127644"</f>
        <v>127644</v>
      </c>
      <c r="C577" t="s">
        <v>178</v>
      </c>
      <c r="D577" s="3">
        <v>75.599999999999994</v>
      </c>
      <c r="E577" t="s">
        <v>161</v>
      </c>
      <c r="F577" t="s">
        <v>162</v>
      </c>
    </row>
    <row r="578" spans="1:6" x14ac:dyDescent="0.25">
      <c r="A578">
        <v>20190114</v>
      </c>
      <c r="B578" t="str">
        <f>"127645"</f>
        <v>127645</v>
      </c>
      <c r="C578" t="s">
        <v>343</v>
      </c>
      <c r="D578" s="3">
        <v>400.03</v>
      </c>
      <c r="E578" t="s">
        <v>214</v>
      </c>
      <c r="F578" t="s">
        <v>13</v>
      </c>
    </row>
    <row r="579" spans="1:6" x14ac:dyDescent="0.25">
      <c r="A579">
        <v>20190114</v>
      </c>
      <c r="B579" t="str">
        <f>"127646"</f>
        <v>127646</v>
      </c>
      <c r="C579" t="s">
        <v>344</v>
      </c>
      <c r="D579" s="3">
        <v>100</v>
      </c>
      <c r="E579" t="s">
        <v>345</v>
      </c>
      <c r="F579" t="s">
        <v>13</v>
      </c>
    </row>
    <row r="580" spans="1:6" x14ac:dyDescent="0.25">
      <c r="A580">
        <v>20190114</v>
      </c>
      <c r="B580" t="str">
        <f>"127647"</f>
        <v>127647</v>
      </c>
      <c r="C580" t="s">
        <v>346</v>
      </c>
      <c r="D580" s="3">
        <v>1605.5</v>
      </c>
      <c r="E580" t="s">
        <v>347</v>
      </c>
      <c r="F580" t="s">
        <v>348</v>
      </c>
    </row>
    <row r="581" spans="1:6" x14ac:dyDescent="0.25">
      <c r="A581">
        <v>20190114</v>
      </c>
      <c r="B581" t="str">
        <f>"127648"</f>
        <v>127648</v>
      </c>
      <c r="C581" t="s">
        <v>349</v>
      </c>
      <c r="D581" s="3">
        <v>411.36</v>
      </c>
      <c r="E581" t="s">
        <v>350</v>
      </c>
      <c r="F581" t="s">
        <v>13</v>
      </c>
    </row>
    <row r="582" spans="1:6" x14ac:dyDescent="0.25">
      <c r="A582">
        <v>20190114</v>
      </c>
      <c r="B582" t="str">
        <f>"127648"</f>
        <v>127648</v>
      </c>
      <c r="C582" t="s">
        <v>349</v>
      </c>
      <c r="D582" s="3">
        <v>356.4</v>
      </c>
      <c r="E582" t="s">
        <v>350</v>
      </c>
      <c r="F582" t="s">
        <v>13</v>
      </c>
    </row>
    <row r="583" spans="1:6" x14ac:dyDescent="0.25">
      <c r="A583">
        <v>20190114</v>
      </c>
      <c r="B583" t="str">
        <f>"127649"</f>
        <v>127649</v>
      </c>
      <c r="C583" t="s">
        <v>351</v>
      </c>
      <c r="D583" s="3">
        <v>735</v>
      </c>
      <c r="E583" t="s">
        <v>352</v>
      </c>
      <c r="F583" t="s">
        <v>13</v>
      </c>
    </row>
    <row r="584" spans="1:6" x14ac:dyDescent="0.25">
      <c r="A584">
        <v>20190114</v>
      </c>
      <c r="B584" t="str">
        <f>"127650"</f>
        <v>127650</v>
      </c>
      <c r="C584" t="s">
        <v>353</v>
      </c>
      <c r="D584" s="3">
        <v>255</v>
      </c>
      <c r="E584" t="s">
        <v>98</v>
      </c>
      <c r="F584" t="s">
        <v>13</v>
      </c>
    </row>
    <row r="585" spans="1:6" x14ac:dyDescent="0.25">
      <c r="A585">
        <v>20190114</v>
      </c>
      <c r="B585" t="str">
        <f>"127650"</f>
        <v>127650</v>
      </c>
      <c r="C585" t="s">
        <v>353</v>
      </c>
      <c r="D585" s="3">
        <v>112</v>
      </c>
      <c r="E585" t="s">
        <v>98</v>
      </c>
      <c r="F585" t="s">
        <v>13</v>
      </c>
    </row>
    <row r="586" spans="1:6" x14ac:dyDescent="0.25">
      <c r="A586">
        <v>20190114</v>
      </c>
      <c r="B586" t="str">
        <f>"127650"</f>
        <v>127650</v>
      </c>
      <c r="C586" t="s">
        <v>353</v>
      </c>
      <c r="D586" s="3">
        <v>65</v>
      </c>
      <c r="E586" t="s">
        <v>98</v>
      </c>
      <c r="F586" t="s">
        <v>13</v>
      </c>
    </row>
    <row r="587" spans="1:6" x14ac:dyDescent="0.25">
      <c r="A587">
        <v>20190114</v>
      </c>
      <c r="B587" t="str">
        <f>"127651"</f>
        <v>127651</v>
      </c>
      <c r="C587" t="s">
        <v>354</v>
      </c>
      <c r="D587" s="3">
        <v>940</v>
      </c>
      <c r="E587" t="s">
        <v>356</v>
      </c>
      <c r="F587" t="s">
        <v>13</v>
      </c>
    </row>
    <row r="588" spans="1:6" x14ac:dyDescent="0.25">
      <c r="A588">
        <v>20190114</v>
      </c>
      <c r="B588" t="str">
        <f>"127651"</f>
        <v>127651</v>
      </c>
      <c r="C588" t="s">
        <v>354</v>
      </c>
      <c r="D588" s="3">
        <v>880</v>
      </c>
      <c r="E588" t="s">
        <v>356</v>
      </c>
      <c r="F588" t="s">
        <v>13</v>
      </c>
    </row>
    <row r="589" spans="1:6" x14ac:dyDescent="0.25">
      <c r="A589">
        <v>20190114</v>
      </c>
      <c r="B589" t="str">
        <f>"127651"</f>
        <v>127651</v>
      </c>
      <c r="C589" t="s">
        <v>354</v>
      </c>
      <c r="D589" s="3">
        <v>2055</v>
      </c>
      <c r="E589" t="s">
        <v>355</v>
      </c>
      <c r="F589" t="s">
        <v>13</v>
      </c>
    </row>
    <row r="590" spans="1:6" x14ac:dyDescent="0.25">
      <c r="A590">
        <v>20190114</v>
      </c>
      <c r="B590" t="str">
        <f>"127652"</f>
        <v>127652</v>
      </c>
      <c r="C590" t="s">
        <v>9</v>
      </c>
      <c r="D590" s="3">
        <v>400</v>
      </c>
      <c r="E590" t="s">
        <v>84</v>
      </c>
      <c r="F590" t="s">
        <v>11</v>
      </c>
    </row>
    <row r="591" spans="1:6" x14ac:dyDescent="0.25">
      <c r="A591">
        <v>20190114</v>
      </c>
      <c r="B591" t="str">
        <f>"127652"</f>
        <v>127652</v>
      </c>
      <c r="C591" t="s">
        <v>9</v>
      </c>
      <c r="D591" s="3">
        <v>400</v>
      </c>
      <c r="E591" t="s">
        <v>84</v>
      </c>
      <c r="F591" t="s">
        <v>11</v>
      </c>
    </row>
    <row r="592" spans="1:6" x14ac:dyDescent="0.25">
      <c r="A592">
        <v>20190114</v>
      </c>
      <c r="B592" t="str">
        <f>"127653"</f>
        <v>127653</v>
      </c>
      <c r="C592" t="s">
        <v>9</v>
      </c>
      <c r="D592" s="3">
        <v>400</v>
      </c>
      <c r="E592" t="s">
        <v>84</v>
      </c>
      <c r="F592" t="s">
        <v>11</v>
      </c>
    </row>
    <row r="593" spans="1:6" x14ac:dyDescent="0.25">
      <c r="A593">
        <v>20190114</v>
      </c>
      <c r="B593" t="str">
        <f>"127653"</f>
        <v>127653</v>
      </c>
      <c r="C593" t="s">
        <v>9</v>
      </c>
      <c r="D593" s="3">
        <v>150</v>
      </c>
      <c r="E593" t="s">
        <v>84</v>
      </c>
      <c r="F593" t="s">
        <v>11</v>
      </c>
    </row>
    <row r="594" spans="1:6" x14ac:dyDescent="0.25">
      <c r="A594">
        <v>20190114</v>
      </c>
      <c r="B594" t="str">
        <f>"127654"</f>
        <v>127654</v>
      </c>
      <c r="C594" t="s">
        <v>9</v>
      </c>
      <c r="D594" s="3">
        <v>200</v>
      </c>
      <c r="E594" t="s">
        <v>84</v>
      </c>
      <c r="F594" t="s">
        <v>11</v>
      </c>
    </row>
    <row r="595" spans="1:6" x14ac:dyDescent="0.25">
      <c r="A595">
        <v>20190114</v>
      </c>
      <c r="B595" t="str">
        <f>"127654"</f>
        <v>127654</v>
      </c>
      <c r="C595" t="s">
        <v>9</v>
      </c>
      <c r="D595" s="3">
        <v>200</v>
      </c>
      <c r="E595" t="s">
        <v>84</v>
      </c>
      <c r="F595" t="s">
        <v>11</v>
      </c>
    </row>
    <row r="596" spans="1:6" x14ac:dyDescent="0.25">
      <c r="A596">
        <v>20190114</v>
      </c>
      <c r="B596" t="str">
        <f>"127655"</f>
        <v>127655</v>
      </c>
      <c r="C596" t="s">
        <v>9</v>
      </c>
      <c r="D596" s="3">
        <v>400</v>
      </c>
      <c r="E596" t="s">
        <v>84</v>
      </c>
      <c r="F596" t="s">
        <v>11</v>
      </c>
    </row>
    <row r="597" spans="1:6" x14ac:dyDescent="0.25">
      <c r="A597">
        <v>20190114</v>
      </c>
      <c r="B597" t="str">
        <f>"127655"</f>
        <v>127655</v>
      </c>
      <c r="C597" t="s">
        <v>9</v>
      </c>
      <c r="D597" s="3">
        <v>150</v>
      </c>
      <c r="E597" t="s">
        <v>84</v>
      </c>
      <c r="F597" t="s">
        <v>11</v>
      </c>
    </row>
    <row r="598" spans="1:6" x14ac:dyDescent="0.25">
      <c r="A598">
        <v>20190114</v>
      </c>
      <c r="B598" t="str">
        <f>"127656"</f>
        <v>127656</v>
      </c>
      <c r="C598" t="s">
        <v>9</v>
      </c>
      <c r="D598" s="3">
        <v>200</v>
      </c>
      <c r="E598" t="s">
        <v>84</v>
      </c>
      <c r="F598" t="s">
        <v>11</v>
      </c>
    </row>
    <row r="599" spans="1:6" x14ac:dyDescent="0.25">
      <c r="A599">
        <v>20190114</v>
      </c>
      <c r="B599" t="str">
        <f>"127656"</f>
        <v>127656</v>
      </c>
      <c r="C599" t="s">
        <v>9</v>
      </c>
      <c r="D599" s="3">
        <v>200</v>
      </c>
      <c r="E599" t="s">
        <v>84</v>
      </c>
      <c r="F599" t="s">
        <v>11</v>
      </c>
    </row>
    <row r="600" spans="1:6" x14ac:dyDescent="0.25">
      <c r="A600">
        <v>20190114</v>
      </c>
      <c r="B600" t="str">
        <f>"127657"</f>
        <v>127657</v>
      </c>
      <c r="C600" t="s">
        <v>9</v>
      </c>
      <c r="D600" s="3">
        <v>400</v>
      </c>
      <c r="E600" t="s">
        <v>84</v>
      </c>
      <c r="F600" t="s">
        <v>11</v>
      </c>
    </row>
    <row r="601" spans="1:6" x14ac:dyDescent="0.25">
      <c r="A601">
        <v>20190114</v>
      </c>
      <c r="B601" t="str">
        <f>"127657"</f>
        <v>127657</v>
      </c>
      <c r="C601" t="s">
        <v>9</v>
      </c>
      <c r="D601" s="3">
        <v>400</v>
      </c>
      <c r="E601" t="s">
        <v>84</v>
      </c>
      <c r="F601" t="s">
        <v>11</v>
      </c>
    </row>
    <row r="602" spans="1:6" x14ac:dyDescent="0.25">
      <c r="A602">
        <v>20190114</v>
      </c>
      <c r="B602" t="str">
        <f>"127657"</f>
        <v>127657</v>
      </c>
      <c r="C602" t="s">
        <v>9</v>
      </c>
      <c r="D602" s="3">
        <v>150</v>
      </c>
      <c r="E602" t="s">
        <v>84</v>
      </c>
      <c r="F602" t="s">
        <v>11</v>
      </c>
    </row>
    <row r="603" spans="1:6" x14ac:dyDescent="0.25">
      <c r="A603">
        <v>20190114</v>
      </c>
      <c r="B603" t="str">
        <f>"127657"</f>
        <v>127657</v>
      </c>
      <c r="C603" t="s">
        <v>9</v>
      </c>
      <c r="D603" s="3">
        <v>150</v>
      </c>
      <c r="E603" t="s">
        <v>84</v>
      </c>
      <c r="F603" t="s">
        <v>11</v>
      </c>
    </row>
    <row r="604" spans="1:6" x14ac:dyDescent="0.25">
      <c r="A604">
        <v>20190114</v>
      </c>
      <c r="B604" t="str">
        <f>"127658"</f>
        <v>127658</v>
      </c>
      <c r="C604" t="s">
        <v>357</v>
      </c>
      <c r="D604" s="3">
        <v>17</v>
      </c>
      <c r="E604" t="s">
        <v>358</v>
      </c>
      <c r="F604" t="s">
        <v>13</v>
      </c>
    </row>
    <row r="605" spans="1:6" x14ac:dyDescent="0.25">
      <c r="A605">
        <v>20190114</v>
      </c>
      <c r="B605" t="str">
        <f>"127659"</f>
        <v>127659</v>
      </c>
      <c r="C605" t="s">
        <v>359</v>
      </c>
      <c r="D605" s="3">
        <v>96</v>
      </c>
      <c r="E605" t="s">
        <v>87</v>
      </c>
      <c r="F605" t="s">
        <v>11</v>
      </c>
    </row>
    <row r="606" spans="1:6" x14ac:dyDescent="0.25">
      <c r="A606">
        <v>20190114</v>
      </c>
      <c r="B606" t="str">
        <f>"127660"</f>
        <v>127660</v>
      </c>
      <c r="C606" t="s">
        <v>360</v>
      </c>
      <c r="D606" s="3">
        <v>637.5</v>
      </c>
      <c r="E606" t="s">
        <v>361</v>
      </c>
      <c r="F606" t="s">
        <v>13</v>
      </c>
    </row>
    <row r="607" spans="1:6" x14ac:dyDescent="0.25">
      <c r="A607">
        <v>20190114</v>
      </c>
      <c r="B607" t="str">
        <f>"127661"</f>
        <v>127661</v>
      </c>
      <c r="C607" t="s">
        <v>362</v>
      </c>
      <c r="D607" s="3">
        <v>300</v>
      </c>
      <c r="E607" t="s">
        <v>363</v>
      </c>
      <c r="F607" t="s">
        <v>12</v>
      </c>
    </row>
    <row r="608" spans="1:6" x14ac:dyDescent="0.25">
      <c r="A608">
        <v>20190114</v>
      </c>
      <c r="B608" t="str">
        <f>"127661"</f>
        <v>127661</v>
      </c>
      <c r="C608" t="s">
        <v>362</v>
      </c>
      <c r="D608" s="3">
        <v>1155</v>
      </c>
      <c r="E608" t="s">
        <v>36</v>
      </c>
      <c r="F608" t="s">
        <v>12</v>
      </c>
    </row>
    <row r="609" spans="1:6" x14ac:dyDescent="0.25">
      <c r="A609">
        <v>20190114</v>
      </c>
      <c r="B609" t="str">
        <f>"127662"</f>
        <v>127662</v>
      </c>
      <c r="C609" t="s">
        <v>185</v>
      </c>
      <c r="D609" s="3">
        <v>479.22</v>
      </c>
      <c r="E609" t="s">
        <v>184</v>
      </c>
      <c r="F609" t="s">
        <v>13</v>
      </c>
    </row>
    <row r="610" spans="1:6" x14ac:dyDescent="0.25">
      <c r="A610">
        <v>20190114</v>
      </c>
      <c r="B610" t="str">
        <f>"127662"</f>
        <v>127662</v>
      </c>
      <c r="C610" t="s">
        <v>185</v>
      </c>
      <c r="D610" s="3">
        <v>941.9</v>
      </c>
      <c r="E610" t="s">
        <v>364</v>
      </c>
      <c r="F610" t="s">
        <v>13</v>
      </c>
    </row>
    <row r="611" spans="1:6" x14ac:dyDescent="0.25">
      <c r="A611">
        <v>20190114</v>
      </c>
      <c r="B611" t="str">
        <f>"127663"</f>
        <v>127663</v>
      </c>
      <c r="C611" t="s">
        <v>365</v>
      </c>
      <c r="D611" s="3">
        <v>1150</v>
      </c>
      <c r="E611" t="s">
        <v>361</v>
      </c>
      <c r="F611" t="s">
        <v>13</v>
      </c>
    </row>
    <row r="612" spans="1:6" x14ac:dyDescent="0.25">
      <c r="A612">
        <v>20190114</v>
      </c>
      <c r="B612" t="str">
        <f>"127664"</f>
        <v>127664</v>
      </c>
      <c r="C612" t="s">
        <v>366</v>
      </c>
      <c r="D612" s="3">
        <v>37.5</v>
      </c>
      <c r="E612" t="s">
        <v>368</v>
      </c>
      <c r="F612" t="s">
        <v>13</v>
      </c>
    </row>
    <row r="613" spans="1:6" x14ac:dyDescent="0.25">
      <c r="A613">
        <v>20190114</v>
      </c>
      <c r="B613" t="str">
        <f>"127664"</f>
        <v>127664</v>
      </c>
      <c r="C613" t="s">
        <v>366</v>
      </c>
      <c r="D613" s="3">
        <v>200</v>
      </c>
      <c r="E613" t="s">
        <v>367</v>
      </c>
      <c r="F613" t="s">
        <v>13</v>
      </c>
    </row>
    <row r="614" spans="1:6" x14ac:dyDescent="0.25">
      <c r="A614">
        <v>20190114</v>
      </c>
      <c r="B614" t="str">
        <f>"127665"</f>
        <v>127665</v>
      </c>
      <c r="C614" t="s">
        <v>193</v>
      </c>
      <c r="D614" s="3">
        <v>207.79</v>
      </c>
      <c r="E614" t="s">
        <v>369</v>
      </c>
      <c r="F614" t="s">
        <v>13</v>
      </c>
    </row>
    <row r="615" spans="1:6" x14ac:dyDescent="0.25">
      <c r="A615">
        <v>20190114</v>
      </c>
      <c r="B615" t="str">
        <f>"127666"</f>
        <v>127666</v>
      </c>
      <c r="C615" t="s">
        <v>370</v>
      </c>
      <c r="D615" s="3">
        <v>211.75</v>
      </c>
      <c r="E615" t="s">
        <v>371</v>
      </c>
      <c r="F615" t="s">
        <v>13</v>
      </c>
    </row>
    <row r="616" spans="1:6" x14ac:dyDescent="0.25">
      <c r="A616">
        <v>20190114</v>
      </c>
      <c r="B616" t="str">
        <f>"127667"</f>
        <v>127667</v>
      </c>
      <c r="C616" t="s">
        <v>372</v>
      </c>
      <c r="D616" s="3">
        <v>150.41999999999999</v>
      </c>
      <c r="E616" t="s">
        <v>288</v>
      </c>
      <c r="F616" t="s">
        <v>13</v>
      </c>
    </row>
    <row r="617" spans="1:6" x14ac:dyDescent="0.25">
      <c r="A617">
        <v>20190114</v>
      </c>
      <c r="B617" t="str">
        <f>"127668"</f>
        <v>127668</v>
      </c>
      <c r="C617" t="s">
        <v>373</v>
      </c>
      <c r="D617" s="3">
        <v>900</v>
      </c>
      <c r="E617" t="s">
        <v>361</v>
      </c>
      <c r="F617" t="s">
        <v>13</v>
      </c>
    </row>
    <row r="618" spans="1:6" x14ac:dyDescent="0.25">
      <c r="A618">
        <v>20190114</v>
      </c>
      <c r="B618" t="str">
        <f>"127669"</f>
        <v>127669</v>
      </c>
      <c r="C618" t="s">
        <v>374</v>
      </c>
      <c r="D618" s="3">
        <v>19.95</v>
      </c>
      <c r="E618" t="s">
        <v>375</v>
      </c>
      <c r="F618" t="s">
        <v>13</v>
      </c>
    </row>
    <row r="619" spans="1:6" x14ac:dyDescent="0.25">
      <c r="A619">
        <v>20190114</v>
      </c>
      <c r="B619" t="str">
        <f>"127670"</f>
        <v>127670</v>
      </c>
      <c r="C619" t="s">
        <v>376</v>
      </c>
      <c r="D619" s="3">
        <v>3019.8</v>
      </c>
      <c r="E619" t="s">
        <v>149</v>
      </c>
      <c r="F619" t="s">
        <v>13</v>
      </c>
    </row>
    <row r="620" spans="1:6" x14ac:dyDescent="0.25">
      <c r="A620">
        <v>20190114</v>
      </c>
      <c r="B620" t="str">
        <f>"127671"</f>
        <v>127671</v>
      </c>
      <c r="C620" t="s">
        <v>377</v>
      </c>
      <c r="D620" s="3">
        <v>34.35</v>
      </c>
      <c r="E620" t="s">
        <v>214</v>
      </c>
      <c r="F620" t="s">
        <v>13</v>
      </c>
    </row>
    <row r="621" spans="1:6" x14ac:dyDescent="0.25">
      <c r="A621">
        <v>20190114</v>
      </c>
      <c r="B621" t="str">
        <f>"127672"</f>
        <v>127672</v>
      </c>
      <c r="C621" t="s">
        <v>378</v>
      </c>
      <c r="D621" s="3">
        <v>30415.200000000001</v>
      </c>
      <c r="E621" t="s">
        <v>379</v>
      </c>
      <c r="F621" t="s">
        <v>13</v>
      </c>
    </row>
    <row r="622" spans="1:6" x14ac:dyDescent="0.25">
      <c r="A622">
        <v>20190114</v>
      </c>
      <c r="B622" t="str">
        <f>"127673"</f>
        <v>127673</v>
      </c>
      <c r="C622" t="s">
        <v>380</v>
      </c>
      <c r="D622" s="3">
        <v>1125</v>
      </c>
      <c r="E622" t="s">
        <v>242</v>
      </c>
      <c r="F622" t="s">
        <v>13</v>
      </c>
    </row>
    <row r="623" spans="1:6" x14ac:dyDescent="0.25">
      <c r="A623">
        <v>20190114</v>
      </c>
      <c r="B623" t="str">
        <f>"127674"</f>
        <v>127674</v>
      </c>
      <c r="C623" t="s">
        <v>381</v>
      </c>
      <c r="D623" s="3">
        <v>80</v>
      </c>
      <c r="E623" t="s">
        <v>382</v>
      </c>
      <c r="F623" t="s">
        <v>13</v>
      </c>
    </row>
    <row r="624" spans="1:6" x14ac:dyDescent="0.25">
      <c r="A624">
        <v>20190114</v>
      </c>
      <c r="B624" t="str">
        <f>"127675"</f>
        <v>127675</v>
      </c>
      <c r="C624" t="s">
        <v>383</v>
      </c>
      <c r="D624" s="3">
        <v>131.4</v>
      </c>
      <c r="E624" t="s">
        <v>161</v>
      </c>
      <c r="F624" t="s">
        <v>162</v>
      </c>
    </row>
    <row r="625" spans="1:6" x14ac:dyDescent="0.25">
      <c r="A625">
        <v>20190114</v>
      </c>
      <c r="B625" t="str">
        <f>"127675"</f>
        <v>127675</v>
      </c>
      <c r="C625" t="s">
        <v>383</v>
      </c>
      <c r="D625" s="3">
        <v>106.03</v>
      </c>
      <c r="E625" t="s">
        <v>161</v>
      </c>
      <c r="F625" t="s">
        <v>162</v>
      </c>
    </row>
    <row r="626" spans="1:6" x14ac:dyDescent="0.25">
      <c r="A626">
        <v>20190114</v>
      </c>
      <c r="B626" t="str">
        <f>"127675"</f>
        <v>127675</v>
      </c>
      <c r="C626" t="s">
        <v>383</v>
      </c>
      <c r="D626" s="3">
        <v>69.290000000000006</v>
      </c>
      <c r="E626" t="s">
        <v>161</v>
      </c>
      <c r="F626" t="s">
        <v>162</v>
      </c>
    </row>
    <row r="627" spans="1:6" x14ac:dyDescent="0.25">
      <c r="A627">
        <v>20190114</v>
      </c>
      <c r="B627" t="str">
        <f>"127675"</f>
        <v>127675</v>
      </c>
      <c r="C627" t="s">
        <v>383</v>
      </c>
      <c r="D627" s="3">
        <v>79.16</v>
      </c>
      <c r="E627" t="s">
        <v>161</v>
      </c>
      <c r="F627" t="s">
        <v>162</v>
      </c>
    </row>
    <row r="628" spans="1:6" x14ac:dyDescent="0.25">
      <c r="A628">
        <v>20190114</v>
      </c>
      <c r="B628" t="str">
        <f>"127675"</f>
        <v>127675</v>
      </c>
      <c r="C628" t="s">
        <v>383</v>
      </c>
      <c r="D628" s="3">
        <v>36.619999999999997</v>
      </c>
      <c r="E628" t="s">
        <v>161</v>
      </c>
      <c r="F628" t="s">
        <v>162</v>
      </c>
    </row>
    <row r="629" spans="1:6" x14ac:dyDescent="0.25">
      <c r="A629">
        <v>20190114</v>
      </c>
      <c r="B629" t="str">
        <f>"127675"</f>
        <v>127675</v>
      </c>
      <c r="C629" t="s">
        <v>383</v>
      </c>
      <c r="D629" s="3">
        <v>30.19</v>
      </c>
      <c r="E629" t="s">
        <v>161</v>
      </c>
      <c r="F629" t="s">
        <v>162</v>
      </c>
    </row>
    <row r="630" spans="1:6" x14ac:dyDescent="0.25">
      <c r="A630">
        <v>20190114</v>
      </c>
      <c r="B630" t="str">
        <f>"127675"</f>
        <v>127675</v>
      </c>
      <c r="C630" t="s">
        <v>383</v>
      </c>
      <c r="D630" s="3">
        <v>100.39</v>
      </c>
      <c r="E630" t="s">
        <v>161</v>
      </c>
      <c r="F630" t="s">
        <v>162</v>
      </c>
    </row>
    <row r="631" spans="1:6" x14ac:dyDescent="0.25">
      <c r="A631">
        <v>20190114</v>
      </c>
      <c r="B631" t="str">
        <f>"127675"</f>
        <v>127675</v>
      </c>
      <c r="C631" t="s">
        <v>383</v>
      </c>
      <c r="D631" s="3">
        <v>124.88</v>
      </c>
      <c r="E631" t="s">
        <v>161</v>
      </c>
      <c r="F631" t="s">
        <v>162</v>
      </c>
    </row>
    <row r="632" spans="1:6" x14ac:dyDescent="0.25">
      <c r="A632">
        <v>20190114</v>
      </c>
      <c r="B632" t="str">
        <f>"127675"</f>
        <v>127675</v>
      </c>
      <c r="C632" t="s">
        <v>383</v>
      </c>
      <c r="D632" s="3">
        <v>118</v>
      </c>
      <c r="E632" t="s">
        <v>161</v>
      </c>
      <c r="F632" t="s">
        <v>162</v>
      </c>
    </row>
    <row r="633" spans="1:6" x14ac:dyDescent="0.25">
      <c r="A633">
        <v>20190114</v>
      </c>
      <c r="B633" t="str">
        <f>"127675"</f>
        <v>127675</v>
      </c>
      <c r="C633" t="s">
        <v>383</v>
      </c>
      <c r="D633" s="3">
        <v>34.75</v>
      </c>
      <c r="E633" t="s">
        <v>161</v>
      </c>
      <c r="F633" t="s">
        <v>162</v>
      </c>
    </row>
    <row r="634" spans="1:6" x14ac:dyDescent="0.25">
      <c r="A634">
        <v>20190114</v>
      </c>
      <c r="B634" t="str">
        <f>"127675"</f>
        <v>127675</v>
      </c>
      <c r="C634" t="s">
        <v>383</v>
      </c>
      <c r="D634" s="3">
        <v>74.55</v>
      </c>
      <c r="E634" t="s">
        <v>161</v>
      </c>
      <c r="F634" t="s">
        <v>162</v>
      </c>
    </row>
    <row r="635" spans="1:6" x14ac:dyDescent="0.25">
      <c r="A635">
        <v>20190114</v>
      </c>
      <c r="B635" t="str">
        <f>"127675"</f>
        <v>127675</v>
      </c>
      <c r="C635" t="s">
        <v>383</v>
      </c>
      <c r="D635" s="3">
        <v>106.35</v>
      </c>
      <c r="E635" t="s">
        <v>161</v>
      </c>
      <c r="F635" t="s">
        <v>162</v>
      </c>
    </row>
    <row r="636" spans="1:6" x14ac:dyDescent="0.25">
      <c r="A636">
        <v>20190114</v>
      </c>
      <c r="B636" t="str">
        <f>"127675"</f>
        <v>127675</v>
      </c>
      <c r="C636" t="s">
        <v>383</v>
      </c>
      <c r="D636" s="3">
        <v>71.599999999999994</v>
      </c>
      <c r="E636" t="s">
        <v>161</v>
      </c>
      <c r="F636" t="s">
        <v>162</v>
      </c>
    </row>
    <row r="637" spans="1:6" x14ac:dyDescent="0.25">
      <c r="A637">
        <v>20190114</v>
      </c>
      <c r="B637" t="str">
        <f>"127675"</f>
        <v>127675</v>
      </c>
      <c r="C637" t="s">
        <v>383</v>
      </c>
      <c r="D637" s="3">
        <v>57</v>
      </c>
      <c r="E637" t="s">
        <v>161</v>
      </c>
      <c r="F637" t="s">
        <v>162</v>
      </c>
    </row>
    <row r="638" spans="1:6" x14ac:dyDescent="0.25">
      <c r="A638">
        <v>20190114</v>
      </c>
      <c r="B638" t="str">
        <f>"127675"</f>
        <v>127675</v>
      </c>
      <c r="C638" t="s">
        <v>383</v>
      </c>
      <c r="D638" s="3">
        <v>41.7</v>
      </c>
      <c r="E638" t="s">
        <v>161</v>
      </c>
      <c r="F638" t="s">
        <v>162</v>
      </c>
    </row>
    <row r="639" spans="1:6" x14ac:dyDescent="0.25">
      <c r="A639">
        <v>20190114</v>
      </c>
      <c r="B639" t="str">
        <f>"127675"</f>
        <v>127675</v>
      </c>
      <c r="C639" t="s">
        <v>383</v>
      </c>
      <c r="D639" s="3">
        <v>78.2</v>
      </c>
      <c r="E639" t="s">
        <v>161</v>
      </c>
      <c r="F639" t="s">
        <v>162</v>
      </c>
    </row>
    <row r="640" spans="1:6" x14ac:dyDescent="0.25">
      <c r="A640">
        <v>20190114</v>
      </c>
      <c r="B640" t="str">
        <f>"127675"</f>
        <v>127675</v>
      </c>
      <c r="C640" t="s">
        <v>383</v>
      </c>
      <c r="D640" s="3">
        <v>119.9</v>
      </c>
      <c r="E640" t="s">
        <v>161</v>
      </c>
      <c r="F640" t="s">
        <v>162</v>
      </c>
    </row>
    <row r="641" spans="1:6" x14ac:dyDescent="0.25">
      <c r="A641">
        <v>20190114</v>
      </c>
      <c r="B641" t="str">
        <f>"127675"</f>
        <v>127675</v>
      </c>
      <c r="C641" t="s">
        <v>383</v>
      </c>
      <c r="D641" s="3">
        <v>72.33</v>
      </c>
      <c r="E641" t="s">
        <v>161</v>
      </c>
      <c r="F641" t="s">
        <v>162</v>
      </c>
    </row>
    <row r="642" spans="1:6" x14ac:dyDescent="0.25">
      <c r="A642">
        <v>20190114</v>
      </c>
      <c r="B642" t="str">
        <f>"127675"</f>
        <v>127675</v>
      </c>
      <c r="C642" t="s">
        <v>383</v>
      </c>
      <c r="D642" s="3">
        <v>64.3</v>
      </c>
      <c r="E642" t="s">
        <v>161</v>
      </c>
      <c r="F642" t="s">
        <v>162</v>
      </c>
    </row>
    <row r="643" spans="1:6" x14ac:dyDescent="0.25">
      <c r="A643">
        <v>20190114</v>
      </c>
      <c r="B643" t="str">
        <f>"127675"</f>
        <v>127675</v>
      </c>
      <c r="C643" t="s">
        <v>383</v>
      </c>
      <c r="D643" s="3">
        <v>83.89</v>
      </c>
      <c r="E643" t="s">
        <v>384</v>
      </c>
      <c r="F643" t="s">
        <v>162</v>
      </c>
    </row>
    <row r="644" spans="1:6" x14ac:dyDescent="0.25">
      <c r="A644">
        <v>20190114</v>
      </c>
      <c r="B644" t="str">
        <f>"127675"</f>
        <v>127675</v>
      </c>
      <c r="C644" t="s">
        <v>383</v>
      </c>
      <c r="D644" s="3">
        <v>111.2</v>
      </c>
      <c r="E644" t="s">
        <v>392</v>
      </c>
      <c r="F644" t="s">
        <v>162</v>
      </c>
    </row>
    <row r="645" spans="1:6" x14ac:dyDescent="0.25">
      <c r="A645">
        <v>20190114</v>
      </c>
      <c r="B645" t="str">
        <f>"127675"</f>
        <v>127675</v>
      </c>
      <c r="C645" t="s">
        <v>383</v>
      </c>
      <c r="D645" s="3">
        <v>48.65</v>
      </c>
      <c r="E645" t="s">
        <v>389</v>
      </c>
      <c r="F645" t="s">
        <v>162</v>
      </c>
    </row>
    <row r="646" spans="1:6" x14ac:dyDescent="0.25">
      <c r="A646">
        <v>20190114</v>
      </c>
      <c r="B646" t="str">
        <f>"127675"</f>
        <v>127675</v>
      </c>
      <c r="C646" t="s">
        <v>383</v>
      </c>
      <c r="D646" s="3">
        <v>69.5</v>
      </c>
      <c r="E646" t="s">
        <v>390</v>
      </c>
      <c r="F646" t="s">
        <v>162</v>
      </c>
    </row>
    <row r="647" spans="1:6" x14ac:dyDescent="0.25">
      <c r="A647">
        <v>20190114</v>
      </c>
      <c r="B647" t="str">
        <f>"127675"</f>
        <v>127675</v>
      </c>
      <c r="C647" t="s">
        <v>383</v>
      </c>
      <c r="D647" s="3">
        <v>26.81</v>
      </c>
      <c r="E647" t="s">
        <v>393</v>
      </c>
      <c r="F647" t="s">
        <v>162</v>
      </c>
    </row>
    <row r="648" spans="1:6" x14ac:dyDescent="0.25">
      <c r="A648">
        <v>20190114</v>
      </c>
      <c r="B648" t="str">
        <f>"127675"</f>
        <v>127675</v>
      </c>
      <c r="C648" t="s">
        <v>383</v>
      </c>
      <c r="D648" s="3">
        <v>27.8</v>
      </c>
      <c r="E648" t="s">
        <v>391</v>
      </c>
      <c r="F648" t="s">
        <v>162</v>
      </c>
    </row>
    <row r="649" spans="1:6" x14ac:dyDescent="0.25">
      <c r="A649">
        <v>20190114</v>
      </c>
      <c r="B649" t="str">
        <f>"127675"</f>
        <v>127675</v>
      </c>
      <c r="C649" t="s">
        <v>383</v>
      </c>
      <c r="D649" s="3">
        <v>71.33</v>
      </c>
      <c r="E649" t="s">
        <v>386</v>
      </c>
      <c r="F649" t="s">
        <v>162</v>
      </c>
    </row>
    <row r="650" spans="1:6" x14ac:dyDescent="0.25">
      <c r="A650">
        <v>20190114</v>
      </c>
      <c r="B650" t="str">
        <f>"127675"</f>
        <v>127675</v>
      </c>
      <c r="C650" t="s">
        <v>383</v>
      </c>
      <c r="D650" s="3">
        <v>78.72</v>
      </c>
      <c r="E650" t="s">
        <v>385</v>
      </c>
      <c r="F650" t="s">
        <v>162</v>
      </c>
    </row>
    <row r="651" spans="1:6" x14ac:dyDescent="0.25">
      <c r="A651">
        <v>20190114</v>
      </c>
      <c r="B651" t="str">
        <f>"127675"</f>
        <v>127675</v>
      </c>
      <c r="C651" t="s">
        <v>383</v>
      </c>
      <c r="D651" s="3">
        <v>61.35</v>
      </c>
      <c r="E651" t="s">
        <v>387</v>
      </c>
      <c r="F651" t="s">
        <v>162</v>
      </c>
    </row>
    <row r="652" spans="1:6" x14ac:dyDescent="0.25">
      <c r="A652">
        <v>20190114</v>
      </c>
      <c r="B652" t="str">
        <f>"127675"</f>
        <v>127675</v>
      </c>
      <c r="C652" t="s">
        <v>383</v>
      </c>
      <c r="D652" s="3">
        <v>35.1</v>
      </c>
      <c r="E652" t="s">
        <v>388</v>
      </c>
      <c r="F652" t="s">
        <v>162</v>
      </c>
    </row>
    <row r="653" spans="1:6" x14ac:dyDescent="0.25">
      <c r="A653">
        <v>20190114</v>
      </c>
      <c r="B653" t="str">
        <f>"127676"</f>
        <v>127676</v>
      </c>
      <c r="C653" t="s">
        <v>394</v>
      </c>
      <c r="D653" s="3">
        <v>4910</v>
      </c>
      <c r="E653" t="s">
        <v>395</v>
      </c>
      <c r="F653" t="s">
        <v>13</v>
      </c>
    </row>
    <row r="654" spans="1:6" x14ac:dyDescent="0.25">
      <c r="A654">
        <v>20190114</v>
      </c>
      <c r="B654" t="str">
        <f>"127677"</f>
        <v>127677</v>
      </c>
      <c r="C654" t="s">
        <v>396</v>
      </c>
      <c r="D654" s="3">
        <v>99</v>
      </c>
      <c r="E654" t="s">
        <v>177</v>
      </c>
      <c r="F654" t="s">
        <v>227</v>
      </c>
    </row>
    <row r="655" spans="1:6" x14ac:dyDescent="0.25">
      <c r="A655">
        <v>20190114</v>
      </c>
      <c r="B655" t="str">
        <f>"127677"</f>
        <v>127677</v>
      </c>
      <c r="C655" t="s">
        <v>396</v>
      </c>
      <c r="D655" s="3">
        <v>99</v>
      </c>
      <c r="E655" t="s">
        <v>177</v>
      </c>
      <c r="F655" t="s">
        <v>227</v>
      </c>
    </row>
    <row r="656" spans="1:6" x14ac:dyDescent="0.25">
      <c r="A656">
        <v>20190114</v>
      </c>
      <c r="B656" t="str">
        <f>"127677"</f>
        <v>127677</v>
      </c>
      <c r="C656" t="s">
        <v>396</v>
      </c>
      <c r="D656" s="3">
        <v>99</v>
      </c>
      <c r="E656" t="s">
        <v>177</v>
      </c>
      <c r="F656" t="s">
        <v>227</v>
      </c>
    </row>
    <row r="657" spans="1:6" x14ac:dyDescent="0.25">
      <c r="A657">
        <v>20190114</v>
      </c>
      <c r="B657" t="str">
        <f>"127678"</f>
        <v>127678</v>
      </c>
      <c r="C657" t="s">
        <v>217</v>
      </c>
      <c r="D657" s="3">
        <v>121.95</v>
      </c>
      <c r="E657" t="s">
        <v>214</v>
      </c>
      <c r="F657" t="s">
        <v>13</v>
      </c>
    </row>
    <row r="658" spans="1:6" x14ac:dyDescent="0.25">
      <c r="A658">
        <v>20190114</v>
      </c>
      <c r="B658" t="str">
        <f>"127679"</f>
        <v>127679</v>
      </c>
      <c r="C658" t="s">
        <v>397</v>
      </c>
      <c r="D658" s="3">
        <v>418.5</v>
      </c>
      <c r="E658" t="s">
        <v>363</v>
      </c>
      <c r="F658" t="s">
        <v>12</v>
      </c>
    </row>
    <row r="659" spans="1:6" x14ac:dyDescent="0.25">
      <c r="A659">
        <v>20190114</v>
      </c>
      <c r="B659" t="str">
        <f>"127680"</f>
        <v>127680</v>
      </c>
      <c r="C659" t="s">
        <v>398</v>
      </c>
      <c r="D659" s="3">
        <v>100</v>
      </c>
      <c r="E659" t="s">
        <v>399</v>
      </c>
      <c r="F659" t="s">
        <v>13</v>
      </c>
    </row>
    <row r="660" spans="1:6" x14ac:dyDescent="0.25">
      <c r="A660">
        <v>20190114</v>
      </c>
      <c r="B660" t="str">
        <f>"127681"</f>
        <v>127681</v>
      </c>
      <c r="C660" t="s">
        <v>400</v>
      </c>
      <c r="D660" s="3">
        <v>1420.74</v>
      </c>
      <c r="E660" t="s">
        <v>401</v>
      </c>
      <c r="F660" t="s">
        <v>13</v>
      </c>
    </row>
    <row r="661" spans="1:6" x14ac:dyDescent="0.25">
      <c r="A661">
        <v>20190114</v>
      </c>
      <c r="B661" t="str">
        <f>"127682"</f>
        <v>127682</v>
      </c>
      <c r="C661" t="s">
        <v>219</v>
      </c>
      <c r="D661" s="3">
        <v>85.18</v>
      </c>
      <c r="E661" t="s">
        <v>403</v>
      </c>
      <c r="F661" t="s">
        <v>13</v>
      </c>
    </row>
    <row r="662" spans="1:6" x14ac:dyDescent="0.25">
      <c r="A662">
        <v>20190114</v>
      </c>
      <c r="B662" t="str">
        <f>"127682"</f>
        <v>127682</v>
      </c>
      <c r="C662" t="s">
        <v>219</v>
      </c>
      <c r="D662" s="3">
        <v>475.89</v>
      </c>
      <c r="E662" t="s">
        <v>402</v>
      </c>
      <c r="F662" t="s">
        <v>13</v>
      </c>
    </row>
    <row r="663" spans="1:6" x14ac:dyDescent="0.25">
      <c r="A663">
        <v>20190114</v>
      </c>
      <c r="B663" t="str">
        <f>"127683"</f>
        <v>127683</v>
      </c>
      <c r="C663" t="s">
        <v>404</v>
      </c>
      <c r="D663" s="3">
        <v>4060</v>
      </c>
      <c r="E663" t="s">
        <v>405</v>
      </c>
      <c r="F663" t="s">
        <v>348</v>
      </c>
    </row>
    <row r="664" spans="1:6" x14ac:dyDescent="0.25">
      <c r="A664">
        <v>20190114</v>
      </c>
      <c r="B664" t="str">
        <f>"127683"</f>
        <v>127683</v>
      </c>
      <c r="C664" t="s">
        <v>404</v>
      </c>
      <c r="D664" s="3">
        <v>5380</v>
      </c>
      <c r="E664" t="s">
        <v>295</v>
      </c>
      <c r="F664" t="s">
        <v>348</v>
      </c>
    </row>
    <row r="665" spans="1:6" x14ac:dyDescent="0.25">
      <c r="A665">
        <v>20190114</v>
      </c>
      <c r="B665" t="str">
        <f>"127684"</f>
        <v>127684</v>
      </c>
      <c r="C665" t="s">
        <v>406</v>
      </c>
      <c r="D665" s="3">
        <v>100.1</v>
      </c>
      <c r="E665" t="s">
        <v>409</v>
      </c>
      <c r="F665" t="s">
        <v>13</v>
      </c>
    </row>
    <row r="666" spans="1:6" x14ac:dyDescent="0.25">
      <c r="A666">
        <v>20190114</v>
      </c>
      <c r="B666" t="str">
        <f>"127684"</f>
        <v>127684</v>
      </c>
      <c r="C666" t="s">
        <v>406</v>
      </c>
      <c r="D666" s="3">
        <v>110</v>
      </c>
      <c r="E666" t="s">
        <v>409</v>
      </c>
      <c r="F666" t="s">
        <v>13</v>
      </c>
    </row>
    <row r="667" spans="1:6" x14ac:dyDescent="0.25">
      <c r="A667">
        <v>20190114</v>
      </c>
      <c r="B667" t="str">
        <f>"127684"</f>
        <v>127684</v>
      </c>
      <c r="C667" t="s">
        <v>406</v>
      </c>
      <c r="D667" s="3">
        <v>9.9</v>
      </c>
      <c r="E667" t="s">
        <v>409</v>
      </c>
      <c r="F667" t="s">
        <v>13</v>
      </c>
    </row>
    <row r="668" spans="1:6" x14ac:dyDescent="0.25">
      <c r="A668">
        <v>20190114</v>
      </c>
      <c r="B668" t="str">
        <f>"127684"</f>
        <v>127684</v>
      </c>
      <c r="C668" t="s">
        <v>406</v>
      </c>
      <c r="D668" s="3">
        <v>28.6</v>
      </c>
      <c r="E668" t="s">
        <v>409</v>
      </c>
      <c r="F668" t="s">
        <v>13</v>
      </c>
    </row>
    <row r="669" spans="1:6" x14ac:dyDescent="0.25">
      <c r="A669">
        <v>20190114</v>
      </c>
      <c r="B669" t="str">
        <f>"127684"</f>
        <v>127684</v>
      </c>
      <c r="C669" t="s">
        <v>406</v>
      </c>
      <c r="D669" s="3">
        <v>22</v>
      </c>
      <c r="E669" t="s">
        <v>409</v>
      </c>
      <c r="F669" t="s">
        <v>13</v>
      </c>
    </row>
    <row r="670" spans="1:6" x14ac:dyDescent="0.25">
      <c r="A670">
        <v>20190114</v>
      </c>
      <c r="B670" t="str">
        <f>"127684"</f>
        <v>127684</v>
      </c>
      <c r="C670" t="s">
        <v>406</v>
      </c>
      <c r="D670" s="3">
        <v>49.5</v>
      </c>
      <c r="E670" t="s">
        <v>409</v>
      </c>
      <c r="F670" t="s">
        <v>13</v>
      </c>
    </row>
    <row r="671" spans="1:6" x14ac:dyDescent="0.25">
      <c r="A671">
        <v>20190114</v>
      </c>
      <c r="B671" t="str">
        <f>"127684"</f>
        <v>127684</v>
      </c>
      <c r="C671" t="s">
        <v>406</v>
      </c>
      <c r="D671" s="3">
        <v>66</v>
      </c>
      <c r="E671" t="s">
        <v>409</v>
      </c>
      <c r="F671" t="s">
        <v>13</v>
      </c>
    </row>
    <row r="672" spans="1:6" x14ac:dyDescent="0.25">
      <c r="A672">
        <v>20190114</v>
      </c>
      <c r="B672" t="str">
        <f>"127684"</f>
        <v>127684</v>
      </c>
      <c r="C672" t="s">
        <v>406</v>
      </c>
      <c r="D672" s="3">
        <v>49.5</v>
      </c>
      <c r="E672" t="s">
        <v>409</v>
      </c>
      <c r="F672" t="s">
        <v>13</v>
      </c>
    </row>
    <row r="673" spans="1:6" x14ac:dyDescent="0.25">
      <c r="A673">
        <v>20190114</v>
      </c>
      <c r="B673" t="str">
        <f>"127684"</f>
        <v>127684</v>
      </c>
      <c r="C673" t="s">
        <v>406</v>
      </c>
      <c r="D673" s="3">
        <v>32.5</v>
      </c>
      <c r="E673" t="s">
        <v>409</v>
      </c>
      <c r="F673" t="s">
        <v>13</v>
      </c>
    </row>
    <row r="674" spans="1:6" x14ac:dyDescent="0.25">
      <c r="A674">
        <v>20190114</v>
      </c>
      <c r="B674" t="str">
        <f>"127684"</f>
        <v>127684</v>
      </c>
      <c r="C674" t="s">
        <v>406</v>
      </c>
      <c r="D674" s="3">
        <v>65.5</v>
      </c>
      <c r="E674" t="s">
        <v>409</v>
      </c>
      <c r="F674" t="s">
        <v>13</v>
      </c>
    </row>
    <row r="675" spans="1:6" x14ac:dyDescent="0.25">
      <c r="A675">
        <v>20190114</v>
      </c>
      <c r="B675" t="str">
        <f>"127684"</f>
        <v>127684</v>
      </c>
      <c r="C675" t="s">
        <v>406</v>
      </c>
      <c r="D675" s="3">
        <v>33</v>
      </c>
      <c r="E675" t="s">
        <v>409</v>
      </c>
      <c r="F675" t="s">
        <v>13</v>
      </c>
    </row>
    <row r="676" spans="1:6" x14ac:dyDescent="0.25">
      <c r="A676">
        <v>20190114</v>
      </c>
      <c r="B676" t="str">
        <f>"127684"</f>
        <v>127684</v>
      </c>
      <c r="C676" t="s">
        <v>406</v>
      </c>
      <c r="D676" s="3">
        <v>38.5</v>
      </c>
      <c r="E676" t="s">
        <v>409</v>
      </c>
      <c r="F676" t="s">
        <v>13</v>
      </c>
    </row>
    <row r="677" spans="1:6" x14ac:dyDescent="0.25">
      <c r="A677">
        <v>20190114</v>
      </c>
      <c r="B677" t="str">
        <f>"127684"</f>
        <v>127684</v>
      </c>
      <c r="C677" t="s">
        <v>406</v>
      </c>
      <c r="D677" s="3">
        <v>61</v>
      </c>
      <c r="E677" t="s">
        <v>409</v>
      </c>
      <c r="F677" t="s">
        <v>13</v>
      </c>
    </row>
    <row r="678" spans="1:6" x14ac:dyDescent="0.25">
      <c r="A678">
        <v>20190114</v>
      </c>
      <c r="B678" t="str">
        <f>"127684"</f>
        <v>127684</v>
      </c>
      <c r="C678" t="s">
        <v>406</v>
      </c>
      <c r="D678" s="3">
        <v>49.5</v>
      </c>
      <c r="E678" t="s">
        <v>409</v>
      </c>
      <c r="F678" t="s">
        <v>13</v>
      </c>
    </row>
    <row r="679" spans="1:6" x14ac:dyDescent="0.25">
      <c r="A679">
        <v>20190114</v>
      </c>
      <c r="B679" t="str">
        <f>"127684"</f>
        <v>127684</v>
      </c>
      <c r="C679" t="s">
        <v>406</v>
      </c>
      <c r="D679" s="3">
        <v>88</v>
      </c>
      <c r="E679" t="s">
        <v>409</v>
      </c>
      <c r="F679" t="s">
        <v>13</v>
      </c>
    </row>
    <row r="680" spans="1:6" x14ac:dyDescent="0.25">
      <c r="A680">
        <v>20190114</v>
      </c>
      <c r="B680" t="str">
        <f>"127684"</f>
        <v>127684</v>
      </c>
      <c r="C680" t="s">
        <v>406</v>
      </c>
      <c r="D680" s="3">
        <v>42</v>
      </c>
      <c r="E680" t="s">
        <v>409</v>
      </c>
      <c r="F680" t="s">
        <v>13</v>
      </c>
    </row>
    <row r="681" spans="1:6" x14ac:dyDescent="0.25">
      <c r="A681">
        <v>20190114</v>
      </c>
      <c r="B681" t="str">
        <f>"127684"</f>
        <v>127684</v>
      </c>
      <c r="C681" t="s">
        <v>406</v>
      </c>
      <c r="D681" s="3">
        <v>38.5</v>
      </c>
      <c r="E681" t="s">
        <v>409</v>
      </c>
      <c r="F681" t="s">
        <v>13</v>
      </c>
    </row>
    <row r="682" spans="1:6" x14ac:dyDescent="0.25">
      <c r="A682">
        <v>20190114</v>
      </c>
      <c r="B682" t="str">
        <f>"127684"</f>
        <v>127684</v>
      </c>
      <c r="C682" t="s">
        <v>406</v>
      </c>
      <c r="D682" s="3">
        <v>49.5</v>
      </c>
      <c r="E682" t="s">
        <v>409</v>
      </c>
      <c r="F682" t="s">
        <v>13</v>
      </c>
    </row>
    <row r="683" spans="1:6" x14ac:dyDescent="0.25">
      <c r="A683">
        <v>20190114</v>
      </c>
      <c r="B683" t="str">
        <f>"127684"</f>
        <v>127684</v>
      </c>
      <c r="C683" t="s">
        <v>406</v>
      </c>
      <c r="D683" s="3">
        <v>38.5</v>
      </c>
      <c r="E683" t="s">
        <v>409</v>
      </c>
      <c r="F683" t="s">
        <v>13</v>
      </c>
    </row>
    <row r="684" spans="1:6" x14ac:dyDescent="0.25">
      <c r="A684">
        <v>20190114</v>
      </c>
      <c r="B684" t="str">
        <f>"127684"</f>
        <v>127684</v>
      </c>
      <c r="C684" t="s">
        <v>406</v>
      </c>
      <c r="D684" s="3">
        <v>154</v>
      </c>
      <c r="E684" t="s">
        <v>409</v>
      </c>
      <c r="F684" t="s">
        <v>13</v>
      </c>
    </row>
    <row r="685" spans="1:6" x14ac:dyDescent="0.25">
      <c r="A685">
        <v>20190114</v>
      </c>
      <c r="B685" t="str">
        <f>"127684"</f>
        <v>127684</v>
      </c>
      <c r="C685" t="s">
        <v>406</v>
      </c>
      <c r="D685" s="3">
        <v>81</v>
      </c>
      <c r="E685" t="s">
        <v>409</v>
      </c>
      <c r="F685" t="s">
        <v>13</v>
      </c>
    </row>
    <row r="686" spans="1:6" x14ac:dyDescent="0.25">
      <c r="A686">
        <v>20190114</v>
      </c>
      <c r="B686" t="str">
        <f>"127684"</f>
        <v>127684</v>
      </c>
      <c r="C686" t="s">
        <v>406</v>
      </c>
      <c r="D686" s="3">
        <v>49.5</v>
      </c>
      <c r="E686" t="s">
        <v>409</v>
      </c>
      <c r="F686" t="s">
        <v>13</v>
      </c>
    </row>
    <row r="687" spans="1:6" x14ac:dyDescent="0.25">
      <c r="A687">
        <v>20190114</v>
      </c>
      <c r="B687" t="str">
        <f>"127684"</f>
        <v>127684</v>
      </c>
      <c r="C687" t="s">
        <v>406</v>
      </c>
      <c r="D687" s="3">
        <v>115.5</v>
      </c>
      <c r="E687" t="s">
        <v>409</v>
      </c>
      <c r="F687" t="s">
        <v>13</v>
      </c>
    </row>
    <row r="688" spans="1:6" x14ac:dyDescent="0.25">
      <c r="A688">
        <v>20190114</v>
      </c>
      <c r="B688" t="str">
        <f>"127684"</f>
        <v>127684</v>
      </c>
      <c r="C688" t="s">
        <v>406</v>
      </c>
      <c r="D688" s="3">
        <v>109.98</v>
      </c>
      <c r="E688" t="s">
        <v>409</v>
      </c>
      <c r="F688" t="s">
        <v>13</v>
      </c>
    </row>
    <row r="689" spans="1:6" x14ac:dyDescent="0.25">
      <c r="A689">
        <v>20190114</v>
      </c>
      <c r="B689" t="str">
        <f>"127684"</f>
        <v>127684</v>
      </c>
      <c r="C689" t="s">
        <v>406</v>
      </c>
      <c r="D689" s="3">
        <v>38.5</v>
      </c>
      <c r="E689" t="s">
        <v>409</v>
      </c>
      <c r="F689" t="s">
        <v>13</v>
      </c>
    </row>
    <row r="690" spans="1:6" x14ac:dyDescent="0.25">
      <c r="A690">
        <v>20190114</v>
      </c>
      <c r="B690" t="str">
        <f>"127684"</f>
        <v>127684</v>
      </c>
      <c r="C690" t="s">
        <v>406</v>
      </c>
      <c r="D690" s="3">
        <v>104.5</v>
      </c>
      <c r="E690" t="s">
        <v>409</v>
      </c>
      <c r="F690" t="s">
        <v>13</v>
      </c>
    </row>
    <row r="691" spans="1:6" x14ac:dyDescent="0.25">
      <c r="A691">
        <v>20190114</v>
      </c>
      <c r="B691" t="str">
        <f>"127684"</f>
        <v>127684</v>
      </c>
      <c r="C691" t="s">
        <v>406</v>
      </c>
      <c r="D691" s="3">
        <v>198</v>
      </c>
      <c r="E691" t="s">
        <v>409</v>
      </c>
      <c r="F691" t="s">
        <v>13</v>
      </c>
    </row>
    <row r="692" spans="1:6" x14ac:dyDescent="0.25">
      <c r="A692">
        <v>20190114</v>
      </c>
      <c r="B692" t="str">
        <f>"127684"</f>
        <v>127684</v>
      </c>
      <c r="C692" t="s">
        <v>406</v>
      </c>
      <c r="D692" s="3">
        <v>55.5</v>
      </c>
      <c r="E692" t="s">
        <v>409</v>
      </c>
      <c r="F692" t="s">
        <v>13</v>
      </c>
    </row>
    <row r="693" spans="1:6" x14ac:dyDescent="0.25">
      <c r="A693">
        <v>20190114</v>
      </c>
      <c r="B693" t="str">
        <f>"127684"</f>
        <v>127684</v>
      </c>
      <c r="C693" t="s">
        <v>406</v>
      </c>
      <c r="D693" s="3">
        <v>93.5</v>
      </c>
      <c r="E693" t="s">
        <v>409</v>
      </c>
      <c r="F693" t="s">
        <v>13</v>
      </c>
    </row>
    <row r="694" spans="1:6" x14ac:dyDescent="0.25">
      <c r="A694">
        <v>20190114</v>
      </c>
      <c r="B694" t="str">
        <f>"127684"</f>
        <v>127684</v>
      </c>
      <c r="C694" t="s">
        <v>406</v>
      </c>
      <c r="D694" s="3">
        <v>95.7</v>
      </c>
      <c r="E694" t="s">
        <v>409</v>
      </c>
      <c r="F694" t="s">
        <v>13</v>
      </c>
    </row>
    <row r="695" spans="1:6" x14ac:dyDescent="0.25">
      <c r="A695">
        <v>20190114</v>
      </c>
      <c r="B695" t="str">
        <f>"127684"</f>
        <v>127684</v>
      </c>
      <c r="C695" t="s">
        <v>406</v>
      </c>
      <c r="D695" s="3">
        <v>55</v>
      </c>
      <c r="E695" t="s">
        <v>409</v>
      </c>
      <c r="F695" t="s">
        <v>13</v>
      </c>
    </row>
    <row r="696" spans="1:6" x14ac:dyDescent="0.25">
      <c r="A696">
        <v>20190114</v>
      </c>
      <c r="B696" t="str">
        <f>"127684"</f>
        <v>127684</v>
      </c>
      <c r="C696" t="s">
        <v>406</v>
      </c>
      <c r="D696" s="3">
        <v>22</v>
      </c>
      <c r="E696" t="s">
        <v>409</v>
      </c>
      <c r="F696" t="s">
        <v>13</v>
      </c>
    </row>
    <row r="697" spans="1:6" x14ac:dyDescent="0.25">
      <c r="A697">
        <v>20190114</v>
      </c>
      <c r="B697" t="str">
        <f>"127684"</f>
        <v>127684</v>
      </c>
      <c r="C697" t="s">
        <v>406</v>
      </c>
      <c r="D697" s="3">
        <v>88</v>
      </c>
      <c r="E697" t="s">
        <v>409</v>
      </c>
      <c r="F697" t="s">
        <v>13</v>
      </c>
    </row>
    <row r="698" spans="1:6" x14ac:dyDescent="0.25">
      <c r="A698">
        <v>20190114</v>
      </c>
      <c r="B698" t="str">
        <f>"127684"</f>
        <v>127684</v>
      </c>
      <c r="C698" t="s">
        <v>406</v>
      </c>
      <c r="D698" s="3">
        <v>55</v>
      </c>
      <c r="E698" t="s">
        <v>409</v>
      </c>
      <c r="F698" t="s">
        <v>13</v>
      </c>
    </row>
    <row r="699" spans="1:6" x14ac:dyDescent="0.25">
      <c r="A699">
        <v>20190114</v>
      </c>
      <c r="B699" t="str">
        <f>"127684"</f>
        <v>127684</v>
      </c>
      <c r="C699" t="s">
        <v>406</v>
      </c>
      <c r="D699" s="3">
        <v>2</v>
      </c>
      <c r="E699" t="s">
        <v>409</v>
      </c>
      <c r="F699" t="s">
        <v>13</v>
      </c>
    </row>
    <row r="700" spans="1:6" x14ac:dyDescent="0.25">
      <c r="A700">
        <v>20190114</v>
      </c>
      <c r="B700" t="str">
        <f>"127684"</f>
        <v>127684</v>
      </c>
      <c r="C700" t="s">
        <v>406</v>
      </c>
      <c r="D700" s="3">
        <v>35</v>
      </c>
      <c r="E700" t="s">
        <v>409</v>
      </c>
      <c r="F700" t="s">
        <v>13</v>
      </c>
    </row>
    <row r="701" spans="1:6" x14ac:dyDescent="0.25">
      <c r="A701">
        <v>20190114</v>
      </c>
      <c r="B701" t="str">
        <f>"127684"</f>
        <v>127684</v>
      </c>
      <c r="C701" t="s">
        <v>406</v>
      </c>
      <c r="D701" s="3">
        <v>48</v>
      </c>
      <c r="E701" t="s">
        <v>409</v>
      </c>
      <c r="F701" t="s">
        <v>13</v>
      </c>
    </row>
    <row r="702" spans="1:6" x14ac:dyDescent="0.25">
      <c r="A702">
        <v>20190114</v>
      </c>
      <c r="B702" t="str">
        <f>"127684"</f>
        <v>127684</v>
      </c>
      <c r="C702" t="s">
        <v>406</v>
      </c>
      <c r="D702" s="3">
        <v>15</v>
      </c>
      <c r="E702" t="s">
        <v>409</v>
      </c>
      <c r="F702" t="s">
        <v>13</v>
      </c>
    </row>
    <row r="703" spans="1:6" x14ac:dyDescent="0.25">
      <c r="A703">
        <v>20190114</v>
      </c>
      <c r="B703" t="str">
        <f>"127684"</f>
        <v>127684</v>
      </c>
      <c r="C703" t="s">
        <v>406</v>
      </c>
      <c r="D703" s="3">
        <v>38.5</v>
      </c>
      <c r="E703" t="s">
        <v>409</v>
      </c>
      <c r="F703" t="s">
        <v>13</v>
      </c>
    </row>
    <row r="704" spans="1:6" x14ac:dyDescent="0.25">
      <c r="A704">
        <v>20190114</v>
      </c>
      <c r="B704" t="str">
        <f>"127684"</f>
        <v>127684</v>
      </c>
      <c r="C704" t="s">
        <v>406</v>
      </c>
      <c r="D704" s="3">
        <v>76.5</v>
      </c>
      <c r="E704" t="s">
        <v>409</v>
      </c>
      <c r="F704" t="s">
        <v>13</v>
      </c>
    </row>
    <row r="705" spans="1:6" x14ac:dyDescent="0.25">
      <c r="A705">
        <v>20190114</v>
      </c>
      <c r="B705" t="str">
        <f>"127684"</f>
        <v>127684</v>
      </c>
      <c r="C705" t="s">
        <v>406</v>
      </c>
      <c r="D705" s="3">
        <v>38.5</v>
      </c>
      <c r="E705" t="s">
        <v>409</v>
      </c>
      <c r="F705" t="s">
        <v>13</v>
      </c>
    </row>
    <row r="706" spans="1:6" x14ac:dyDescent="0.25">
      <c r="A706">
        <v>20190114</v>
      </c>
      <c r="B706" t="str">
        <f>"127684"</f>
        <v>127684</v>
      </c>
      <c r="C706" t="s">
        <v>406</v>
      </c>
      <c r="D706" s="3">
        <v>70</v>
      </c>
      <c r="E706" t="s">
        <v>409</v>
      </c>
      <c r="F706" t="s">
        <v>13</v>
      </c>
    </row>
    <row r="707" spans="1:6" x14ac:dyDescent="0.25">
      <c r="A707">
        <v>20190114</v>
      </c>
      <c r="B707" t="str">
        <f>"127684"</f>
        <v>127684</v>
      </c>
      <c r="C707" t="s">
        <v>406</v>
      </c>
      <c r="D707" s="3">
        <v>424.6</v>
      </c>
      <c r="E707" t="s">
        <v>409</v>
      </c>
      <c r="F707" t="s">
        <v>13</v>
      </c>
    </row>
    <row r="708" spans="1:6" x14ac:dyDescent="0.25">
      <c r="A708">
        <v>20190114</v>
      </c>
      <c r="B708" t="str">
        <f>"127684"</f>
        <v>127684</v>
      </c>
      <c r="C708" t="s">
        <v>406</v>
      </c>
      <c r="D708" s="3">
        <v>44</v>
      </c>
      <c r="E708" t="s">
        <v>409</v>
      </c>
      <c r="F708" t="s">
        <v>13</v>
      </c>
    </row>
    <row r="709" spans="1:6" x14ac:dyDescent="0.25">
      <c r="A709">
        <v>20190114</v>
      </c>
      <c r="B709" t="str">
        <f>"127684"</f>
        <v>127684</v>
      </c>
      <c r="C709" t="s">
        <v>406</v>
      </c>
      <c r="D709" s="3">
        <v>143</v>
      </c>
      <c r="E709" t="s">
        <v>409</v>
      </c>
      <c r="F709" t="s">
        <v>13</v>
      </c>
    </row>
    <row r="710" spans="1:6" x14ac:dyDescent="0.25">
      <c r="A710">
        <v>20190114</v>
      </c>
      <c r="B710" t="str">
        <f>"127684"</f>
        <v>127684</v>
      </c>
      <c r="C710" t="s">
        <v>406</v>
      </c>
      <c r="D710" s="3">
        <v>166.6</v>
      </c>
      <c r="E710" t="s">
        <v>409</v>
      </c>
      <c r="F710" t="s">
        <v>13</v>
      </c>
    </row>
    <row r="711" spans="1:6" x14ac:dyDescent="0.25">
      <c r="A711">
        <v>20190114</v>
      </c>
      <c r="B711" t="str">
        <f>"127684"</f>
        <v>127684</v>
      </c>
      <c r="C711" t="s">
        <v>406</v>
      </c>
      <c r="D711" s="3">
        <v>150</v>
      </c>
      <c r="E711" t="s">
        <v>409</v>
      </c>
      <c r="F711" t="s">
        <v>13</v>
      </c>
    </row>
    <row r="712" spans="1:6" x14ac:dyDescent="0.25">
      <c r="A712">
        <v>20190114</v>
      </c>
      <c r="B712" t="str">
        <f>"127684"</f>
        <v>127684</v>
      </c>
      <c r="C712" t="s">
        <v>406</v>
      </c>
      <c r="D712" s="3">
        <v>131.6</v>
      </c>
      <c r="E712" t="s">
        <v>409</v>
      </c>
      <c r="F712" t="s">
        <v>13</v>
      </c>
    </row>
    <row r="713" spans="1:6" x14ac:dyDescent="0.25">
      <c r="A713">
        <v>20190114</v>
      </c>
      <c r="B713" t="str">
        <f>"127684"</f>
        <v>127684</v>
      </c>
      <c r="C713" t="s">
        <v>406</v>
      </c>
      <c r="D713" s="3">
        <v>134.05000000000001</v>
      </c>
      <c r="E713" t="s">
        <v>409</v>
      </c>
      <c r="F713" t="s">
        <v>13</v>
      </c>
    </row>
    <row r="714" spans="1:6" x14ac:dyDescent="0.25">
      <c r="A714">
        <v>20190114</v>
      </c>
      <c r="B714" t="str">
        <f>"127684"</f>
        <v>127684</v>
      </c>
      <c r="C714" t="s">
        <v>406</v>
      </c>
      <c r="D714" s="3">
        <v>87</v>
      </c>
      <c r="E714" t="s">
        <v>409</v>
      </c>
      <c r="F714" t="s">
        <v>13</v>
      </c>
    </row>
    <row r="715" spans="1:6" x14ac:dyDescent="0.25">
      <c r="A715">
        <v>20190114</v>
      </c>
      <c r="B715" t="str">
        <f>"127684"</f>
        <v>127684</v>
      </c>
      <c r="C715" t="s">
        <v>406</v>
      </c>
      <c r="D715" s="3">
        <v>1166.94</v>
      </c>
      <c r="E715" t="s">
        <v>409</v>
      </c>
      <c r="F715" t="s">
        <v>13</v>
      </c>
    </row>
    <row r="716" spans="1:6" x14ac:dyDescent="0.25">
      <c r="A716">
        <v>20190114</v>
      </c>
      <c r="B716" t="str">
        <f>"127684"</f>
        <v>127684</v>
      </c>
      <c r="C716" t="s">
        <v>406</v>
      </c>
      <c r="D716" s="3">
        <v>700</v>
      </c>
      <c r="E716" t="s">
        <v>407</v>
      </c>
      <c r="F716" t="s">
        <v>13</v>
      </c>
    </row>
    <row r="717" spans="1:6" x14ac:dyDescent="0.25">
      <c r="A717">
        <v>20190114</v>
      </c>
      <c r="B717" t="str">
        <f>"127684"</f>
        <v>127684</v>
      </c>
      <c r="C717" t="s">
        <v>406</v>
      </c>
      <c r="D717" s="3">
        <v>1995</v>
      </c>
      <c r="E717" t="s">
        <v>408</v>
      </c>
      <c r="F717" t="s">
        <v>13</v>
      </c>
    </row>
    <row r="718" spans="1:6" x14ac:dyDescent="0.25">
      <c r="A718">
        <v>20190114</v>
      </c>
      <c r="B718" t="str">
        <f>"127684"</f>
        <v>127684</v>
      </c>
      <c r="C718" t="s">
        <v>406</v>
      </c>
      <c r="D718" s="3">
        <v>330.02</v>
      </c>
      <c r="E718" t="s">
        <v>410</v>
      </c>
      <c r="F718" t="s">
        <v>13</v>
      </c>
    </row>
    <row r="719" spans="1:6" x14ac:dyDescent="0.25">
      <c r="A719">
        <v>20190114</v>
      </c>
      <c r="B719" t="str">
        <f>"127685"</f>
        <v>127685</v>
      </c>
      <c r="C719" t="s">
        <v>411</v>
      </c>
      <c r="D719" s="3">
        <v>695</v>
      </c>
      <c r="E719" t="s">
        <v>412</v>
      </c>
      <c r="F719" t="s">
        <v>13</v>
      </c>
    </row>
    <row r="720" spans="1:6" x14ac:dyDescent="0.25">
      <c r="A720">
        <v>20190114</v>
      </c>
      <c r="B720" t="str">
        <f>"127686"</f>
        <v>127686</v>
      </c>
      <c r="C720" t="s">
        <v>65</v>
      </c>
      <c r="D720" s="3">
        <v>100</v>
      </c>
      <c r="E720" t="s">
        <v>66</v>
      </c>
      <c r="F720" t="s">
        <v>13</v>
      </c>
    </row>
    <row r="721" spans="1:6" x14ac:dyDescent="0.25">
      <c r="A721">
        <v>20190114</v>
      </c>
      <c r="B721" t="str">
        <f>"127687"</f>
        <v>127687</v>
      </c>
      <c r="C721" t="s">
        <v>67</v>
      </c>
      <c r="D721" s="3">
        <v>18</v>
      </c>
      <c r="E721" t="s">
        <v>413</v>
      </c>
      <c r="F721" t="s">
        <v>13</v>
      </c>
    </row>
    <row r="722" spans="1:6" x14ac:dyDescent="0.25">
      <c r="A722">
        <v>20190114</v>
      </c>
      <c r="B722" t="str">
        <f>"127687"</f>
        <v>127687</v>
      </c>
      <c r="C722" t="s">
        <v>67</v>
      </c>
      <c r="D722" s="3">
        <v>18</v>
      </c>
      <c r="E722" t="s">
        <v>413</v>
      </c>
      <c r="F722" t="s">
        <v>13</v>
      </c>
    </row>
    <row r="723" spans="1:6" x14ac:dyDescent="0.25">
      <c r="A723">
        <v>20190114</v>
      </c>
      <c r="B723" t="str">
        <f>"127687"</f>
        <v>127687</v>
      </c>
      <c r="C723" t="s">
        <v>67</v>
      </c>
      <c r="D723" s="3">
        <v>18</v>
      </c>
      <c r="E723" t="s">
        <v>413</v>
      </c>
      <c r="F723" t="s">
        <v>13</v>
      </c>
    </row>
    <row r="724" spans="1:6" x14ac:dyDescent="0.25">
      <c r="A724">
        <v>20190114</v>
      </c>
      <c r="B724" t="str">
        <f>"127688"</f>
        <v>127688</v>
      </c>
      <c r="C724" t="s">
        <v>414</v>
      </c>
      <c r="D724" s="3">
        <v>1262</v>
      </c>
      <c r="E724" t="s">
        <v>288</v>
      </c>
      <c r="F724" t="s">
        <v>13</v>
      </c>
    </row>
    <row r="725" spans="1:6" x14ac:dyDescent="0.25">
      <c r="A725">
        <v>20190114</v>
      </c>
      <c r="B725" t="str">
        <f>"127689"</f>
        <v>127689</v>
      </c>
      <c r="C725" t="s">
        <v>415</v>
      </c>
      <c r="D725" s="3">
        <v>2.36</v>
      </c>
      <c r="E725" t="s">
        <v>416</v>
      </c>
      <c r="F725" t="s">
        <v>13</v>
      </c>
    </row>
    <row r="726" spans="1:6" x14ac:dyDescent="0.25">
      <c r="A726">
        <v>20190114</v>
      </c>
      <c r="B726" t="str">
        <f>"127689"</f>
        <v>127689</v>
      </c>
      <c r="C726" t="s">
        <v>415</v>
      </c>
      <c r="D726" s="3">
        <v>10</v>
      </c>
      <c r="E726" t="s">
        <v>423</v>
      </c>
      <c r="F726" t="s">
        <v>13</v>
      </c>
    </row>
    <row r="727" spans="1:6" x14ac:dyDescent="0.25">
      <c r="A727">
        <v>20190114</v>
      </c>
      <c r="B727" t="str">
        <f>"127689"</f>
        <v>127689</v>
      </c>
      <c r="C727" t="s">
        <v>415</v>
      </c>
      <c r="D727" s="3">
        <v>18.47</v>
      </c>
      <c r="E727" t="s">
        <v>417</v>
      </c>
      <c r="F727" t="s">
        <v>13</v>
      </c>
    </row>
    <row r="728" spans="1:6" x14ac:dyDescent="0.25">
      <c r="A728">
        <v>20190114</v>
      </c>
      <c r="B728" t="str">
        <f>"127689"</f>
        <v>127689</v>
      </c>
      <c r="C728" t="s">
        <v>415</v>
      </c>
      <c r="D728" s="3">
        <v>26.78</v>
      </c>
      <c r="E728" t="s">
        <v>418</v>
      </c>
      <c r="F728" t="s">
        <v>13</v>
      </c>
    </row>
    <row r="729" spans="1:6" x14ac:dyDescent="0.25">
      <c r="A729">
        <v>20190114</v>
      </c>
      <c r="B729" t="str">
        <f>"127689"</f>
        <v>127689</v>
      </c>
      <c r="C729" t="s">
        <v>415</v>
      </c>
      <c r="D729" s="3">
        <v>121.75</v>
      </c>
      <c r="E729" t="s">
        <v>419</v>
      </c>
      <c r="F729" t="s">
        <v>13</v>
      </c>
    </row>
    <row r="730" spans="1:6" x14ac:dyDescent="0.25">
      <c r="A730">
        <v>20190114</v>
      </c>
      <c r="B730" t="str">
        <f>"127689"</f>
        <v>127689</v>
      </c>
      <c r="C730" t="s">
        <v>415</v>
      </c>
      <c r="D730" s="3">
        <v>30.26</v>
      </c>
      <c r="E730" t="s">
        <v>420</v>
      </c>
      <c r="F730" t="s">
        <v>13</v>
      </c>
    </row>
    <row r="731" spans="1:6" x14ac:dyDescent="0.25">
      <c r="A731">
        <v>20190114</v>
      </c>
      <c r="B731" t="str">
        <f>"127689"</f>
        <v>127689</v>
      </c>
      <c r="C731" t="s">
        <v>415</v>
      </c>
      <c r="D731" s="3">
        <v>20.49</v>
      </c>
      <c r="E731" t="s">
        <v>421</v>
      </c>
      <c r="F731" t="s">
        <v>13</v>
      </c>
    </row>
    <row r="732" spans="1:6" x14ac:dyDescent="0.25">
      <c r="A732">
        <v>20190114</v>
      </c>
      <c r="B732" t="str">
        <f>"127689"</f>
        <v>127689</v>
      </c>
      <c r="C732" t="s">
        <v>415</v>
      </c>
      <c r="D732" s="3">
        <v>5.2</v>
      </c>
      <c r="E732" t="s">
        <v>422</v>
      </c>
      <c r="F732" t="s">
        <v>13</v>
      </c>
    </row>
    <row r="733" spans="1:6" x14ac:dyDescent="0.25">
      <c r="A733">
        <v>20190114</v>
      </c>
      <c r="B733" t="str">
        <f>"127690"</f>
        <v>127690</v>
      </c>
      <c r="C733" t="s">
        <v>424</v>
      </c>
      <c r="D733" s="3">
        <v>50</v>
      </c>
      <c r="E733" t="s">
        <v>46</v>
      </c>
      <c r="F733" t="s">
        <v>13</v>
      </c>
    </row>
    <row r="734" spans="1:6" x14ac:dyDescent="0.25">
      <c r="A734">
        <v>20190114</v>
      </c>
      <c r="B734" t="str">
        <f>"127691"</f>
        <v>127691</v>
      </c>
      <c r="C734" t="s">
        <v>425</v>
      </c>
      <c r="D734" s="3">
        <v>-6.67</v>
      </c>
      <c r="E734" t="s">
        <v>426</v>
      </c>
      <c r="F734" t="s">
        <v>13</v>
      </c>
    </row>
    <row r="735" spans="1:6" x14ac:dyDescent="0.25">
      <c r="A735">
        <v>20190114</v>
      </c>
      <c r="B735" t="str">
        <f>"127691"</f>
        <v>127691</v>
      </c>
      <c r="C735" t="s">
        <v>425</v>
      </c>
      <c r="D735" s="3">
        <v>163.16</v>
      </c>
      <c r="E735" t="s">
        <v>238</v>
      </c>
      <c r="F735" t="s">
        <v>13</v>
      </c>
    </row>
    <row r="736" spans="1:6" x14ac:dyDescent="0.25">
      <c r="A736">
        <v>20190114</v>
      </c>
      <c r="B736" t="str">
        <f>"127692"</f>
        <v>127692</v>
      </c>
      <c r="C736" t="s">
        <v>427</v>
      </c>
      <c r="D736" s="3">
        <v>300</v>
      </c>
      <c r="E736" t="s">
        <v>428</v>
      </c>
      <c r="F736" t="s">
        <v>13</v>
      </c>
    </row>
    <row r="737" spans="1:6" x14ac:dyDescent="0.25">
      <c r="A737">
        <v>20190114</v>
      </c>
      <c r="B737" t="str">
        <f>"127693"</f>
        <v>127693</v>
      </c>
      <c r="C737" t="s">
        <v>429</v>
      </c>
      <c r="D737" s="3">
        <v>53000</v>
      </c>
      <c r="E737" t="s">
        <v>430</v>
      </c>
      <c r="F737" t="s">
        <v>13</v>
      </c>
    </row>
    <row r="738" spans="1:6" x14ac:dyDescent="0.25">
      <c r="A738">
        <v>20190114</v>
      </c>
      <c r="B738" t="str">
        <f>"127694"</f>
        <v>127694</v>
      </c>
      <c r="C738" t="s">
        <v>431</v>
      </c>
      <c r="D738" s="3">
        <v>59.4</v>
      </c>
      <c r="E738" t="s">
        <v>432</v>
      </c>
      <c r="F738" t="s">
        <v>13</v>
      </c>
    </row>
    <row r="739" spans="1:6" x14ac:dyDescent="0.25">
      <c r="A739">
        <v>20190114</v>
      </c>
      <c r="B739" t="str">
        <f>"127696"</f>
        <v>127696</v>
      </c>
      <c r="C739" t="s">
        <v>433</v>
      </c>
      <c r="D739" s="3">
        <v>149.4</v>
      </c>
      <c r="E739" t="s">
        <v>434</v>
      </c>
      <c r="F739" t="s">
        <v>13</v>
      </c>
    </row>
    <row r="740" spans="1:6" x14ac:dyDescent="0.25">
      <c r="A740">
        <v>20190114</v>
      </c>
      <c r="B740" t="str">
        <f>"127696"</f>
        <v>127696</v>
      </c>
      <c r="C740" t="s">
        <v>433</v>
      </c>
      <c r="D740" s="3">
        <v>5.98</v>
      </c>
      <c r="E740" t="s">
        <v>434</v>
      </c>
      <c r="F740" t="s">
        <v>13</v>
      </c>
    </row>
    <row r="741" spans="1:6" x14ac:dyDescent="0.25">
      <c r="A741">
        <v>20190114</v>
      </c>
      <c r="B741" t="str">
        <f>"127696"</f>
        <v>127696</v>
      </c>
      <c r="C741" t="s">
        <v>433</v>
      </c>
      <c r="D741" s="3">
        <v>149.4</v>
      </c>
      <c r="E741" t="s">
        <v>434</v>
      </c>
      <c r="F741" t="s">
        <v>13</v>
      </c>
    </row>
    <row r="742" spans="1:6" x14ac:dyDescent="0.25">
      <c r="A742">
        <v>20190114</v>
      </c>
      <c r="B742" t="str">
        <f>"127696"</f>
        <v>127696</v>
      </c>
      <c r="C742" t="s">
        <v>433</v>
      </c>
      <c r="D742" s="3">
        <v>149.4</v>
      </c>
      <c r="E742" t="s">
        <v>434</v>
      </c>
      <c r="F742" t="s">
        <v>13</v>
      </c>
    </row>
    <row r="743" spans="1:6" x14ac:dyDescent="0.25">
      <c r="A743">
        <v>20190114</v>
      </c>
      <c r="B743" t="str">
        <f>"127696"</f>
        <v>127696</v>
      </c>
      <c r="C743" t="s">
        <v>433</v>
      </c>
      <c r="D743" s="3">
        <v>149.4</v>
      </c>
      <c r="E743" t="s">
        <v>434</v>
      </c>
      <c r="F743" t="s">
        <v>13</v>
      </c>
    </row>
    <row r="744" spans="1:6" x14ac:dyDescent="0.25">
      <c r="A744">
        <v>20190114</v>
      </c>
      <c r="B744" t="str">
        <f>"127696"</f>
        <v>127696</v>
      </c>
      <c r="C744" t="s">
        <v>433</v>
      </c>
      <c r="D744" s="3">
        <v>149.4</v>
      </c>
      <c r="E744" t="s">
        <v>434</v>
      </c>
      <c r="F744" t="s">
        <v>13</v>
      </c>
    </row>
    <row r="745" spans="1:6" x14ac:dyDescent="0.25">
      <c r="A745">
        <v>20190114</v>
      </c>
      <c r="B745" t="str">
        <f>"127696"</f>
        <v>127696</v>
      </c>
      <c r="C745" t="s">
        <v>433</v>
      </c>
      <c r="D745" s="3">
        <v>149.4</v>
      </c>
      <c r="E745" t="s">
        <v>434</v>
      </c>
      <c r="F745" t="s">
        <v>13</v>
      </c>
    </row>
    <row r="746" spans="1:6" x14ac:dyDescent="0.25">
      <c r="A746">
        <v>20190114</v>
      </c>
      <c r="B746" t="str">
        <f>"127696"</f>
        <v>127696</v>
      </c>
      <c r="C746" t="s">
        <v>433</v>
      </c>
      <c r="D746" s="3">
        <v>149.4</v>
      </c>
      <c r="E746" t="s">
        <v>434</v>
      </c>
      <c r="F746" t="s">
        <v>13</v>
      </c>
    </row>
    <row r="747" spans="1:6" x14ac:dyDescent="0.25">
      <c r="A747">
        <v>20190114</v>
      </c>
      <c r="B747" t="str">
        <f>"127696"</f>
        <v>127696</v>
      </c>
      <c r="C747" t="s">
        <v>433</v>
      </c>
      <c r="D747" s="3">
        <v>149.4</v>
      </c>
      <c r="E747" t="s">
        <v>434</v>
      </c>
      <c r="F747" t="s">
        <v>13</v>
      </c>
    </row>
    <row r="748" spans="1:6" x14ac:dyDescent="0.25">
      <c r="A748">
        <v>20190114</v>
      </c>
      <c r="B748" t="str">
        <f>"127696"</f>
        <v>127696</v>
      </c>
      <c r="C748" t="s">
        <v>433</v>
      </c>
      <c r="D748" s="3">
        <v>149.4</v>
      </c>
      <c r="E748" t="s">
        <v>434</v>
      </c>
      <c r="F748" t="s">
        <v>13</v>
      </c>
    </row>
    <row r="749" spans="1:6" x14ac:dyDescent="0.25">
      <c r="A749">
        <v>20190114</v>
      </c>
      <c r="B749" t="str">
        <f>"127696"</f>
        <v>127696</v>
      </c>
      <c r="C749" t="s">
        <v>433</v>
      </c>
      <c r="D749" s="3">
        <v>149.41999999999999</v>
      </c>
      <c r="E749" t="s">
        <v>434</v>
      </c>
      <c r="F749" t="s">
        <v>13</v>
      </c>
    </row>
    <row r="750" spans="1:6" x14ac:dyDescent="0.25">
      <c r="A750">
        <v>20190114</v>
      </c>
      <c r="B750" t="str">
        <f>"127697"</f>
        <v>127697</v>
      </c>
      <c r="C750" t="s">
        <v>435</v>
      </c>
      <c r="D750" s="3">
        <v>1500</v>
      </c>
      <c r="E750" t="s">
        <v>436</v>
      </c>
      <c r="F750" t="s">
        <v>13</v>
      </c>
    </row>
    <row r="751" spans="1:6" x14ac:dyDescent="0.25">
      <c r="A751">
        <v>20190114</v>
      </c>
      <c r="B751" t="str">
        <f>"127698"</f>
        <v>127698</v>
      </c>
      <c r="C751" t="s">
        <v>232</v>
      </c>
      <c r="D751" s="3">
        <v>123.82</v>
      </c>
      <c r="E751" t="s">
        <v>437</v>
      </c>
      <c r="F751" t="s">
        <v>13</v>
      </c>
    </row>
    <row r="752" spans="1:6" x14ac:dyDescent="0.25">
      <c r="A752">
        <v>20190114</v>
      </c>
      <c r="B752" t="str">
        <f>"127698"</f>
        <v>127698</v>
      </c>
      <c r="C752" t="s">
        <v>232</v>
      </c>
      <c r="D752" s="3">
        <v>77.400000000000006</v>
      </c>
      <c r="E752" t="s">
        <v>258</v>
      </c>
      <c r="F752" t="s">
        <v>13</v>
      </c>
    </row>
    <row r="753" spans="1:6" x14ac:dyDescent="0.25">
      <c r="A753">
        <v>20190114</v>
      </c>
      <c r="B753" t="str">
        <f>"127698"</f>
        <v>127698</v>
      </c>
      <c r="C753" t="s">
        <v>232</v>
      </c>
      <c r="D753" s="3">
        <v>26.86</v>
      </c>
      <c r="E753" t="s">
        <v>258</v>
      </c>
      <c r="F753" t="s">
        <v>13</v>
      </c>
    </row>
    <row r="754" spans="1:6" x14ac:dyDescent="0.25">
      <c r="A754">
        <v>20190114</v>
      </c>
      <c r="B754" t="str">
        <f>"127698"</f>
        <v>127698</v>
      </c>
      <c r="C754" t="s">
        <v>232</v>
      </c>
      <c r="D754" s="3">
        <v>35.979999999999997</v>
      </c>
      <c r="E754" t="s">
        <v>258</v>
      </c>
      <c r="F754" t="s">
        <v>13</v>
      </c>
    </row>
    <row r="755" spans="1:6" x14ac:dyDescent="0.25">
      <c r="A755">
        <v>20190114</v>
      </c>
      <c r="B755" t="str">
        <f>"127698"</f>
        <v>127698</v>
      </c>
      <c r="C755" t="s">
        <v>232</v>
      </c>
      <c r="D755" s="3">
        <v>1</v>
      </c>
      <c r="E755" t="s">
        <v>258</v>
      </c>
      <c r="F755" t="s">
        <v>13</v>
      </c>
    </row>
    <row r="756" spans="1:6" x14ac:dyDescent="0.25">
      <c r="A756">
        <v>20190114</v>
      </c>
      <c r="B756" t="str">
        <f>"127699"</f>
        <v>127699</v>
      </c>
      <c r="C756" t="s">
        <v>438</v>
      </c>
      <c r="D756" s="3">
        <v>100</v>
      </c>
      <c r="E756" t="s">
        <v>258</v>
      </c>
      <c r="F756" t="s">
        <v>13</v>
      </c>
    </row>
    <row r="757" spans="1:6" x14ac:dyDescent="0.25">
      <c r="A757">
        <v>20190114</v>
      </c>
      <c r="B757" t="str">
        <f>"127700"</f>
        <v>127700</v>
      </c>
      <c r="C757" t="s">
        <v>439</v>
      </c>
      <c r="D757" s="3">
        <v>9100</v>
      </c>
      <c r="E757" t="s">
        <v>440</v>
      </c>
      <c r="F757" t="s">
        <v>13</v>
      </c>
    </row>
    <row r="758" spans="1:6" x14ac:dyDescent="0.25">
      <c r="A758">
        <v>20190114</v>
      </c>
      <c r="B758" t="str">
        <f>"127701"</f>
        <v>127701</v>
      </c>
      <c r="C758" t="s">
        <v>441</v>
      </c>
      <c r="D758" s="3">
        <v>-26.94</v>
      </c>
      <c r="E758" t="s">
        <v>443</v>
      </c>
      <c r="F758" t="s">
        <v>13</v>
      </c>
    </row>
    <row r="759" spans="1:6" x14ac:dyDescent="0.25">
      <c r="A759">
        <v>20190114</v>
      </c>
      <c r="B759" t="str">
        <f>"127701"</f>
        <v>127701</v>
      </c>
      <c r="C759" t="s">
        <v>441</v>
      </c>
      <c r="D759" s="3">
        <v>585.58000000000004</v>
      </c>
      <c r="E759" t="s">
        <v>184</v>
      </c>
      <c r="F759" t="s">
        <v>13</v>
      </c>
    </row>
    <row r="760" spans="1:6" x14ac:dyDescent="0.25">
      <c r="A760">
        <v>20190114</v>
      </c>
      <c r="B760" t="str">
        <f>"127701"</f>
        <v>127701</v>
      </c>
      <c r="C760" t="s">
        <v>441</v>
      </c>
      <c r="D760" s="3">
        <v>574.59</v>
      </c>
      <c r="E760" t="s">
        <v>442</v>
      </c>
      <c r="F760" t="s">
        <v>13</v>
      </c>
    </row>
    <row r="761" spans="1:6" x14ac:dyDescent="0.25">
      <c r="A761">
        <v>20190114</v>
      </c>
      <c r="B761" t="str">
        <f>"127702"</f>
        <v>127702</v>
      </c>
      <c r="C761" t="s">
        <v>444</v>
      </c>
      <c r="D761" s="3">
        <v>9518.91</v>
      </c>
      <c r="E761" t="s">
        <v>445</v>
      </c>
      <c r="F761" t="s">
        <v>13</v>
      </c>
    </row>
    <row r="762" spans="1:6" x14ac:dyDescent="0.25">
      <c r="A762">
        <v>20190114</v>
      </c>
      <c r="B762" t="str">
        <f>"127703"</f>
        <v>127703</v>
      </c>
      <c r="C762" t="s">
        <v>446</v>
      </c>
      <c r="D762" s="3">
        <v>122</v>
      </c>
      <c r="E762" t="s">
        <v>260</v>
      </c>
      <c r="F762" t="s">
        <v>13</v>
      </c>
    </row>
    <row r="763" spans="1:6" x14ac:dyDescent="0.25">
      <c r="A763">
        <v>20190114</v>
      </c>
      <c r="B763" t="str">
        <f>"127704"</f>
        <v>127704</v>
      </c>
      <c r="C763" t="s">
        <v>447</v>
      </c>
      <c r="D763" s="3">
        <v>1080</v>
      </c>
      <c r="E763" t="s">
        <v>448</v>
      </c>
      <c r="F763" t="s">
        <v>13</v>
      </c>
    </row>
    <row r="764" spans="1:6" x14ac:dyDescent="0.25">
      <c r="A764">
        <v>20190114</v>
      </c>
      <c r="B764" t="str">
        <f>"127705"</f>
        <v>127705</v>
      </c>
      <c r="C764" t="s">
        <v>449</v>
      </c>
      <c r="D764" s="3">
        <v>24500</v>
      </c>
      <c r="E764" t="s">
        <v>450</v>
      </c>
      <c r="F764" t="s">
        <v>13</v>
      </c>
    </row>
    <row r="765" spans="1:6" x14ac:dyDescent="0.25">
      <c r="A765">
        <v>20190114</v>
      </c>
      <c r="B765" t="str">
        <f>"127706"</f>
        <v>127706</v>
      </c>
      <c r="C765" t="s">
        <v>451</v>
      </c>
      <c r="D765" s="3">
        <v>359.6</v>
      </c>
      <c r="E765" t="s">
        <v>288</v>
      </c>
      <c r="F765" t="s">
        <v>13</v>
      </c>
    </row>
    <row r="766" spans="1:6" x14ac:dyDescent="0.25">
      <c r="A766">
        <v>20190114</v>
      </c>
      <c r="B766" t="str">
        <f>"127707"</f>
        <v>127707</v>
      </c>
      <c r="C766" t="s">
        <v>451</v>
      </c>
      <c r="D766" s="3">
        <v>97.8</v>
      </c>
      <c r="E766" t="s">
        <v>288</v>
      </c>
      <c r="F766" t="s">
        <v>13</v>
      </c>
    </row>
    <row r="767" spans="1:6" x14ac:dyDescent="0.25">
      <c r="A767">
        <v>20190114</v>
      </c>
      <c r="B767" t="str">
        <f>"127707"</f>
        <v>127707</v>
      </c>
      <c r="C767" t="s">
        <v>451</v>
      </c>
      <c r="D767" s="3">
        <v>210</v>
      </c>
      <c r="E767" t="s">
        <v>288</v>
      </c>
      <c r="F767" t="s">
        <v>13</v>
      </c>
    </row>
    <row r="768" spans="1:6" x14ac:dyDescent="0.25">
      <c r="A768">
        <v>20190114</v>
      </c>
      <c r="B768" t="str">
        <f>"127707"</f>
        <v>127707</v>
      </c>
      <c r="C768" t="s">
        <v>451</v>
      </c>
      <c r="D768" s="3">
        <v>1110</v>
      </c>
      <c r="E768" t="s">
        <v>288</v>
      </c>
      <c r="F768" t="s">
        <v>13</v>
      </c>
    </row>
    <row r="769" spans="1:6" x14ac:dyDescent="0.25">
      <c r="A769">
        <v>20190114</v>
      </c>
      <c r="B769" t="str">
        <f>"127708"</f>
        <v>127708</v>
      </c>
      <c r="C769" t="s">
        <v>452</v>
      </c>
      <c r="D769" s="3">
        <v>150</v>
      </c>
      <c r="E769" t="s">
        <v>93</v>
      </c>
      <c r="F769" t="s">
        <v>13</v>
      </c>
    </row>
    <row r="770" spans="1:6" x14ac:dyDescent="0.25">
      <c r="A770">
        <v>20190114</v>
      </c>
      <c r="B770" t="str">
        <f>"127709"</f>
        <v>127709</v>
      </c>
      <c r="C770" t="s">
        <v>453</v>
      </c>
      <c r="D770" s="3">
        <v>250</v>
      </c>
      <c r="E770" t="s">
        <v>214</v>
      </c>
      <c r="F770" t="s">
        <v>13</v>
      </c>
    </row>
    <row r="771" spans="1:6" x14ac:dyDescent="0.25">
      <c r="A771">
        <v>20190114</v>
      </c>
      <c r="B771" t="str">
        <f>"127709"</f>
        <v>127709</v>
      </c>
      <c r="C771" t="s">
        <v>453</v>
      </c>
      <c r="D771" s="3">
        <v>303.48</v>
      </c>
      <c r="E771" t="s">
        <v>214</v>
      </c>
      <c r="F771" t="s">
        <v>13</v>
      </c>
    </row>
    <row r="772" spans="1:6" x14ac:dyDescent="0.25">
      <c r="A772">
        <v>20190114</v>
      </c>
      <c r="B772" t="str">
        <f>"127710"</f>
        <v>127710</v>
      </c>
      <c r="C772" t="s">
        <v>454</v>
      </c>
      <c r="D772" s="3">
        <v>40</v>
      </c>
      <c r="E772" t="s">
        <v>455</v>
      </c>
      <c r="F772" t="s">
        <v>13</v>
      </c>
    </row>
    <row r="773" spans="1:6" x14ac:dyDescent="0.25">
      <c r="A773">
        <v>20190114</v>
      </c>
      <c r="B773" t="str">
        <f>"127711"</f>
        <v>127711</v>
      </c>
      <c r="C773" t="s">
        <v>456</v>
      </c>
      <c r="D773" s="3">
        <v>244</v>
      </c>
      <c r="E773" t="s">
        <v>177</v>
      </c>
      <c r="F773" t="s">
        <v>227</v>
      </c>
    </row>
    <row r="774" spans="1:6" x14ac:dyDescent="0.25">
      <c r="A774">
        <v>20190114</v>
      </c>
      <c r="B774" t="str">
        <f>"127711"</f>
        <v>127711</v>
      </c>
      <c r="C774" t="s">
        <v>456</v>
      </c>
      <c r="D774" s="3">
        <v>244</v>
      </c>
      <c r="E774" t="s">
        <v>177</v>
      </c>
      <c r="F774" t="s">
        <v>227</v>
      </c>
    </row>
    <row r="775" spans="1:6" x14ac:dyDescent="0.25">
      <c r="A775">
        <v>20190114</v>
      </c>
      <c r="B775" t="str">
        <f>"127712"</f>
        <v>127712</v>
      </c>
      <c r="C775" t="s">
        <v>457</v>
      </c>
      <c r="D775" s="3">
        <v>17.5</v>
      </c>
      <c r="E775" t="s">
        <v>459</v>
      </c>
      <c r="F775" t="s">
        <v>162</v>
      </c>
    </row>
    <row r="776" spans="1:6" x14ac:dyDescent="0.25">
      <c r="A776">
        <v>20190114</v>
      </c>
      <c r="B776" t="str">
        <f>"127712"</f>
        <v>127712</v>
      </c>
      <c r="C776" t="s">
        <v>457</v>
      </c>
      <c r="D776" s="3">
        <v>59</v>
      </c>
      <c r="E776" t="s">
        <v>458</v>
      </c>
      <c r="F776" t="s">
        <v>162</v>
      </c>
    </row>
    <row r="777" spans="1:6" x14ac:dyDescent="0.25">
      <c r="A777">
        <v>20190114</v>
      </c>
      <c r="B777" t="str">
        <f>"127713"</f>
        <v>127713</v>
      </c>
      <c r="C777" t="s">
        <v>460</v>
      </c>
      <c r="D777" s="3">
        <v>706.25</v>
      </c>
      <c r="E777" t="s">
        <v>461</v>
      </c>
      <c r="F777" t="s">
        <v>13</v>
      </c>
    </row>
    <row r="778" spans="1:6" x14ac:dyDescent="0.25">
      <c r="A778">
        <v>20190114</v>
      </c>
      <c r="B778" t="str">
        <f>"127714"</f>
        <v>127714</v>
      </c>
      <c r="C778" t="s">
        <v>462</v>
      </c>
      <c r="D778" s="3">
        <v>200</v>
      </c>
      <c r="E778" t="s">
        <v>93</v>
      </c>
      <c r="F778" t="s">
        <v>13</v>
      </c>
    </row>
    <row r="779" spans="1:6" x14ac:dyDescent="0.25">
      <c r="A779">
        <v>20190114</v>
      </c>
      <c r="B779" t="str">
        <f>"127715"</f>
        <v>127715</v>
      </c>
      <c r="C779" t="s">
        <v>463</v>
      </c>
      <c r="D779" s="3">
        <v>1875</v>
      </c>
      <c r="E779" t="s">
        <v>465</v>
      </c>
      <c r="F779" t="s">
        <v>348</v>
      </c>
    </row>
    <row r="780" spans="1:6" x14ac:dyDescent="0.25">
      <c r="A780">
        <v>20190114</v>
      </c>
      <c r="B780" t="str">
        <f>"127715"</f>
        <v>127715</v>
      </c>
      <c r="C780" t="s">
        <v>463</v>
      </c>
      <c r="D780" s="3">
        <v>3200</v>
      </c>
      <c r="E780" t="s">
        <v>465</v>
      </c>
      <c r="F780" t="s">
        <v>348</v>
      </c>
    </row>
    <row r="781" spans="1:6" x14ac:dyDescent="0.25">
      <c r="A781">
        <v>20190114</v>
      </c>
      <c r="B781" t="str">
        <f>"127715"</f>
        <v>127715</v>
      </c>
      <c r="C781" t="s">
        <v>463</v>
      </c>
      <c r="D781" s="3">
        <v>1515</v>
      </c>
      <c r="E781" t="s">
        <v>464</v>
      </c>
      <c r="F781" t="s">
        <v>348</v>
      </c>
    </row>
    <row r="782" spans="1:6" x14ac:dyDescent="0.25">
      <c r="A782">
        <v>20190114</v>
      </c>
      <c r="B782" t="str">
        <f>"127715"</f>
        <v>127715</v>
      </c>
      <c r="C782" t="s">
        <v>463</v>
      </c>
      <c r="D782" s="3">
        <v>2475</v>
      </c>
      <c r="E782" t="s">
        <v>464</v>
      </c>
      <c r="F782" t="s">
        <v>348</v>
      </c>
    </row>
    <row r="783" spans="1:6" x14ac:dyDescent="0.25">
      <c r="A783">
        <v>20190114</v>
      </c>
      <c r="B783" t="str">
        <f>"127715"</f>
        <v>127715</v>
      </c>
      <c r="C783" t="s">
        <v>463</v>
      </c>
      <c r="D783" s="3">
        <v>1410</v>
      </c>
      <c r="E783" t="s">
        <v>464</v>
      </c>
      <c r="F783" t="s">
        <v>348</v>
      </c>
    </row>
    <row r="784" spans="1:6" x14ac:dyDescent="0.25">
      <c r="A784">
        <v>20190114</v>
      </c>
      <c r="B784" t="str">
        <f>"127715"</f>
        <v>127715</v>
      </c>
      <c r="C784" t="s">
        <v>463</v>
      </c>
      <c r="D784" s="3">
        <v>1687.5</v>
      </c>
      <c r="E784" t="s">
        <v>464</v>
      </c>
      <c r="F784" t="s">
        <v>348</v>
      </c>
    </row>
    <row r="785" spans="1:6" x14ac:dyDescent="0.25">
      <c r="A785">
        <v>20190114</v>
      </c>
      <c r="B785" t="str">
        <f>"127716"</f>
        <v>127716</v>
      </c>
      <c r="C785" t="s">
        <v>466</v>
      </c>
      <c r="D785" s="3">
        <v>750</v>
      </c>
      <c r="E785" s="4">
        <v>43435</v>
      </c>
      <c r="F785" t="s">
        <v>13</v>
      </c>
    </row>
    <row r="786" spans="1:6" x14ac:dyDescent="0.25">
      <c r="A786">
        <v>20190114</v>
      </c>
      <c r="B786" t="str">
        <f>"127717"</f>
        <v>127717</v>
      </c>
      <c r="C786" t="s">
        <v>467</v>
      </c>
      <c r="D786" s="3">
        <v>558</v>
      </c>
      <c r="E786" t="s">
        <v>468</v>
      </c>
      <c r="F786" t="s">
        <v>13</v>
      </c>
    </row>
    <row r="787" spans="1:6" x14ac:dyDescent="0.25">
      <c r="A787">
        <v>20190114</v>
      </c>
      <c r="B787" t="str">
        <f>"127718"</f>
        <v>127718</v>
      </c>
      <c r="C787" t="s">
        <v>469</v>
      </c>
      <c r="D787" s="3">
        <v>300</v>
      </c>
      <c r="E787" t="s">
        <v>470</v>
      </c>
      <c r="F787" t="s">
        <v>13</v>
      </c>
    </row>
    <row r="788" spans="1:6" x14ac:dyDescent="0.25">
      <c r="A788">
        <v>20190114</v>
      </c>
      <c r="B788" t="str">
        <f>"127719"</f>
        <v>127719</v>
      </c>
      <c r="C788" t="s">
        <v>248</v>
      </c>
      <c r="D788" s="3">
        <v>1233.23</v>
      </c>
      <c r="E788" t="s">
        <v>471</v>
      </c>
      <c r="F788" t="s">
        <v>13</v>
      </c>
    </row>
    <row r="789" spans="1:6" x14ac:dyDescent="0.25">
      <c r="A789">
        <v>20190114</v>
      </c>
      <c r="B789" t="str">
        <f>"127720"</f>
        <v>127720</v>
      </c>
      <c r="C789" t="s">
        <v>472</v>
      </c>
      <c r="D789" s="3">
        <v>23.1</v>
      </c>
      <c r="E789" t="s">
        <v>214</v>
      </c>
      <c r="F789" t="s">
        <v>13</v>
      </c>
    </row>
    <row r="790" spans="1:6" x14ac:dyDescent="0.25">
      <c r="A790">
        <v>20190114</v>
      </c>
      <c r="B790" t="str">
        <f>"127720"</f>
        <v>127720</v>
      </c>
      <c r="C790" t="s">
        <v>472</v>
      </c>
      <c r="D790" s="3">
        <v>56</v>
      </c>
      <c r="E790" t="s">
        <v>36</v>
      </c>
      <c r="F790" t="s">
        <v>13</v>
      </c>
    </row>
    <row r="791" spans="1:6" x14ac:dyDescent="0.25">
      <c r="A791">
        <v>20190114</v>
      </c>
      <c r="B791" t="str">
        <f>"127721"</f>
        <v>127721</v>
      </c>
      <c r="C791" t="s">
        <v>473</v>
      </c>
      <c r="D791" s="3">
        <v>263.5</v>
      </c>
      <c r="E791" t="s">
        <v>363</v>
      </c>
      <c r="F791" t="s">
        <v>12</v>
      </c>
    </row>
    <row r="792" spans="1:6" x14ac:dyDescent="0.25">
      <c r="A792">
        <v>20190114</v>
      </c>
      <c r="B792" t="str">
        <f>"127723"</f>
        <v>127723</v>
      </c>
      <c r="C792" t="s">
        <v>474</v>
      </c>
      <c r="D792" s="3">
        <v>4938.5</v>
      </c>
      <c r="E792" t="s">
        <v>299</v>
      </c>
      <c r="F792" t="s">
        <v>11</v>
      </c>
    </row>
    <row r="793" spans="1:6" x14ac:dyDescent="0.25">
      <c r="A793">
        <v>20190114</v>
      </c>
      <c r="B793" t="str">
        <f>"127724"</f>
        <v>127724</v>
      </c>
      <c r="C793" t="s">
        <v>475</v>
      </c>
      <c r="D793" s="3">
        <v>11.19</v>
      </c>
      <c r="E793" t="s">
        <v>476</v>
      </c>
      <c r="F793" t="s">
        <v>13</v>
      </c>
    </row>
    <row r="794" spans="1:6" x14ac:dyDescent="0.25">
      <c r="A794">
        <v>20190114</v>
      </c>
      <c r="B794" t="str">
        <f>"127725"</f>
        <v>127725</v>
      </c>
      <c r="C794" t="s">
        <v>477</v>
      </c>
      <c r="D794" s="3">
        <v>36.299999999999997</v>
      </c>
      <c r="E794" t="s">
        <v>478</v>
      </c>
      <c r="F794" t="s">
        <v>13</v>
      </c>
    </row>
    <row r="795" spans="1:6" x14ac:dyDescent="0.25">
      <c r="A795">
        <v>20190114</v>
      </c>
      <c r="B795" t="str">
        <f>"127725"</f>
        <v>127725</v>
      </c>
      <c r="C795" t="s">
        <v>477</v>
      </c>
      <c r="D795" s="3">
        <v>36.299999999999997</v>
      </c>
      <c r="E795" t="s">
        <v>478</v>
      </c>
      <c r="F795" t="s">
        <v>13</v>
      </c>
    </row>
    <row r="796" spans="1:6" x14ac:dyDescent="0.25">
      <c r="A796">
        <v>20190114</v>
      </c>
      <c r="B796" t="str">
        <f>"127726"</f>
        <v>127726</v>
      </c>
      <c r="C796" t="s">
        <v>479</v>
      </c>
      <c r="D796" s="3">
        <v>3000</v>
      </c>
      <c r="E796" t="s">
        <v>347</v>
      </c>
      <c r="F796" t="s">
        <v>348</v>
      </c>
    </row>
    <row r="797" spans="1:6" x14ac:dyDescent="0.25">
      <c r="A797">
        <v>20190114</v>
      </c>
      <c r="B797" t="str">
        <f>"127727"</f>
        <v>127727</v>
      </c>
      <c r="C797" t="s">
        <v>282</v>
      </c>
      <c r="D797" s="3">
        <v>750</v>
      </c>
      <c r="E797" t="s">
        <v>480</v>
      </c>
      <c r="F797" t="s">
        <v>13</v>
      </c>
    </row>
    <row r="798" spans="1:6" x14ac:dyDescent="0.25">
      <c r="A798">
        <v>20190114</v>
      </c>
      <c r="B798" t="str">
        <f>"127727"</f>
        <v>127727</v>
      </c>
      <c r="C798" t="s">
        <v>282</v>
      </c>
      <c r="D798" s="3">
        <v>755</v>
      </c>
      <c r="E798" t="s">
        <v>480</v>
      </c>
      <c r="F798" t="s">
        <v>13</v>
      </c>
    </row>
    <row r="799" spans="1:6" x14ac:dyDescent="0.25">
      <c r="A799">
        <v>20190114</v>
      </c>
      <c r="B799" t="str">
        <f>"127728"</f>
        <v>127728</v>
      </c>
      <c r="C799" t="s">
        <v>481</v>
      </c>
      <c r="D799" s="3">
        <v>577.80999999999995</v>
      </c>
      <c r="E799" t="s">
        <v>483</v>
      </c>
      <c r="F799" t="s">
        <v>13</v>
      </c>
    </row>
    <row r="800" spans="1:6" x14ac:dyDescent="0.25">
      <c r="A800">
        <v>20190114</v>
      </c>
      <c r="B800" t="str">
        <f>"127728"</f>
        <v>127728</v>
      </c>
      <c r="C800" t="s">
        <v>481</v>
      </c>
      <c r="D800" s="3">
        <v>438.89</v>
      </c>
      <c r="E800" t="s">
        <v>482</v>
      </c>
      <c r="F800" t="s">
        <v>13</v>
      </c>
    </row>
    <row r="801" spans="1:6" x14ac:dyDescent="0.25">
      <c r="A801">
        <v>20190114</v>
      </c>
      <c r="B801" t="str">
        <f>"127729"</f>
        <v>127729</v>
      </c>
      <c r="C801" t="s">
        <v>481</v>
      </c>
      <c r="D801" s="3">
        <v>314.99</v>
      </c>
      <c r="E801" t="s">
        <v>484</v>
      </c>
      <c r="F801" t="s">
        <v>11</v>
      </c>
    </row>
    <row r="802" spans="1:6" x14ac:dyDescent="0.25">
      <c r="A802">
        <v>20190114</v>
      </c>
      <c r="B802" t="str">
        <f>"127729"</f>
        <v>127729</v>
      </c>
      <c r="C802" t="s">
        <v>481</v>
      </c>
      <c r="D802" s="3">
        <v>903.52</v>
      </c>
      <c r="E802" t="s">
        <v>484</v>
      </c>
      <c r="F802" t="s">
        <v>13</v>
      </c>
    </row>
    <row r="803" spans="1:6" x14ac:dyDescent="0.25">
      <c r="A803">
        <v>20190114</v>
      </c>
      <c r="B803" t="str">
        <f>"127729"</f>
        <v>127729</v>
      </c>
      <c r="C803" t="s">
        <v>481</v>
      </c>
      <c r="D803" s="3">
        <v>266.42</v>
      </c>
      <c r="E803" t="s">
        <v>484</v>
      </c>
      <c r="F803" t="s">
        <v>13</v>
      </c>
    </row>
    <row r="804" spans="1:6" x14ac:dyDescent="0.25">
      <c r="A804">
        <v>20190114</v>
      </c>
      <c r="B804" t="str">
        <f>"127729"</f>
        <v>127729</v>
      </c>
      <c r="C804" t="s">
        <v>481</v>
      </c>
      <c r="D804" s="3">
        <v>1311.51</v>
      </c>
      <c r="E804" t="s">
        <v>484</v>
      </c>
      <c r="F804" t="s">
        <v>13</v>
      </c>
    </row>
    <row r="805" spans="1:6" x14ac:dyDescent="0.25">
      <c r="A805">
        <v>20190114</v>
      </c>
      <c r="B805" t="str">
        <f>"127729"</f>
        <v>127729</v>
      </c>
      <c r="C805" t="s">
        <v>481</v>
      </c>
      <c r="D805" s="3">
        <v>212.89</v>
      </c>
      <c r="E805" t="s">
        <v>484</v>
      </c>
      <c r="F805" t="s">
        <v>13</v>
      </c>
    </row>
    <row r="806" spans="1:6" x14ac:dyDescent="0.25">
      <c r="A806">
        <v>20190114</v>
      </c>
      <c r="B806" t="str">
        <f>"127729"</f>
        <v>127729</v>
      </c>
      <c r="C806" t="s">
        <v>481</v>
      </c>
      <c r="D806" s="3">
        <v>303.75</v>
      </c>
      <c r="E806" t="s">
        <v>484</v>
      </c>
      <c r="F806" t="s">
        <v>13</v>
      </c>
    </row>
    <row r="807" spans="1:6" x14ac:dyDescent="0.25">
      <c r="A807">
        <v>20190114</v>
      </c>
      <c r="B807" t="str">
        <f>"127729"</f>
        <v>127729</v>
      </c>
      <c r="C807" t="s">
        <v>481</v>
      </c>
      <c r="D807" s="3">
        <v>299.26</v>
      </c>
      <c r="E807" t="s">
        <v>484</v>
      </c>
      <c r="F807" t="s">
        <v>13</v>
      </c>
    </row>
    <row r="808" spans="1:6" x14ac:dyDescent="0.25">
      <c r="A808">
        <v>20190114</v>
      </c>
      <c r="B808" t="str">
        <f>"127729"</f>
        <v>127729</v>
      </c>
      <c r="C808" t="s">
        <v>481</v>
      </c>
      <c r="D808" s="3">
        <v>228.17</v>
      </c>
      <c r="E808" t="s">
        <v>484</v>
      </c>
      <c r="F808" t="s">
        <v>13</v>
      </c>
    </row>
    <row r="809" spans="1:6" x14ac:dyDescent="0.25">
      <c r="A809">
        <v>20190114</v>
      </c>
      <c r="B809" t="str">
        <f>"127729"</f>
        <v>127729</v>
      </c>
      <c r="C809" t="s">
        <v>481</v>
      </c>
      <c r="D809" s="3">
        <v>157.13999999999999</v>
      </c>
      <c r="E809" t="s">
        <v>484</v>
      </c>
      <c r="F809" t="s">
        <v>13</v>
      </c>
    </row>
    <row r="810" spans="1:6" x14ac:dyDescent="0.25">
      <c r="A810">
        <v>20190114</v>
      </c>
      <c r="B810" t="str">
        <f>"127729"</f>
        <v>127729</v>
      </c>
      <c r="C810" t="s">
        <v>481</v>
      </c>
      <c r="D810" s="3">
        <v>275.51</v>
      </c>
      <c r="E810" t="s">
        <v>484</v>
      </c>
      <c r="F810" t="s">
        <v>13</v>
      </c>
    </row>
    <row r="811" spans="1:6" x14ac:dyDescent="0.25">
      <c r="A811">
        <v>20190114</v>
      </c>
      <c r="B811" t="str">
        <f>"127729"</f>
        <v>127729</v>
      </c>
      <c r="C811" t="s">
        <v>481</v>
      </c>
      <c r="D811" s="3">
        <v>255.76</v>
      </c>
      <c r="E811" t="s">
        <v>484</v>
      </c>
      <c r="F811" t="s">
        <v>13</v>
      </c>
    </row>
    <row r="812" spans="1:6" x14ac:dyDescent="0.25">
      <c r="A812">
        <v>20190114</v>
      </c>
      <c r="B812" t="str">
        <f>"127729"</f>
        <v>127729</v>
      </c>
      <c r="C812" t="s">
        <v>481</v>
      </c>
      <c r="D812" s="3">
        <v>260.38</v>
      </c>
      <c r="E812" t="s">
        <v>484</v>
      </c>
      <c r="F812" t="s">
        <v>13</v>
      </c>
    </row>
    <row r="813" spans="1:6" x14ac:dyDescent="0.25">
      <c r="A813">
        <v>20190114</v>
      </c>
      <c r="B813" t="str">
        <f>"127729"</f>
        <v>127729</v>
      </c>
      <c r="C813" t="s">
        <v>481</v>
      </c>
      <c r="D813" s="3">
        <v>1354.91</v>
      </c>
      <c r="E813" t="s">
        <v>484</v>
      </c>
      <c r="F813" t="s">
        <v>13</v>
      </c>
    </row>
    <row r="814" spans="1:6" x14ac:dyDescent="0.25">
      <c r="A814">
        <v>20190114</v>
      </c>
      <c r="B814" t="str">
        <f>"127729"</f>
        <v>127729</v>
      </c>
      <c r="C814" t="s">
        <v>481</v>
      </c>
      <c r="D814" s="3">
        <v>836.67</v>
      </c>
      <c r="E814" t="s">
        <v>484</v>
      </c>
      <c r="F814" t="s">
        <v>13</v>
      </c>
    </row>
    <row r="815" spans="1:6" x14ac:dyDescent="0.25">
      <c r="A815">
        <v>20190114</v>
      </c>
      <c r="B815" t="str">
        <f>"127729"</f>
        <v>127729</v>
      </c>
      <c r="C815" t="s">
        <v>481</v>
      </c>
      <c r="D815" s="3">
        <v>261.45</v>
      </c>
      <c r="E815" t="s">
        <v>484</v>
      </c>
      <c r="F815" t="s">
        <v>13</v>
      </c>
    </row>
    <row r="816" spans="1:6" x14ac:dyDescent="0.25">
      <c r="A816">
        <v>20190114</v>
      </c>
      <c r="B816" t="str">
        <f>"127729"</f>
        <v>127729</v>
      </c>
      <c r="C816" t="s">
        <v>481</v>
      </c>
      <c r="D816" s="3">
        <v>281.68</v>
      </c>
      <c r="E816" t="s">
        <v>484</v>
      </c>
      <c r="F816" t="s">
        <v>13</v>
      </c>
    </row>
    <row r="817" spans="1:6" x14ac:dyDescent="0.25">
      <c r="A817">
        <v>20190114</v>
      </c>
      <c r="B817" t="str">
        <f>"127729"</f>
        <v>127729</v>
      </c>
      <c r="C817" t="s">
        <v>481</v>
      </c>
      <c r="D817" s="3">
        <v>404.45</v>
      </c>
      <c r="E817" t="s">
        <v>484</v>
      </c>
      <c r="F817" t="s">
        <v>13</v>
      </c>
    </row>
    <row r="818" spans="1:6" x14ac:dyDescent="0.25">
      <c r="A818">
        <v>20190114</v>
      </c>
      <c r="B818" t="str">
        <f>"127729"</f>
        <v>127729</v>
      </c>
      <c r="C818" t="s">
        <v>481</v>
      </c>
      <c r="D818" s="3">
        <v>797.75</v>
      </c>
      <c r="E818" t="s">
        <v>484</v>
      </c>
      <c r="F818" t="s">
        <v>13</v>
      </c>
    </row>
    <row r="819" spans="1:6" x14ac:dyDescent="0.25">
      <c r="A819">
        <v>20190114</v>
      </c>
      <c r="B819" t="str">
        <f>"127729"</f>
        <v>127729</v>
      </c>
      <c r="C819" t="s">
        <v>481</v>
      </c>
      <c r="D819" s="3">
        <v>263.33999999999997</v>
      </c>
      <c r="E819" t="s">
        <v>484</v>
      </c>
      <c r="F819" t="s">
        <v>13</v>
      </c>
    </row>
    <row r="820" spans="1:6" x14ac:dyDescent="0.25">
      <c r="A820">
        <v>20190114</v>
      </c>
      <c r="B820" t="str">
        <f>"127729"</f>
        <v>127729</v>
      </c>
      <c r="C820" t="s">
        <v>481</v>
      </c>
      <c r="D820" s="3">
        <v>444.55</v>
      </c>
      <c r="E820" t="s">
        <v>484</v>
      </c>
      <c r="F820" t="s">
        <v>13</v>
      </c>
    </row>
    <row r="821" spans="1:6" x14ac:dyDescent="0.25">
      <c r="A821">
        <v>20190114</v>
      </c>
      <c r="B821" t="str">
        <f>"127729"</f>
        <v>127729</v>
      </c>
      <c r="C821" t="s">
        <v>481</v>
      </c>
      <c r="D821" s="3">
        <v>359.33</v>
      </c>
      <c r="E821" t="s">
        <v>484</v>
      </c>
      <c r="F821" t="s">
        <v>13</v>
      </c>
    </row>
    <row r="822" spans="1:6" x14ac:dyDescent="0.25">
      <c r="A822">
        <v>20190114</v>
      </c>
      <c r="B822" t="str">
        <f>"127729"</f>
        <v>127729</v>
      </c>
      <c r="C822" t="s">
        <v>481</v>
      </c>
      <c r="D822" s="3">
        <v>278.81</v>
      </c>
      <c r="E822" t="s">
        <v>484</v>
      </c>
      <c r="F822" t="s">
        <v>13</v>
      </c>
    </row>
    <row r="823" spans="1:6" x14ac:dyDescent="0.25">
      <c r="A823">
        <v>20190114</v>
      </c>
      <c r="B823" t="str">
        <f>"127729"</f>
        <v>127729</v>
      </c>
      <c r="C823" t="s">
        <v>481</v>
      </c>
      <c r="D823" s="3">
        <v>469.72</v>
      </c>
      <c r="E823" t="s">
        <v>484</v>
      </c>
      <c r="F823" t="s">
        <v>13</v>
      </c>
    </row>
    <row r="824" spans="1:6" x14ac:dyDescent="0.25">
      <c r="A824">
        <v>20190114</v>
      </c>
      <c r="B824" t="str">
        <f>"127729"</f>
        <v>127729</v>
      </c>
      <c r="C824" t="s">
        <v>481</v>
      </c>
      <c r="D824" s="3">
        <v>388.14</v>
      </c>
      <c r="E824" t="s">
        <v>484</v>
      </c>
      <c r="F824" t="s">
        <v>13</v>
      </c>
    </row>
    <row r="825" spans="1:6" x14ac:dyDescent="0.25">
      <c r="A825">
        <v>20190114</v>
      </c>
      <c r="B825" t="str">
        <f>"127729"</f>
        <v>127729</v>
      </c>
      <c r="C825" t="s">
        <v>481</v>
      </c>
      <c r="D825" s="3">
        <v>436.11</v>
      </c>
      <c r="E825" t="s">
        <v>484</v>
      </c>
      <c r="F825" t="s">
        <v>13</v>
      </c>
    </row>
    <row r="826" spans="1:6" x14ac:dyDescent="0.25">
      <c r="A826">
        <v>20190114</v>
      </c>
      <c r="B826" t="str">
        <f>"127729"</f>
        <v>127729</v>
      </c>
      <c r="C826" t="s">
        <v>481</v>
      </c>
      <c r="D826" s="3">
        <v>190.85</v>
      </c>
      <c r="E826" t="s">
        <v>484</v>
      </c>
      <c r="F826" t="s">
        <v>13</v>
      </c>
    </row>
    <row r="827" spans="1:6" x14ac:dyDescent="0.25">
      <c r="A827">
        <v>20190114</v>
      </c>
      <c r="B827" t="str">
        <f>"127729"</f>
        <v>127729</v>
      </c>
      <c r="C827" t="s">
        <v>481</v>
      </c>
      <c r="D827" s="3">
        <v>355.63</v>
      </c>
      <c r="E827" t="s">
        <v>484</v>
      </c>
      <c r="F827" t="s">
        <v>13</v>
      </c>
    </row>
    <row r="828" spans="1:6" x14ac:dyDescent="0.25">
      <c r="A828">
        <v>20190114</v>
      </c>
      <c r="B828" t="str">
        <f>"127729"</f>
        <v>127729</v>
      </c>
      <c r="C828" t="s">
        <v>481</v>
      </c>
      <c r="D828" s="3">
        <v>863.4</v>
      </c>
      <c r="E828" t="s">
        <v>484</v>
      </c>
      <c r="F828" t="s">
        <v>13</v>
      </c>
    </row>
    <row r="829" spans="1:6" x14ac:dyDescent="0.25">
      <c r="A829">
        <v>20190114</v>
      </c>
      <c r="B829" t="str">
        <f>"127729"</f>
        <v>127729</v>
      </c>
      <c r="C829" t="s">
        <v>481</v>
      </c>
      <c r="D829" s="3">
        <v>854.04</v>
      </c>
      <c r="E829" t="s">
        <v>484</v>
      </c>
      <c r="F829" t="s">
        <v>13</v>
      </c>
    </row>
    <row r="830" spans="1:6" x14ac:dyDescent="0.25">
      <c r="A830">
        <v>20190114</v>
      </c>
      <c r="B830" t="str">
        <f>"127729"</f>
        <v>127729</v>
      </c>
      <c r="C830" t="s">
        <v>481</v>
      </c>
      <c r="D830" s="3">
        <v>932.99</v>
      </c>
      <c r="E830" t="s">
        <v>484</v>
      </c>
      <c r="F830" t="s">
        <v>13</v>
      </c>
    </row>
    <row r="831" spans="1:6" x14ac:dyDescent="0.25">
      <c r="A831">
        <v>20190114</v>
      </c>
      <c r="B831" t="str">
        <f>"127729"</f>
        <v>127729</v>
      </c>
      <c r="C831" t="s">
        <v>481</v>
      </c>
      <c r="D831" s="3">
        <v>325.81</v>
      </c>
      <c r="E831" t="s">
        <v>484</v>
      </c>
      <c r="F831" t="s">
        <v>13</v>
      </c>
    </row>
    <row r="832" spans="1:6" x14ac:dyDescent="0.25">
      <c r="A832">
        <v>20190114</v>
      </c>
      <c r="B832" t="str">
        <f>"127729"</f>
        <v>127729</v>
      </c>
      <c r="C832" t="s">
        <v>481</v>
      </c>
      <c r="D832" s="3">
        <v>563.14</v>
      </c>
      <c r="E832" t="s">
        <v>484</v>
      </c>
      <c r="F832" t="s">
        <v>13</v>
      </c>
    </row>
    <row r="833" spans="1:6" x14ac:dyDescent="0.25">
      <c r="A833">
        <v>20190114</v>
      </c>
      <c r="B833" t="str">
        <f>"127729"</f>
        <v>127729</v>
      </c>
      <c r="C833" t="s">
        <v>481</v>
      </c>
      <c r="D833" s="3">
        <v>1135.27</v>
      </c>
      <c r="E833" t="s">
        <v>484</v>
      </c>
      <c r="F833" t="s">
        <v>13</v>
      </c>
    </row>
    <row r="834" spans="1:6" x14ac:dyDescent="0.25">
      <c r="A834">
        <v>20190114</v>
      </c>
      <c r="B834" t="str">
        <f>"127729"</f>
        <v>127729</v>
      </c>
      <c r="C834" t="s">
        <v>481</v>
      </c>
      <c r="D834" s="3">
        <v>227.44</v>
      </c>
      <c r="E834" t="s">
        <v>484</v>
      </c>
      <c r="F834" t="s">
        <v>13</v>
      </c>
    </row>
    <row r="835" spans="1:6" x14ac:dyDescent="0.25">
      <c r="A835">
        <v>20190114</v>
      </c>
      <c r="B835" t="str">
        <f>"127729"</f>
        <v>127729</v>
      </c>
      <c r="C835" t="s">
        <v>481</v>
      </c>
      <c r="D835" s="3">
        <v>389.75</v>
      </c>
      <c r="E835" t="s">
        <v>484</v>
      </c>
      <c r="F835" t="s">
        <v>13</v>
      </c>
    </row>
    <row r="836" spans="1:6" x14ac:dyDescent="0.25">
      <c r="A836">
        <v>20190114</v>
      </c>
      <c r="B836" t="str">
        <f>"127729"</f>
        <v>127729</v>
      </c>
      <c r="C836" t="s">
        <v>481</v>
      </c>
      <c r="D836" s="3">
        <v>234.14</v>
      </c>
      <c r="E836" t="s">
        <v>484</v>
      </c>
      <c r="F836" t="s">
        <v>13</v>
      </c>
    </row>
    <row r="837" spans="1:6" x14ac:dyDescent="0.25">
      <c r="A837">
        <v>20190114</v>
      </c>
      <c r="B837" t="str">
        <f>"127729"</f>
        <v>127729</v>
      </c>
      <c r="C837" t="s">
        <v>481</v>
      </c>
      <c r="D837" s="3">
        <v>275.10000000000002</v>
      </c>
      <c r="E837" t="s">
        <v>485</v>
      </c>
      <c r="F837" t="s">
        <v>13</v>
      </c>
    </row>
    <row r="838" spans="1:6" x14ac:dyDescent="0.25">
      <c r="A838">
        <v>20190118</v>
      </c>
      <c r="B838" t="str">
        <f>"127730"</f>
        <v>127730</v>
      </c>
      <c r="C838" t="s">
        <v>103</v>
      </c>
      <c r="D838" s="3">
        <v>37.869999999999997</v>
      </c>
      <c r="E838" t="s">
        <v>489</v>
      </c>
      <c r="F838" t="s">
        <v>221</v>
      </c>
    </row>
    <row r="839" spans="1:6" x14ac:dyDescent="0.25">
      <c r="A839">
        <v>20190118</v>
      </c>
      <c r="B839" t="str">
        <f>"127730"</f>
        <v>127730</v>
      </c>
      <c r="C839" t="s">
        <v>103</v>
      </c>
      <c r="D839" s="3">
        <v>109.9</v>
      </c>
      <c r="E839" t="s">
        <v>489</v>
      </c>
      <c r="F839" t="s">
        <v>221</v>
      </c>
    </row>
    <row r="840" spans="1:6" x14ac:dyDescent="0.25">
      <c r="A840">
        <v>20190118</v>
      </c>
      <c r="B840" t="str">
        <f>"127730"</f>
        <v>127730</v>
      </c>
      <c r="C840" t="s">
        <v>103</v>
      </c>
      <c r="D840" s="3">
        <v>126</v>
      </c>
      <c r="E840" t="s">
        <v>489</v>
      </c>
      <c r="F840" t="s">
        <v>221</v>
      </c>
    </row>
    <row r="841" spans="1:6" x14ac:dyDescent="0.25">
      <c r="A841">
        <v>20190118</v>
      </c>
      <c r="B841" t="str">
        <f>"127730"</f>
        <v>127730</v>
      </c>
      <c r="C841" t="s">
        <v>103</v>
      </c>
      <c r="D841" s="3">
        <v>185.94</v>
      </c>
      <c r="E841" t="s">
        <v>489</v>
      </c>
      <c r="F841" t="s">
        <v>221</v>
      </c>
    </row>
    <row r="842" spans="1:6" x14ac:dyDescent="0.25">
      <c r="A842">
        <v>20190118</v>
      </c>
      <c r="B842" t="str">
        <f>"127730"</f>
        <v>127730</v>
      </c>
      <c r="C842" t="s">
        <v>103</v>
      </c>
      <c r="D842" s="3">
        <v>1163.8800000000001</v>
      </c>
      <c r="E842" t="s">
        <v>489</v>
      </c>
      <c r="F842" t="s">
        <v>221</v>
      </c>
    </row>
    <row r="843" spans="1:6" x14ac:dyDescent="0.25">
      <c r="A843">
        <v>20190118</v>
      </c>
      <c r="B843" t="str">
        <f>"127730"</f>
        <v>127730</v>
      </c>
      <c r="C843" t="s">
        <v>103</v>
      </c>
      <c r="D843" s="3">
        <v>329.98</v>
      </c>
      <c r="E843" t="s">
        <v>489</v>
      </c>
      <c r="F843" t="s">
        <v>221</v>
      </c>
    </row>
    <row r="844" spans="1:6" x14ac:dyDescent="0.25">
      <c r="A844">
        <v>20190118</v>
      </c>
      <c r="B844" t="str">
        <f>"127730"</f>
        <v>127730</v>
      </c>
      <c r="C844" t="s">
        <v>103</v>
      </c>
      <c r="D844" s="3">
        <v>285.77999999999997</v>
      </c>
      <c r="E844" t="s">
        <v>489</v>
      </c>
      <c r="F844" t="s">
        <v>221</v>
      </c>
    </row>
    <row r="845" spans="1:6" x14ac:dyDescent="0.25">
      <c r="A845">
        <v>20190118</v>
      </c>
      <c r="B845" t="str">
        <f>"127730"</f>
        <v>127730</v>
      </c>
      <c r="C845" t="s">
        <v>103</v>
      </c>
      <c r="D845" s="3">
        <v>39.9</v>
      </c>
      <c r="E845" t="s">
        <v>488</v>
      </c>
      <c r="F845" t="s">
        <v>13</v>
      </c>
    </row>
    <row r="846" spans="1:6" x14ac:dyDescent="0.25">
      <c r="A846">
        <v>20190118</v>
      </c>
      <c r="B846" t="str">
        <f>"127730"</f>
        <v>127730</v>
      </c>
      <c r="C846" t="s">
        <v>103</v>
      </c>
      <c r="D846" s="3">
        <v>81.34</v>
      </c>
      <c r="E846" t="s">
        <v>214</v>
      </c>
      <c r="F846" t="s">
        <v>13</v>
      </c>
    </row>
    <row r="847" spans="1:6" x14ac:dyDescent="0.25">
      <c r="A847">
        <v>20190118</v>
      </c>
      <c r="B847" t="str">
        <f>"127730"</f>
        <v>127730</v>
      </c>
      <c r="C847" t="s">
        <v>103</v>
      </c>
      <c r="D847" s="3">
        <v>140.38</v>
      </c>
      <c r="E847" t="s">
        <v>214</v>
      </c>
      <c r="F847" t="s">
        <v>13</v>
      </c>
    </row>
    <row r="848" spans="1:6" x14ac:dyDescent="0.25">
      <c r="A848">
        <v>20190118</v>
      </c>
      <c r="B848" t="str">
        <f>"127730"</f>
        <v>127730</v>
      </c>
      <c r="C848" t="s">
        <v>103</v>
      </c>
      <c r="D848" s="3">
        <v>109.95</v>
      </c>
      <c r="E848" t="s">
        <v>214</v>
      </c>
      <c r="F848" t="s">
        <v>13</v>
      </c>
    </row>
    <row r="849" spans="1:6" x14ac:dyDescent="0.25">
      <c r="A849">
        <v>20190118</v>
      </c>
      <c r="B849" t="str">
        <f>"127730"</f>
        <v>127730</v>
      </c>
      <c r="C849" t="s">
        <v>103</v>
      </c>
      <c r="D849" s="3">
        <v>51.99</v>
      </c>
      <c r="E849" t="s">
        <v>486</v>
      </c>
      <c r="F849" t="s">
        <v>13</v>
      </c>
    </row>
    <row r="850" spans="1:6" x14ac:dyDescent="0.25">
      <c r="A850">
        <v>20190118</v>
      </c>
      <c r="B850" t="str">
        <f>"127730"</f>
        <v>127730</v>
      </c>
      <c r="C850" t="s">
        <v>103</v>
      </c>
      <c r="D850" s="3">
        <v>-57.76</v>
      </c>
      <c r="E850" t="s">
        <v>487</v>
      </c>
      <c r="F850" t="s">
        <v>13</v>
      </c>
    </row>
    <row r="851" spans="1:6" x14ac:dyDescent="0.25">
      <c r="A851">
        <v>20190118</v>
      </c>
      <c r="B851" t="str">
        <f>"127730"</f>
        <v>127730</v>
      </c>
      <c r="C851" t="s">
        <v>103</v>
      </c>
      <c r="D851" s="3">
        <v>48.02</v>
      </c>
      <c r="E851" t="s">
        <v>177</v>
      </c>
      <c r="F851" t="s">
        <v>13</v>
      </c>
    </row>
    <row r="852" spans="1:6" x14ac:dyDescent="0.25">
      <c r="A852">
        <v>20190118</v>
      </c>
      <c r="B852" t="str">
        <f>"127731"</f>
        <v>127731</v>
      </c>
      <c r="C852" t="s">
        <v>490</v>
      </c>
      <c r="D852" s="3">
        <v>144</v>
      </c>
      <c r="E852" t="s">
        <v>260</v>
      </c>
      <c r="F852" t="s">
        <v>13</v>
      </c>
    </row>
    <row r="853" spans="1:6" x14ac:dyDescent="0.25">
      <c r="A853">
        <v>20190118</v>
      </c>
      <c r="B853" t="str">
        <f>"127732"</f>
        <v>127732</v>
      </c>
      <c r="C853" t="s">
        <v>491</v>
      </c>
      <c r="D853" s="3">
        <v>678</v>
      </c>
      <c r="E853" t="s">
        <v>339</v>
      </c>
      <c r="F853" t="s">
        <v>13</v>
      </c>
    </row>
    <row r="854" spans="1:6" x14ac:dyDescent="0.25">
      <c r="A854">
        <v>20190118</v>
      </c>
      <c r="B854" t="str">
        <f>"127732"</f>
        <v>127732</v>
      </c>
      <c r="C854" t="s">
        <v>491</v>
      </c>
      <c r="D854" s="3">
        <v>338.37</v>
      </c>
      <c r="E854" t="s">
        <v>339</v>
      </c>
      <c r="F854" t="s">
        <v>13</v>
      </c>
    </row>
    <row r="855" spans="1:6" x14ac:dyDescent="0.25">
      <c r="A855">
        <v>20190118</v>
      </c>
      <c r="B855" t="str">
        <f>"127732"</f>
        <v>127732</v>
      </c>
      <c r="C855" t="s">
        <v>491</v>
      </c>
      <c r="D855" s="3">
        <v>421</v>
      </c>
      <c r="E855" t="s">
        <v>339</v>
      </c>
      <c r="F855" t="s">
        <v>13</v>
      </c>
    </row>
    <row r="856" spans="1:6" x14ac:dyDescent="0.25">
      <c r="A856">
        <v>20190118</v>
      </c>
      <c r="B856" t="str">
        <f>"127732"</f>
        <v>127732</v>
      </c>
      <c r="C856" t="s">
        <v>491</v>
      </c>
      <c r="D856" s="3">
        <v>179</v>
      </c>
      <c r="E856" t="s">
        <v>339</v>
      </c>
      <c r="F856" t="s">
        <v>13</v>
      </c>
    </row>
    <row r="857" spans="1:6" x14ac:dyDescent="0.25">
      <c r="A857">
        <v>20190118</v>
      </c>
      <c r="B857" t="str">
        <f>"127732"</f>
        <v>127732</v>
      </c>
      <c r="C857" t="s">
        <v>491</v>
      </c>
      <c r="D857" s="3">
        <v>610.63</v>
      </c>
      <c r="E857" t="s">
        <v>339</v>
      </c>
      <c r="F857" t="s">
        <v>13</v>
      </c>
    </row>
    <row r="858" spans="1:6" x14ac:dyDescent="0.25">
      <c r="A858">
        <v>20190118</v>
      </c>
      <c r="B858" t="str">
        <f>"127732"</f>
        <v>127732</v>
      </c>
      <c r="C858" t="s">
        <v>491</v>
      </c>
      <c r="D858" s="3">
        <v>179</v>
      </c>
      <c r="E858" t="s">
        <v>339</v>
      </c>
      <c r="F858" t="s">
        <v>13</v>
      </c>
    </row>
    <row r="859" spans="1:6" x14ac:dyDescent="0.25">
      <c r="A859">
        <v>20190118</v>
      </c>
      <c r="B859" t="str">
        <f>"127733"</f>
        <v>127733</v>
      </c>
      <c r="C859" t="s">
        <v>492</v>
      </c>
      <c r="D859" s="3">
        <v>2703.55</v>
      </c>
      <c r="E859" t="s">
        <v>493</v>
      </c>
      <c r="F859" t="s">
        <v>13</v>
      </c>
    </row>
    <row r="860" spans="1:6" x14ac:dyDescent="0.25">
      <c r="A860">
        <v>20190118</v>
      </c>
      <c r="B860" t="str">
        <f>"127734"</f>
        <v>127734</v>
      </c>
      <c r="C860" t="s">
        <v>494</v>
      </c>
      <c r="D860" s="3">
        <v>3187.3</v>
      </c>
      <c r="E860" t="s">
        <v>36</v>
      </c>
      <c r="F860" t="s">
        <v>11</v>
      </c>
    </row>
    <row r="861" spans="1:6" x14ac:dyDescent="0.25">
      <c r="A861">
        <v>20190118</v>
      </c>
      <c r="B861" t="str">
        <f>"127734"</f>
        <v>127734</v>
      </c>
      <c r="C861" t="s">
        <v>494</v>
      </c>
      <c r="D861" s="3">
        <v>1331.2</v>
      </c>
      <c r="E861" t="s">
        <v>36</v>
      </c>
      <c r="F861" t="s">
        <v>11</v>
      </c>
    </row>
    <row r="862" spans="1:6" x14ac:dyDescent="0.25">
      <c r="A862">
        <v>20190118</v>
      </c>
      <c r="B862" t="str">
        <f>"127735"</f>
        <v>127735</v>
      </c>
      <c r="C862" t="s">
        <v>495</v>
      </c>
      <c r="D862" s="3">
        <v>250</v>
      </c>
      <c r="E862" t="s">
        <v>87</v>
      </c>
      <c r="F862" t="s">
        <v>11</v>
      </c>
    </row>
    <row r="863" spans="1:6" x14ac:dyDescent="0.25">
      <c r="A863">
        <v>20190118</v>
      </c>
      <c r="B863" t="str">
        <f>"127736"</f>
        <v>127736</v>
      </c>
      <c r="C863" t="s">
        <v>496</v>
      </c>
      <c r="D863" s="3">
        <v>150</v>
      </c>
      <c r="E863" t="s">
        <v>497</v>
      </c>
      <c r="F863" t="s">
        <v>13</v>
      </c>
    </row>
    <row r="864" spans="1:6" x14ac:dyDescent="0.25">
      <c r="A864">
        <v>20190118</v>
      </c>
      <c r="B864" t="str">
        <f>"127737"</f>
        <v>127737</v>
      </c>
      <c r="C864" t="s">
        <v>498</v>
      </c>
      <c r="D864" s="3">
        <v>250</v>
      </c>
      <c r="E864" t="s">
        <v>87</v>
      </c>
      <c r="F864" t="s">
        <v>11</v>
      </c>
    </row>
    <row r="865" spans="1:6" x14ac:dyDescent="0.25">
      <c r="A865">
        <v>20190118</v>
      </c>
      <c r="B865" t="str">
        <f>"127738"</f>
        <v>127738</v>
      </c>
      <c r="C865" t="s">
        <v>312</v>
      </c>
      <c r="D865" s="3">
        <v>3820.54</v>
      </c>
      <c r="E865" t="s">
        <v>499</v>
      </c>
      <c r="F865" t="s">
        <v>13</v>
      </c>
    </row>
    <row r="866" spans="1:6" x14ac:dyDescent="0.25">
      <c r="A866">
        <v>20190118</v>
      </c>
      <c r="B866" t="str">
        <f>"127738"</f>
        <v>127738</v>
      </c>
      <c r="C866" t="s">
        <v>312</v>
      </c>
      <c r="D866" s="3">
        <v>6146.91</v>
      </c>
      <c r="E866" t="s">
        <v>499</v>
      </c>
      <c r="F866" t="s">
        <v>13</v>
      </c>
    </row>
    <row r="867" spans="1:6" x14ac:dyDescent="0.25">
      <c r="A867">
        <v>20190118</v>
      </c>
      <c r="B867" t="str">
        <f>"127739"</f>
        <v>127739</v>
      </c>
      <c r="C867" t="s">
        <v>78</v>
      </c>
      <c r="D867" s="3">
        <v>1310</v>
      </c>
      <c r="E867" t="s">
        <v>501</v>
      </c>
      <c r="F867" t="s">
        <v>11</v>
      </c>
    </row>
    <row r="868" spans="1:6" x14ac:dyDescent="0.25">
      <c r="A868">
        <v>20190118</v>
      </c>
      <c r="B868" t="str">
        <f>"127739"</f>
        <v>127739</v>
      </c>
      <c r="C868" t="s">
        <v>78</v>
      </c>
      <c r="D868" s="3">
        <v>420</v>
      </c>
      <c r="E868" t="s">
        <v>500</v>
      </c>
      <c r="F868" t="s">
        <v>11</v>
      </c>
    </row>
    <row r="869" spans="1:6" x14ac:dyDescent="0.25">
      <c r="A869">
        <v>20190118</v>
      </c>
      <c r="B869" t="str">
        <f>"127739"</f>
        <v>127739</v>
      </c>
      <c r="C869" t="s">
        <v>78</v>
      </c>
      <c r="D869" s="3">
        <v>1968</v>
      </c>
      <c r="E869" t="s">
        <v>36</v>
      </c>
      <c r="F869" t="s">
        <v>12</v>
      </c>
    </row>
    <row r="870" spans="1:6" x14ac:dyDescent="0.25">
      <c r="A870">
        <v>20190118</v>
      </c>
      <c r="B870" t="str">
        <f>"127739"</f>
        <v>127739</v>
      </c>
      <c r="C870" t="s">
        <v>78</v>
      </c>
      <c r="D870" s="3">
        <v>1884</v>
      </c>
      <c r="E870" t="s">
        <v>36</v>
      </c>
      <c r="F870" t="s">
        <v>11</v>
      </c>
    </row>
    <row r="871" spans="1:6" x14ac:dyDescent="0.25">
      <c r="A871">
        <v>20190118</v>
      </c>
      <c r="B871" t="str">
        <f>"127739"</f>
        <v>127739</v>
      </c>
      <c r="C871" t="s">
        <v>78</v>
      </c>
      <c r="D871" s="3">
        <v>1044</v>
      </c>
      <c r="E871" t="s">
        <v>36</v>
      </c>
      <c r="F871" t="s">
        <v>11</v>
      </c>
    </row>
    <row r="872" spans="1:6" x14ac:dyDescent="0.25">
      <c r="A872">
        <v>20190118</v>
      </c>
      <c r="B872" t="str">
        <f>"127739"</f>
        <v>127739</v>
      </c>
      <c r="C872" t="s">
        <v>78</v>
      </c>
      <c r="D872" s="3">
        <v>1050</v>
      </c>
      <c r="E872" t="s">
        <v>503</v>
      </c>
      <c r="F872" t="s">
        <v>11</v>
      </c>
    </row>
    <row r="873" spans="1:6" x14ac:dyDescent="0.25">
      <c r="A873">
        <v>20190118</v>
      </c>
      <c r="B873" t="str">
        <f>"127739"</f>
        <v>127739</v>
      </c>
      <c r="C873" t="s">
        <v>78</v>
      </c>
      <c r="D873" s="3">
        <v>3570</v>
      </c>
      <c r="E873" t="s">
        <v>502</v>
      </c>
      <c r="F873" t="s">
        <v>11</v>
      </c>
    </row>
    <row r="874" spans="1:6" x14ac:dyDescent="0.25">
      <c r="A874">
        <v>20190118</v>
      </c>
      <c r="B874" t="str">
        <f>"127740"</f>
        <v>127740</v>
      </c>
      <c r="C874" t="s">
        <v>504</v>
      </c>
      <c r="D874" s="3">
        <v>838.89</v>
      </c>
      <c r="E874" t="s">
        <v>147</v>
      </c>
      <c r="F874" t="s">
        <v>13</v>
      </c>
    </row>
    <row r="875" spans="1:6" x14ac:dyDescent="0.25">
      <c r="A875">
        <v>20190118</v>
      </c>
      <c r="B875" t="str">
        <f>"127741"</f>
        <v>127741</v>
      </c>
      <c r="C875" t="s">
        <v>320</v>
      </c>
      <c r="D875" s="3">
        <v>128</v>
      </c>
      <c r="E875" t="s">
        <v>505</v>
      </c>
      <c r="F875" t="s">
        <v>13</v>
      </c>
    </row>
    <row r="876" spans="1:6" x14ac:dyDescent="0.25">
      <c r="A876">
        <v>20190118</v>
      </c>
      <c r="B876" t="str">
        <f>"127742"</f>
        <v>127742</v>
      </c>
      <c r="C876" t="s">
        <v>506</v>
      </c>
      <c r="D876" s="3">
        <v>150.5</v>
      </c>
      <c r="E876" t="s">
        <v>36</v>
      </c>
      <c r="F876" t="s">
        <v>13</v>
      </c>
    </row>
    <row r="877" spans="1:6" x14ac:dyDescent="0.25">
      <c r="A877">
        <v>20190118</v>
      </c>
      <c r="B877" t="str">
        <f>"127743"</f>
        <v>127743</v>
      </c>
      <c r="C877" t="s">
        <v>507</v>
      </c>
      <c r="D877" s="3">
        <v>1100.99</v>
      </c>
      <c r="E877" t="s">
        <v>149</v>
      </c>
      <c r="F877" t="s">
        <v>13</v>
      </c>
    </row>
    <row r="878" spans="1:6" x14ac:dyDescent="0.25">
      <c r="A878">
        <v>20190118</v>
      </c>
      <c r="B878" t="str">
        <f>"127743"</f>
        <v>127743</v>
      </c>
      <c r="C878" t="s">
        <v>507</v>
      </c>
      <c r="D878" s="3">
        <v>222.07</v>
      </c>
      <c r="E878" t="s">
        <v>36</v>
      </c>
      <c r="F878" t="s">
        <v>162</v>
      </c>
    </row>
    <row r="879" spans="1:6" x14ac:dyDescent="0.25">
      <c r="A879">
        <v>20190118</v>
      </c>
      <c r="B879" t="str">
        <f>"127743"</f>
        <v>127743</v>
      </c>
      <c r="C879" t="s">
        <v>507</v>
      </c>
      <c r="D879" s="3">
        <v>211.16</v>
      </c>
      <c r="E879" t="s">
        <v>36</v>
      </c>
      <c r="F879" t="s">
        <v>162</v>
      </c>
    </row>
    <row r="880" spans="1:6" x14ac:dyDescent="0.25">
      <c r="A880">
        <v>20190118</v>
      </c>
      <c r="B880" t="str">
        <f>"127743"</f>
        <v>127743</v>
      </c>
      <c r="C880" t="s">
        <v>507</v>
      </c>
      <c r="D880" s="3">
        <v>135.66999999999999</v>
      </c>
      <c r="E880" t="s">
        <v>36</v>
      </c>
      <c r="F880" t="s">
        <v>162</v>
      </c>
    </row>
    <row r="881" spans="1:6" x14ac:dyDescent="0.25">
      <c r="A881">
        <v>20190118</v>
      </c>
      <c r="B881" t="str">
        <f>"127743"</f>
        <v>127743</v>
      </c>
      <c r="C881" t="s">
        <v>507</v>
      </c>
      <c r="D881" s="3">
        <v>140.26</v>
      </c>
      <c r="E881" t="s">
        <v>36</v>
      </c>
      <c r="F881" t="s">
        <v>162</v>
      </c>
    </row>
    <row r="882" spans="1:6" x14ac:dyDescent="0.25">
      <c r="A882">
        <v>20190118</v>
      </c>
      <c r="B882" t="str">
        <f>"127743"</f>
        <v>127743</v>
      </c>
      <c r="C882" t="s">
        <v>507</v>
      </c>
      <c r="D882" s="3">
        <v>148.04</v>
      </c>
      <c r="E882" t="s">
        <v>36</v>
      </c>
      <c r="F882" t="s">
        <v>162</v>
      </c>
    </row>
    <row r="883" spans="1:6" x14ac:dyDescent="0.25">
      <c r="A883">
        <v>20190118</v>
      </c>
      <c r="B883" t="str">
        <f>"127743"</f>
        <v>127743</v>
      </c>
      <c r="C883" t="s">
        <v>507</v>
      </c>
      <c r="D883" s="3">
        <v>161.16</v>
      </c>
      <c r="E883" t="s">
        <v>36</v>
      </c>
      <c r="F883" t="s">
        <v>162</v>
      </c>
    </row>
    <row r="884" spans="1:6" x14ac:dyDescent="0.25">
      <c r="A884">
        <v>20190118</v>
      </c>
      <c r="B884" t="str">
        <f>"127743"</f>
        <v>127743</v>
      </c>
      <c r="C884" t="s">
        <v>507</v>
      </c>
      <c r="D884" s="3">
        <v>111.14</v>
      </c>
      <c r="E884" t="s">
        <v>36</v>
      </c>
      <c r="F884" t="s">
        <v>162</v>
      </c>
    </row>
    <row r="885" spans="1:6" x14ac:dyDescent="0.25">
      <c r="A885">
        <v>20190118</v>
      </c>
      <c r="B885" t="str">
        <f>"127743"</f>
        <v>127743</v>
      </c>
      <c r="C885" t="s">
        <v>507</v>
      </c>
      <c r="D885" s="3">
        <v>127.4</v>
      </c>
      <c r="E885" t="s">
        <v>36</v>
      </c>
      <c r="F885" t="s">
        <v>162</v>
      </c>
    </row>
    <row r="886" spans="1:6" x14ac:dyDescent="0.25">
      <c r="A886">
        <v>20190118</v>
      </c>
      <c r="B886" t="str">
        <f>"127744"</f>
        <v>127744</v>
      </c>
      <c r="C886" t="s">
        <v>508</v>
      </c>
      <c r="D886" s="3">
        <v>225</v>
      </c>
      <c r="E886" t="s">
        <v>509</v>
      </c>
      <c r="F886" t="s">
        <v>11</v>
      </c>
    </row>
    <row r="887" spans="1:6" x14ac:dyDescent="0.25">
      <c r="A887">
        <v>20190118</v>
      </c>
      <c r="B887" t="str">
        <f>"127745"</f>
        <v>127745</v>
      </c>
      <c r="C887" t="s">
        <v>510</v>
      </c>
      <c r="D887" s="3">
        <v>225</v>
      </c>
      <c r="E887" t="s">
        <v>87</v>
      </c>
      <c r="F887" t="s">
        <v>11</v>
      </c>
    </row>
    <row r="888" spans="1:6" x14ac:dyDescent="0.25">
      <c r="A888">
        <v>20190118</v>
      </c>
      <c r="B888" t="str">
        <f>"127746"</f>
        <v>127746</v>
      </c>
      <c r="C888" t="s">
        <v>511</v>
      </c>
      <c r="D888" s="3">
        <v>1674</v>
      </c>
      <c r="E888" t="s">
        <v>512</v>
      </c>
      <c r="F888" t="s">
        <v>13</v>
      </c>
    </row>
    <row r="889" spans="1:6" x14ac:dyDescent="0.25">
      <c r="A889">
        <v>20190118</v>
      </c>
      <c r="B889" t="str">
        <f>"127747"</f>
        <v>127747</v>
      </c>
      <c r="C889" t="s">
        <v>322</v>
      </c>
      <c r="D889" s="3">
        <v>1330</v>
      </c>
      <c r="E889" t="s">
        <v>323</v>
      </c>
      <c r="F889" t="s">
        <v>11</v>
      </c>
    </row>
    <row r="890" spans="1:6" x14ac:dyDescent="0.25">
      <c r="A890">
        <v>20190118</v>
      </c>
      <c r="B890" t="str">
        <f>"127748"</f>
        <v>127748</v>
      </c>
      <c r="C890" t="s">
        <v>172</v>
      </c>
      <c r="D890" s="3">
        <v>97.25</v>
      </c>
      <c r="E890" t="s">
        <v>513</v>
      </c>
      <c r="F890" t="s">
        <v>13</v>
      </c>
    </row>
    <row r="891" spans="1:6" x14ac:dyDescent="0.25">
      <c r="A891">
        <v>20190118</v>
      </c>
      <c r="B891" t="str">
        <f>"127749"</f>
        <v>127749</v>
      </c>
      <c r="C891" t="s">
        <v>514</v>
      </c>
      <c r="D891" s="3">
        <v>72</v>
      </c>
      <c r="E891" t="s">
        <v>260</v>
      </c>
      <c r="F891" t="s">
        <v>13</v>
      </c>
    </row>
    <row r="892" spans="1:6" x14ac:dyDescent="0.25">
      <c r="A892">
        <v>20190118</v>
      </c>
      <c r="B892" t="str">
        <f>"127750"</f>
        <v>127750</v>
      </c>
      <c r="C892" t="s">
        <v>515</v>
      </c>
      <c r="D892" s="3">
        <v>989</v>
      </c>
      <c r="E892" t="s">
        <v>260</v>
      </c>
      <c r="F892" t="s">
        <v>13</v>
      </c>
    </row>
    <row r="893" spans="1:6" x14ac:dyDescent="0.25">
      <c r="A893">
        <v>20190118</v>
      </c>
      <c r="B893" t="str">
        <f>"127751"</f>
        <v>127751</v>
      </c>
      <c r="C893" t="s">
        <v>107</v>
      </c>
      <c r="D893" s="3">
        <v>344.16</v>
      </c>
      <c r="E893" t="s">
        <v>108</v>
      </c>
      <c r="F893" t="s">
        <v>13</v>
      </c>
    </row>
    <row r="894" spans="1:6" x14ac:dyDescent="0.25">
      <c r="A894">
        <v>20190118</v>
      </c>
      <c r="B894" t="str">
        <f>"127752"</f>
        <v>127752</v>
      </c>
      <c r="C894" t="s">
        <v>516</v>
      </c>
      <c r="D894" s="3">
        <v>1674.13</v>
      </c>
      <c r="E894" t="s">
        <v>214</v>
      </c>
      <c r="F894" t="s">
        <v>13</v>
      </c>
    </row>
    <row r="895" spans="1:6" x14ac:dyDescent="0.25">
      <c r="A895">
        <v>20190118</v>
      </c>
      <c r="B895" t="str">
        <f>"127752"</f>
        <v>127752</v>
      </c>
      <c r="C895" t="s">
        <v>516</v>
      </c>
      <c r="D895" s="3">
        <v>17.100000000000001</v>
      </c>
      <c r="E895" t="s">
        <v>214</v>
      </c>
      <c r="F895" t="s">
        <v>13</v>
      </c>
    </row>
    <row r="896" spans="1:6" x14ac:dyDescent="0.25">
      <c r="A896">
        <v>20190118</v>
      </c>
      <c r="B896" t="str">
        <f>"127753"</f>
        <v>127753</v>
      </c>
      <c r="C896" t="s">
        <v>517</v>
      </c>
      <c r="D896" s="3">
        <v>500</v>
      </c>
      <c r="E896" t="s">
        <v>518</v>
      </c>
      <c r="F896" t="s">
        <v>13</v>
      </c>
    </row>
    <row r="897" spans="1:6" x14ac:dyDescent="0.25">
      <c r="A897">
        <v>20190118</v>
      </c>
      <c r="B897" t="str">
        <f>"127753"</f>
        <v>127753</v>
      </c>
      <c r="C897" t="s">
        <v>517</v>
      </c>
      <c r="D897" s="3">
        <v>2343.98</v>
      </c>
      <c r="E897" t="s">
        <v>519</v>
      </c>
      <c r="F897" t="s">
        <v>13</v>
      </c>
    </row>
    <row r="898" spans="1:6" x14ac:dyDescent="0.25">
      <c r="A898">
        <v>20190118</v>
      </c>
      <c r="B898" t="str">
        <f>"127754"</f>
        <v>127754</v>
      </c>
      <c r="C898" t="s">
        <v>178</v>
      </c>
      <c r="D898" s="3">
        <v>151.19999999999999</v>
      </c>
      <c r="E898" t="s">
        <v>161</v>
      </c>
      <c r="F898" t="s">
        <v>162</v>
      </c>
    </row>
    <row r="899" spans="1:6" x14ac:dyDescent="0.25">
      <c r="A899">
        <v>20190118</v>
      </c>
      <c r="B899" t="str">
        <f>"127755"</f>
        <v>127755</v>
      </c>
      <c r="C899" t="s">
        <v>520</v>
      </c>
      <c r="D899" s="3">
        <v>70</v>
      </c>
      <c r="E899" t="s">
        <v>521</v>
      </c>
      <c r="F899" t="s">
        <v>13</v>
      </c>
    </row>
    <row r="900" spans="1:6" x14ac:dyDescent="0.25">
      <c r="A900">
        <v>20190118</v>
      </c>
      <c r="B900" t="str">
        <f>"127755"</f>
        <v>127755</v>
      </c>
      <c r="C900" t="s">
        <v>520</v>
      </c>
      <c r="D900" s="3">
        <v>70</v>
      </c>
      <c r="E900" t="s">
        <v>522</v>
      </c>
      <c r="F900" t="s">
        <v>13</v>
      </c>
    </row>
    <row r="901" spans="1:6" x14ac:dyDescent="0.25">
      <c r="A901">
        <v>20190118</v>
      </c>
      <c r="B901" t="str">
        <f>"127756"</f>
        <v>127756</v>
      </c>
      <c r="C901" t="s">
        <v>523</v>
      </c>
      <c r="D901" s="3">
        <v>7.29</v>
      </c>
      <c r="E901" t="s">
        <v>524</v>
      </c>
      <c r="F901" t="s">
        <v>13</v>
      </c>
    </row>
    <row r="902" spans="1:6" x14ac:dyDescent="0.25">
      <c r="A902">
        <v>20190118</v>
      </c>
      <c r="B902" t="str">
        <f>"127756"</f>
        <v>127756</v>
      </c>
      <c r="C902" t="s">
        <v>523</v>
      </c>
      <c r="D902" s="3">
        <v>8.06</v>
      </c>
      <c r="E902" t="s">
        <v>524</v>
      </c>
      <c r="F902" t="s">
        <v>13</v>
      </c>
    </row>
    <row r="903" spans="1:6" x14ac:dyDescent="0.25">
      <c r="A903">
        <v>20190118</v>
      </c>
      <c r="B903" t="str">
        <f>"127757"</f>
        <v>127757</v>
      </c>
      <c r="C903" t="s">
        <v>525</v>
      </c>
      <c r="D903" s="3">
        <v>72</v>
      </c>
      <c r="E903" t="s">
        <v>260</v>
      </c>
      <c r="F903" t="s">
        <v>13</v>
      </c>
    </row>
    <row r="904" spans="1:6" x14ac:dyDescent="0.25">
      <c r="A904">
        <v>20190118</v>
      </c>
      <c r="B904" t="str">
        <f>"127758"</f>
        <v>127758</v>
      </c>
      <c r="C904" t="s">
        <v>9</v>
      </c>
      <c r="D904" s="3">
        <v>400</v>
      </c>
      <c r="E904" t="s">
        <v>84</v>
      </c>
      <c r="F904" t="s">
        <v>11</v>
      </c>
    </row>
    <row r="905" spans="1:6" x14ac:dyDescent="0.25">
      <c r="A905">
        <v>20190118</v>
      </c>
      <c r="B905" t="str">
        <f>"127758"</f>
        <v>127758</v>
      </c>
      <c r="C905" t="s">
        <v>9</v>
      </c>
      <c r="D905" s="3">
        <v>400</v>
      </c>
      <c r="E905" t="s">
        <v>84</v>
      </c>
      <c r="F905" t="s">
        <v>11</v>
      </c>
    </row>
    <row r="906" spans="1:6" x14ac:dyDescent="0.25">
      <c r="A906">
        <v>20190118</v>
      </c>
      <c r="B906" t="str">
        <f>"127759"</f>
        <v>127759</v>
      </c>
      <c r="C906" t="s">
        <v>9</v>
      </c>
      <c r="D906" s="3">
        <v>400</v>
      </c>
      <c r="E906" t="s">
        <v>84</v>
      </c>
      <c r="F906" t="s">
        <v>11</v>
      </c>
    </row>
    <row r="907" spans="1:6" x14ac:dyDescent="0.25">
      <c r="A907">
        <v>20190118</v>
      </c>
      <c r="B907" t="str">
        <f>"127759"</f>
        <v>127759</v>
      </c>
      <c r="C907" t="s">
        <v>9</v>
      </c>
      <c r="D907" s="3">
        <v>150</v>
      </c>
      <c r="E907" t="s">
        <v>84</v>
      </c>
      <c r="F907" t="s">
        <v>11</v>
      </c>
    </row>
    <row r="908" spans="1:6" x14ac:dyDescent="0.25">
      <c r="A908">
        <v>20190118</v>
      </c>
      <c r="B908" t="str">
        <f>"127760"</f>
        <v>127760</v>
      </c>
      <c r="C908" t="s">
        <v>526</v>
      </c>
      <c r="D908" s="3">
        <v>250</v>
      </c>
      <c r="E908" t="s">
        <v>87</v>
      </c>
      <c r="F908" t="s">
        <v>11</v>
      </c>
    </row>
    <row r="909" spans="1:6" x14ac:dyDescent="0.25">
      <c r="A909">
        <v>20190118</v>
      </c>
      <c r="B909" t="str">
        <f>"127761"</f>
        <v>127761</v>
      </c>
      <c r="C909" t="s">
        <v>527</v>
      </c>
      <c r="D909" s="3">
        <v>150</v>
      </c>
      <c r="E909" t="s">
        <v>87</v>
      </c>
      <c r="F909" t="s">
        <v>11</v>
      </c>
    </row>
    <row r="910" spans="1:6" x14ac:dyDescent="0.25">
      <c r="A910">
        <v>20190118</v>
      </c>
      <c r="B910" t="str">
        <f>"127762"</f>
        <v>127762</v>
      </c>
      <c r="C910" t="s">
        <v>528</v>
      </c>
      <c r="D910" s="3">
        <v>108.75</v>
      </c>
      <c r="E910" t="s">
        <v>529</v>
      </c>
      <c r="F910" t="s">
        <v>13</v>
      </c>
    </row>
    <row r="911" spans="1:6" x14ac:dyDescent="0.25">
      <c r="A911">
        <v>20190118</v>
      </c>
      <c r="B911" t="str">
        <f>"127763"</f>
        <v>127763</v>
      </c>
      <c r="C911" t="s">
        <v>188</v>
      </c>
      <c r="D911" s="3">
        <v>120</v>
      </c>
      <c r="E911" t="s">
        <v>530</v>
      </c>
      <c r="F911" t="s">
        <v>13</v>
      </c>
    </row>
    <row r="912" spans="1:6" x14ac:dyDescent="0.25">
      <c r="A912">
        <v>20190118</v>
      </c>
      <c r="B912" t="str">
        <f>"127764"</f>
        <v>127764</v>
      </c>
      <c r="C912" t="s">
        <v>531</v>
      </c>
      <c r="D912" s="3">
        <v>14.77</v>
      </c>
      <c r="E912" t="s">
        <v>532</v>
      </c>
      <c r="F912" t="s">
        <v>13</v>
      </c>
    </row>
    <row r="913" spans="1:6" x14ac:dyDescent="0.25">
      <c r="A913">
        <v>20190118</v>
      </c>
      <c r="B913" t="str">
        <f>"127765"</f>
        <v>127765</v>
      </c>
      <c r="C913" t="s">
        <v>129</v>
      </c>
      <c r="D913" s="3">
        <v>46</v>
      </c>
      <c r="E913" t="s">
        <v>533</v>
      </c>
      <c r="F913" t="s">
        <v>13</v>
      </c>
    </row>
    <row r="914" spans="1:6" x14ac:dyDescent="0.25">
      <c r="A914">
        <v>20190118</v>
      </c>
      <c r="B914" t="str">
        <f>"127766"</f>
        <v>127766</v>
      </c>
      <c r="C914" t="s">
        <v>534</v>
      </c>
      <c r="D914" s="3">
        <v>36</v>
      </c>
      <c r="E914" t="s">
        <v>260</v>
      </c>
      <c r="F914" t="s">
        <v>13</v>
      </c>
    </row>
    <row r="915" spans="1:6" x14ac:dyDescent="0.25">
      <c r="A915">
        <v>20190118</v>
      </c>
      <c r="B915" t="str">
        <f>"127767"</f>
        <v>127767</v>
      </c>
      <c r="C915" t="s">
        <v>535</v>
      </c>
      <c r="D915" s="3">
        <v>108</v>
      </c>
      <c r="E915" t="s">
        <v>536</v>
      </c>
      <c r="F915" t="s">
        <v>13</v>
      </c>
    </row>
    <row r="916" spans="1:6" x14ac:dyDescent="0.25">
      <c r="A916">
        <v>20190118</v>
      </c>
      <c r="B916" t="str">
        <f>"127768"</f>
        <v>127768</v>
      </c>
      <c r="C916" t="s">
        <v>374</v>
      </c>
      <c r="D916" s="3">
        <v>17.100000000000001</v>
      </c>
      <c r="E916" t="s">
        <v>537</v>
      </c>
      <c r="F916" t="s">
        <v>13</v>
      </c>
    </row>
    <row r="917" spans="1:6" x14ac:dyDescent="0.25">
      <c r="A917">
        <v>20190118</v>
      </c>
      <c r="B917" t="str">
        <f>"127769"</f>
        <v>127769</v>
      </c>
      <c r="C917" t="s">
        <v>538</v>
      </c>
      <c r="D917" s="3">
        <v>72</v>
      </c>
      <c r="E917" t="s">
        <v>260</v>
      </c>
      <c r="F917" t="s">
        <v>13</v>
      </c>
    </row>
    <row r="918" spans="1:6" x14ac:dyDescent="0.25">
      <c r="A918">
        <v>20190118</v>
      </c>
      <c r="B918" t="str">
        <f>"127770"</f>
        <v>127770</v>
      </c>
      <c r="C918" t="s">
        <v>539</v>
      </c>
      <c r="D918" s="3">
        <v>86.5</v>
      </c>
      <c r="E918" t="s">
        <v>149</v>
      </c>
      <c r="F918" t="s">
        <v>13</v>
      </c>
    </row>
    <row r="919" spans="1:6" x14ac:dyDescent="0.25">
      <c r="A919">
        <v>20190118</v>
      </c>
      <c r="B919" t="str">
        <f>"127770"</f>
        <v>127770</v>
      </c>
      <c r="C919" t="s">
        <v>539</v>
      </c>
      <c r="D919" s="3">
        <v>21.5</v>
      </c>
      <c r="E919" t="s">
        <v>149</v>
      </c>
      <c r="F919" t="s">
        <v>13</v>
      </c>
    </row>
    <row r="920" spans="1:6" x14ac:dyDescent="0.25">
      <c r="A920">
        <v>20190118</v>
      </c>
      <c r="B920" t="str">
        <f>"127771"</f>
        <v>127771</v>
      </c>
      <c r="C920" t="s">
        <v>540</v>
      </c>
      <c r="D920" s="3">
        <v>184.5</v>
      </c>
      <c r="E920" t="s">
        <v>541</v>
      </c>
      <c r="F920" t="s">
        <v>11</v>
      </c>
    </row>
    <row r="921" spans="1:6" x14ac:dyDescent="0.25">
      <c r="A921">
        <v>20190118</v>
      </c>
      <c r="B921" t="str">
        <f>"127772"</f>
        <v>127772</v>
      </c>
      <c r="C921" t="s">
        <v>542</v>
      </c>
      <c r="D921" s="3">
        <v>108</v>
      </c>
      <c r="E921" t="s">
        <v>260</v>
      </c>
      <c r="F921" t="s">
        <v>13</v>
      </c>
    </row>
    <row r="922" spans="1:6" x14ac:dyDescent="0.25">
      <c r="A922">
        <v>20190118</v>
      </c>
      <c r="B922" t="str">
        <f>"127773"</f>
        <v>127773</v>
      </c>
      <c r="C922" t="s">
        <v>543</v>
      </c>
      <c r="D922" s="3">
        <v>192.75</v>
      </c>
      <c r="E922" t="s">
        <v>544</v>
      </c>
      <c r="F922" t="s">
        <v>11</v>
      </c>
    </row>
    <row r="923" spans="1:6" x14ac:dyDescent="0.25">
      <c r="A923">
        <v>20190118</v>
      </c>
      <c r="B923" t="str">
        <f>"127774"</f>
        <v>127774</v>
      </c>
      <c r="C923" t="s">
        <v>545</v>
      </c>
      <c r="D923" s="3">
        <v>108</v>
      </c>
      <c r="E923" t="s">
        <v>536</v>
      </c>
      <c r="F923" t="s">
        <v>13</v>
      </c>
    </row>
    <row r="924" spans="1:6" x14ac:dyDescent="0.25">
      <c r="A924">
        <v>20190118</v>
      </c>
      <c r="B924" t="str">
        <f>"127775"</f>
        <v>127775</v>
      </c>
      <c r="C924" t="s">
        <v>546</v>
      </c>
      <c r="D924" s="3">
        <v>150</v>
      </c>
      <c r="E924" t="s">
        <v>547</v>
      </c>
      <c r="F924" t="s">
        <v>11</v>
      </c>
    </row>
    <row r="925" spans="1:6" x14ac:dyDescent="0.25">
      <c r="A925">
        <v>20190118</v>
      </c>
      <c r="B925" t="str">
        <f>"127776"</f>
        <v>127776</v>
      </c>
      <c r="C925" t="s">
        <v>112</v>
      </c>
      <c r="D925" s="3">
        <v>290.88</v>
      </c>
      <c r="E925" t="s">
        <v>500</v>
      </c>
      <c r="F925" t="s">
        <v>11</v>
      </c>
    </row>
    <row r="926" spans="1:6" x14ac:dyDescent="0.25">
      <c r="A926">
        <v>20190118</v>
      </c>
      <c r="B926" t="str">
        <f>"127776"</f>
        <v>127776</v>
      </c>
      <c r="C926" t="s">
        <v>112</v>
      </c>
      <c r="D926" s="3">
        <v>256.79000000000002</v>
      </c>
      <c r="E926" t="s">
        <v>500</v>
      </c>
      <c r="F926" t="s">
        <v>11</v>
      </c>
    </row>
    <row r="927" spans="1:6" x14ac:dyDescent="0.25">
      <c r="A927">
        <v>20190118</v>
      </c>
      <c r="B927" t="str">
        <f>"127776"</f>
        <v>127776</v>
      </c>
      <c r="C927" t="s">
        <v>112</v>
      </c>
      <c r="D927" s="3">
        <v>257.95</v>
      </c>
      <c r="E927" t="s">
        <v>500</v>
      </c>
      <c r="F927" t="s">
        <v>11</v>
      </c>
    </row>
    <row r="928" spans="1:6" x14ac:dyDescent="0.25">
      <c r="A928">
        <v>20190118</v>
      </c>
      <c r="B928" t="str">
        <f>"127776"</f>
        <v>127776</v>
      </c>
      <c r="C928" t="s">
        <v>112</v>
      </c>
      <c r="D928" s="3">
        <v>227.71</v>
      </c>
      <c r="E928" t="s">
        <v>500</v>
      </c>
      <c r="F928" t="s">
        <v>11</v>
      </c>
    </row>
    <row r="929" spans="1:6" x14ac:dyDescent="0.25">
      <c r="A929">
        <v>20190118</v>
      </c>
      <c r="B929" t="str">
        <f>"127776"</f>
        <v>127776</v>
      </c>
      <c r="C929" t="s">
        <v>112</v>
      </c>
      <c r="D929" s="3">
        <v>195.76</v>
      </c>
      <c r="E929" t="s">
        <v>550</v>
      </c>
      <c r="F929" t="s">
        <v>13</v>
      </c>
    </row>
    <row r="930" spans="1:6" x14ac:dyDescent="0.25">
      <c r="A930">
        <v>20190118</v>
      </c>
      <c r="B930" t="str">
        <f>"127776"</f>
        <v>127776</v>
      </c>
      <c r="C930" t="s">
        <v>112</v>
      </c>
      <c r="D930" s="3">
        <v>250.62</v>
      </c>
      <c r="E930" t="s">
        <v>563</v>
      </c>
      <c r="F930" t="s">
        <v>13</v>
      </c>
    </row>
    <row r="931" spans="1:6" x14ac:dyDescent="0.25">
      <c r="A931">
        <v>20190118</v>
      </c>
      <c r="B931" t="str">
        <f>"127776"</f>
        <v>127776</v>
      </c>
      <c r="C931" t="s">
        <v>112</v>
      </c>
      <c r="D931" s="3">
        <v>739.02</v>
      </c>
      <c r="E931" t="s">
        <v>563</v>
      </c>
      <c r="F931" t="s">
        <v>13</v>
      </c>
    </row>
    <row r="932" spans="1:6" x14ac:dyDescent="0.25">
      <c r="A932">
        <v>20190118</v>
      </c>
      <c r="B932" t="str">
        <f>"127776"</f>
        <v>127776</v>
      </c>
      <c r="C932" t="s">
        <v>112</v>
      </c>
      <c r="D932" s="3">
        <v>406.44</v>
      </c>
      <c r="E932" t="s">
        <v>195</v>
      </c>
      <c r="F932" t="s">
        <v>13</v>
      </c>
    </row>
    <row r="933" spans="1:6" x14ac:dyDescent="0.25">
      <c r="A933">
        <v>20190118</v>
      </c>
      <c r="B933" t="str">
        <f>"127776"</f>
        <v>127776</v>
      </c>
      <c r="C933" t="s">
        <v>112</v>
      </c>
      <c r="D933" s="3">
        <v>79</v>
      </c>
      <c r="E933" t="s">
        <v>488</v>
      </c>
      <c r="F933" t="s">
        <v>13</v>
      </c>
    </row>
    <row r="934" spans="1:6" x14ac:dyDescent="0.25">
      <c r="A934">
        <v>20190118</v>
      </c>
      <c r="B934" t="str">
        <f>"127776"</f>
        <v>127776</v>
      </c>
      <c r="C934" t="s">
        <v>112</v>
      </c>
      <c r="D934" s="3">
        <v>58.5</v>
      </c>
      <c r="E934" t="s">
        <v>552</v>
      </c>
      <c r="F934" t="s">
        <v>13</v>
      </c>
    </row>
    <row r="935" spans="1:6" x14ac:dyDescent="0.25">
      <c r="A935">
        <v>20190118</v>
      </c>
      <c r="B935" t="str">
        <f>"127776"</f>
        <v>127776</v>
      </c>
      <c r="C935" t="s">
        <v>112</v>
      </c>
      <c r="D935" s="3">
        <v>25</v>
      </c>
      <c r="E935" t="s">
        <v>561</v>
      </c>
      <c r="F935" t="s">
        <v>13</v>
      </c>
    </row>
    <row r="936" spans="1:6" x14ac:dyDescent="0.25">
      <c r="A936">
        <v>20190118</v>
      </c>
      <c r="B936" t="str">
        <f>"127776"</f>
        <v>127776</v>
      </c>
      <c r="C936" t="s">
        <v>112</v>
      </c>
      <c r="D936" s="3">
        <v>48</v>
      </c>
      <c r="E936" t="s">
        <v>556</v>
      </c>
      <c r="F936" t="s">
        <v>13</v>
      </c>
    </row>
    <row r="937" spans="1:6" x14ac:dyDescent="0.25">
      <c r="A937">
        <v>20190118</v>
      </c>
      <c r="B937" t="str">
        <f>"127776"</f>
        <v>127776</v>
      </c>
      <c r="C937" t="s">
        <v>112</v>
      </c>
      <c r="D937" s="3">
        <v>48</v>
      </c>
      <c r="E937" t="s">
        <v>558</v>
      </c>
      <c r="F937" t="s">
        <v>13</v>
      </c>
    </row>
    <row r="938" spans="1:6" x14ac:dyDescent="0.25">
      <c r="A938">
        <v>20190118</v>
      </c>
      <c r="B938" t="str">
        <f>"127776"</f>
        <v>127776</v>
      </c>
      <c r="C938" t="s">
        <v>112</v>
      </c>
      <c r="D938" s="3">
        <v>48</v>
      </c>
      <c r="E938" t="s">
        <v>557</v>
      </c>
      <c r="F938" t="s">
        <v>13</v>
      </c>
    </row>
    <row r="939" spans="1:6" x14ac:dyDescent="0.25">
      <c r="A939">
        <v>20190118</v>
      </c>
      <c r="B939" t="str">
        <f>"127776"</f>
        <v>127776</v>
      </c>
      <c r="C939" t="s">
        <v>112</v>
      </c>
      <c r="D939" s="3">
        <v>599.99</v>
      </c>
      <c r="E939" t="s">
        <v>184</v>
      </c>
      <c r="F939" t="s">
        <v>13</v>
      </c>
    </row>
    <row r="940" spans="1:6" x14ac:dyDescent="0.25">
      <c r="A940">
        <v>20190118</v>
      </c>
      <c r="B940" t="str">
        <f>"127776"</f>
        <v>127776</v>
      </c>
      <c r="C940" t="s">
        <v>112</v>
      </c>
      <c r="D940" s="3">
        <v>207.3</v>
      </c>
      <c r="E940" t="s">
        <v>562</v>
      </c>
      <c r="F940" t="s">
        <v>13</v>
      </c>
    </row>
    <row r="941" spans="1:6" x14ac:dyDescent="0.25">
      <c r="A941">
        <v>20190118</v>
      </c>
      <c r="B941" t="str">
        <f>"127776"</f>
        <v>127776</v>
      </c>
      <c r="C941" t="s">
        <v>112</v>
      </c>
      <c r="D941" s="3">
        <v>329.49</v>
      </c>
      <c r="E941" t="s">
        <v>562</v>
      </c>
      <c r="F941" t="s">
        <v>13</v>
      </c>
    </row>
    <row r="942" spans="1:6" x14ac:dyDescent="0.25">
      <c r="A942">
        <v>20190118</v>
      </c>
      <c r="B942" t="str">
        <f>"127776"</f>
        <v>127776</v>
      </c>
      <c r="C942" t="s">
        <v>112</v>
      </c>
      <c r="D942" s="3">
        <v>17</v>
      </c>
      <c r="E942" t="s">
        <v>559</v>
      </c>
      <c r="F942" t="s">
        <v>13</v>
      </c>
    </row>
    <row r="943" spans="1:6" x14ac:dyDescent="0.25">
      <c r="A943">
        <v>20190118</v>
      </c>
      <c r="B943" t="str">
        <f>"127776"</f>
        <v>127776</v>
      </c>
      <c r="C943" t="s">
        <v>112</v>
      </c>
      <c r="D943" s="3">
        <v>390</v>
      </c>
      <c r="E943" t="s">
        <v>177</v>
      </c>
      <c r="F943" t="s">
        <v>13</v>
      </c>
    </row>
    <row r="944" spans="1:6" x14ac:dyDescent="0.25">
      <c r="A944">
        <v>20190118</v>
      </c>
      <c r="B944" t="str">
        <f>"127776"</f>
        <v>127776</v>
      </c>
      <c r="C944" t="s">
        <v>112</v>
      </c>
      <c r="D944" s="3">
        <v>350</v>
      </c>
      <c r="E944" t="s">
        <v>177</v>
      </c>
      <c r="F944" t="s">
        <v>13</v>
      </c>
    </row>
    <row r="945" spans="1:6" x14ac:dyDescent="0.25">
      <c r="A945">
        <v>20190118</v>
      </c>
      <c r="B945" t="str">
        <f>"127776"</f>
        <v>127776</v>
      </c>
      <c r="C945" t="s">
        <v>112</v>
      </c>
      <c r="D945" s="3">
        <v>820</v>
      </c>
      <c r="E945" t="s">
        <v>177</v>
      </c>
      <c r="F945" t="s">
        <v>13</v>
      </c>
    </row>
    <row r="946" spans="1:6" x14ac:dyDescent="0.25">
      <c r="A946">
        <v>20190118</v>
      </c>
      <c r="B946" t="str">
        <f>"127776"</f>
        <v>127776</v>
      </c>
      <c r="C946" t="s">
        <v>112</v>
      </c>
      <c r="D946" s="3">
        <v>22.79</v>
      </c>
      <c r="E946" t="s">
        <v>260</v>
      </c>
      <c r="F946" t="s">
        <v>13</v>
      </c>
    </row>
    <row r="947" spans="1:6" x14ac:dyDescent="0.25">
      <c r="A947">
        <v>20190118</v>
      </c>
      <c r="B947" t="str">
        <f>"127776"</f>
        <v>127776</v>
      </c>
      <c r="C947" t="s">
        <v>112</v>
      </c>
      <c r="D947" s="3">
        <v>504.15</v>
      </c>
      <c r="E947" t="s">
        <v>260</v>
      </c>
      <c r="F947" t="s">
        <v>13</v>
      </c>
    </row>
    <row r="948" spans="1:6" x14ac:dyDescent="0.25">
      <c r="A948">
        <v>20190118</v>
      </c>
      <c r="B948" t="str">
        <f>"127776"</f>
        <v>127776</v>
      </c>
      <c r="C948" t="s">
        <v>112</v>
      </c>
      <c r="D948" s="3">
        <v>99.99</v>
      </c>
      <c r="E948" t="s">
        <v>260</v>
      </c>
      <c r="F948" t="s">
        <v>13</v>
      </c>
    </row>
    <row r="949" spans="1:6" x14ac:dyDescent="0.25">
      <c r="A949">
        <v>20190118</v>
      </c>
      <c r="B949" t="str">
        <f>"127776"</f>
        <v>127776</v>
      </c>
      <c r="C949" t="s">
        <v>112</v>
      </c>
      <c r="D949" s="3">
        <v>67.41</v>
      </c>
      <c r="E949" t="s">
        <v>551</v>
      </c>
      <c r="F949" t="s">
        <v>13</v>
      </c>
    </row>
    <row r="950" spans="1:6" x14ac:dyDescent="0.25">
      <c r="A950">
        <v>20190118</v>
      </c>
      <c r="B950" t="str">
        <f>"127776"</f>
        <v>127776</v>
      </c>
      <c r="C950" t="s">
        <v>112</v>
      </c>
      <c r="D950" s="3">
        <v>474.15</v>
      </c>
      <c r="E950" t="s">
        <v>553</v>
      </c>
      <c r="F950" t="s">
        <v>13</v>
      </c>
    </row>
    <row r="951" spans="1:6" x14ac:dyDescent="0.25">
      <c r="A951">
        <v>20190118</v>
      </c>
      <c r="B951" t="str">
        <f>"127776"</f>
        <v>127776</v>
      </c>
      <c r="C951" t="s">
        <v>112</v>
      </c>
      <c r="D951" s="3">
        <v>169.9</v>
      </c>
      <c r="E951" t="s">
        <v>548</v>
      </c>
      <c r="F951" t="s">
        <v>11</v>
      </c>
    </row>
    <row r="952" spans="1:6" x14ac:dyDescent="0.25">
      <c r="A952">
        <v>20190118</v>
      </c>
      <c r="B952" t="str">
        <f>"127776"</f>
        <v>127776</v>
      </c>
      <c r="C952" t="s">
        <v>112</v>
      </c>
      <c r="D952" s="3">
        <v>850</v>
      </c>
      <c r="E952" t="s">
        <v>549</v>
      </c>
      <c r="F952" t="s">
        <v>11</v>
      </c>
    </row>
    <row r="953" spans="1:6" x14ac:dyDescent="0.25">
      <c r="A953">
        <v>20190118</v>
      </c>
      <c r="B953" t="str">
        <f>"127776"</f>
        <v>127776</v>
      </c>
      <c r="C953" t="s">
        <v>112</v>
      </c>
      <c r="D953" s="3">
        <v>850</v>
      </c>
      <c r="E953" t="s">
        <v>549</v>
      </c>
      <c r="F953" t="s">
        <v>11</v>
      </c>
    </row>
    <row r="954" spans="1:6" x14ac:dyDescent="0.25">
      <c r="A954">
        <v>20190118</v>
      </c>
      <c r="B954" t="str">
        <f>"127776"</f>
        <v>127776</v>
      </c>
      <c r="C954" t="s">
        <v>112</v>
      </c>
      <c r="D954" s="3">
        <v>850</v>
      </c>
      <c r="E954" t="s">
        <v>549</v>
      </c>
      <c r="F954" t="s">
        <v>11</v>
      </c>
    </row>
    <row r="955" spans="1:6" x14ac:dyDescent="0.25">
      <c r="A955">
        <v>20190118</v>
      </c>
      <c r="B955" t="str">
        <f>"127776"</f>
        <v>127776</v>
      </c>
      <c r="C955" t="s">
        <v>112</v>
      </c>
      <c r="D955" s="3">
        <v>55</v>
      </c>
      <c r="E955" t="s">
        <v>555</v>
      </c>
      <c r="F955" t="s">
        <v>13</v>
      </c>
    </row>
    <row r="956" spans="1:6" x14ac:dyDescent="0.25">
      <c r="A956">
        <v>20190118</v>
      </c>
      <c r="B956" t="str">
        <f>"127776"</f>
        <v>127776</v>
      </c>
      <c r="C956" t="s">
        <v>112</v>
      </c>
      <c r="D956" s="3">
        <v>121.81</v>
      </c>
      <c r="E956" t="s">
        <v>555</v>
      </c>
      <c r="F956" t="s">
        <v>13</v>
      </c>
    </row>
    <row r="957" spans="1:6" x14ac:dyDescent="0.25">
      <c r="A957">
        <v>20190118</v>
      </c>
      <c r="B957" t="str">
        <f>"127776"</f>
        <v>127776</v>
      </c>
      <c r="C957" t="s">
        <v>112</v>
      </c>
      <c r="D957" s="3">
        <v>121.81</v>
      </c>
      <c r="E957" t="s">
        <v>555</v>
      </c>
      <c r="F957" t="s">
        <v>13</v>
      </c>
    </row>
    <row r="958" spans="1:6" x14ac:dyDescent="0.25">
      <c r="A958">
        <v>20190118</v>
      </c>
      <c r="B958" t="str">
        <f>"127776"</f>
        <v>127776</v>
      </c>
      <c r="C958" t="s">
        <v>112</v>
      </c>
      <c r="D958" s="3">
        <v>38.82</v>
      </c>
      <c r="E958" t="s">
        <v>555</v>
      </c>
      <c r="F958" t="s">
        <v>13</v>
      </c>
    </row>
    <row r="959" spans="1:6" x14ac:dyDescent="0.25">
      <c r="A959">
        <v>20190118</v>
      </c>
      <c r="B959" t="str">
        <f>"127776"</f>
        <v>127776</v>
      </c>
      <c r="C959" t="s">
        <v>112</v>
      </c>
      <c r="D959" s="3">
        <v>50.06</v>
      </c>
      <c r="E959" t="s">
        <v>555</v>
      </c>
      <c r="F959" t="s">
        <v>13</v>
      </c>
    </row>
    <row r="960" spans="1:6" x14ac:dyDescent="0.25">
      <c r="A960">
        <v>20190118</v>
      </c>
      <c r="B960" t="str">
        <f>"127776"</f>
        <v>127776</v>
      </c>
      <c r="C960" t="s">
        <v>112</v>
      </c>
      <c r="D960" s="3">
        <v>665.03</v>
      </c>
      <c r="E960" t="s">
        <v>36</v>
      </c>
      <c r="F960" t="s">
        <v>13</v>
      </c>
    </row>
    <row r="961" spans="1:6" x14ac:dyDescent="0.25">
      <c r="A961">
        <v>20190118</v>
      </c>
      <c r="B961" t="str">
        <f>"127776"</f>
        <v>127776</v>
      </c>
      <c r="C961" t="s">
        <v>112</v>
      </c>
      <c r="D961" s="3">
        <v>56.94</v>
      </c>
      <c r="E961" t="s">
        <v>560</v>
      </c>
      <c r="F961" t="s">
        <v>13</v>
      </c>
    </row>
    <row r="962" spans="1:6" x14ac:dyDescent="0.25">
      <c r="A962">
        <v>20190118</v>
      </c>
      <c r="B962" t="str">
        <f>"127776"</f>
        <v>127776</v>
      </c>
      <c r="C962" t="s">
        <v>112</v>
      </c>
      <c r="D962" s="3">
        <v>85</v>
      </c>
      <c r="E962" t="s">
        <v>229</v>
      </c>
      <c r="F962" t="s">
        <v>13</v>
      </c>
    </row>
    <row r="963" spans="1:6" x14ac:dyDescent="0.25">
      <c r="A963">
        <v>20190118</v>
      </c>
      <c r="B963" t="str">
        <f>"127776"</f>
        <v>127776</v>
      </c>
      <c r="C963" t="s">
        <v>112</v>
      </c>
      <c r="D963" s="3">
        <v>95</v>
      </c>
      <c r="E963" t="s">
        <v>530</v>
      </c>
      <c r="F963" t="s">
        <v>13</v>
      </c>
    </row>
    <row r="964" spans="1:6" x14ac:dyDescent="0.25">
      <c r="A964">
        <v>20190118</v>
      </c>
      <c r="B964" t="str">
        <f>"127776"</f>
        <v>127776</v>
      </c>
      <c r="C964" t="s">
        <v>112</v>
      </c>
      <c r="D964" s="3">
        <v>140</v>
      </c>
      <c r="E964" t="s">
        <v>554</v>
      </c>
      <c r="F964" t="s">
        <v>13</v>
      </c>
    </row>
    <row r="965" spans="1:6" x14ac:dyDescent="0.25">
      <c r="A965">
        <v>20190118</v>
      </c>
      <c r="B965" t="str">
        <f>"127777"</f>
        <v>127777</v>
      </c>
      <c r="C965" t="s">
        <v>564</v>
      </c>
      <c r="D965" s="3">
        <v>36</v>
      </c>
      <c r="E965" t="s">
        <v>260</v>
      </c>
      <c r="F965" t="s">
        <v>13</v>
      </c>
    </row>
    <row r="966" spans="1:6" x14ac:dyDescent="0.25">
      <c r="A966">
        <v>20190118</v>
      </c>
      <c r="B966" t="str">
        <f>"127778"</f>
        <v>127778</v>
      </c>
      <c r="C966" t="s">
        <v>565</v>
      </c>
      <c r="D966" s="3">
        <v>1150</v>
      </c>
      <c r="E966" t="s">
        <v>566</v>
      </c>
      <c r="F966" t="s">
        <v>13</v>
      </c>
    </row>
    <row r="967" spans="1:6" x14ac:dyDescent="0.25">
      <c r="A967">
        <v>20190118</v>
      </c>
      <c r="B967" t="str">
        <f>"127779"</f>
        <v>127779</v>
      </c>
      <c r="C967" t="s">
        <v>567</v>
      </c>
      <c r="D967" s="3">
        <v>2353.69</v>
      </c>
      <c r="E967" t="s">
        <v>569</v>
      </c>
      <c r="F967" t="s">
        <v>221</v>
      </c>
    </row>
    <row r="968" spans="1:6" x14ac:dyDescent="0.25">
      <c r="A968">
        <v>20190118</v>
      </c>
      <c r="B968" t="str">
        <f>"127779"</f>
        <v>127779</v>
      </c>
      <c r="C968" t="s">
        <v>567</v>
      </c>
      <c r="D968" s="3">
        <v>17</v>
      </c>
      <c r="E968" t="s">
        <v>568</v>
      </c>
      <c r="F968" t="s">
        <v>13</v>
      </c>
    </row>
    <row r="969" spans="1:6" x14ac:dyDescent="0.25">
      <c r="A969">
        <v>20190118</v>
      </c>
      <c r="B969" t="str">
        <f>"127780"</f>
        <v>127780</v>
      </c>
      <c r="C969" t="s">
        <v>415</v>
      </c>
      <c r="D969" s="3">
        <v>48.54</v>
      </c>
      <c r="E969" t="s">
        <v>570</v>
      </c>
      <c r="F969" t="s">
        <v>13</v>
      </c>
    </row>
    <row r="970" spans="1:6" x14ac:dyDescent="0.25">
      <c r="A970">
        <v>20190118</v>
      </c>
      <c r="B970" t="str">
        <f>"127781"</f>
        <v>127781</v>
      </c>
      <c r="C970" t="s">
        <v>571</v>
      </c>
      <c r="D970" s="3">
        <v>350</v>
      </c>
      <c r="E970" t="s">
        <v>87</v>
      </c>
      <c r="F970" t="s">
        <v>11</v>
      </c>
    </row>
    <row r="971" spans="1:6" x14ac:dyDescent="0.25">
      <c r="A971">
        <v>20190118</v>
      </c>
      <c r="B971" t="str">
        <f>"127782"</f>
        <v>127782</v>
      </c>
      <c r="C971" t="s">
        <v>572</v>
      </c>
      <c r="D971" s="3">
        <v>400</v>
      </c>
      <c r="E971" t="s">
        <v>87</v>
      </c>
      <c r="F971" t="s">
        <v>11</v>
      </c>
    </row>
    <row r="972" spans="1:6" x14ac:dyDescent="0.25">
      <c r="A972">
        <v>20190118</v>
      </c>
      <c r="B972" t="str">
        <f>"127783"</f>
        <v>127783</v>
      </c>
      <c r="C972" t="s">
        <v>226</v>
      </c>
      <c r="D972" s="3">
        <v>100</v>
      </c>
      <c r="E972" t="s">
        <v>260</v>
      </c>
      <c r="F972" t="s">
        <v>227</v>
      </c>
    </row>
    <row r="973" spans="1:6" x14ac:dyDescent="0.25">
      <c r="A973">
        <v>20190118</v>
      </c>
      <c r="B973" t="str">
        <f>"127784"</f>
        <v>127784</v>
      </c>
      <c r="C973" t="s">
        <v>228</v>
      </c>
      <c r="D973" s="3">
        <v>218.72</v>
      </c>
      <c r="E973" t="s">
        <v>36</v>
      </c>
      <c r="F973" t="s">
        <v>13</v>
      </c>
    </row>
    <row r="974" spans="1:6" x14ac:dyDescent="0.25">
      <c r="A974">
        <v>20190118</v>
      </c>
      <c r="B974" t="str">
        <f>"127785"</f>
        <v>127785</v>
      </c>
      <c r="C974" t="s">
        <v>573</v>
      </c>
      <c r="D974" s="3">
        <v>26</v>
      </c>
      <c r="E974" t="s">
        <v>574</v>
      </c>
      <c r="F974" t="s">
        <v>13</v>
      </c>
    </row>
    <row r="975" spans="1:6" x14ac:dyDescent="0.25">
      <c r="A975">
        <v>20190118</v>
      </c>
      <c r="B975" t="str">
        <f>"127785"</f>
        <v>127785</v>
      </c>
      <c r="C975" t="s">
        <v>573</v>
      </c>
      <c r="D975" s="3">
        <v>250</v>
      </c>
      <c r="E975" t="s">
        <v>7</v>
      </c>
      <c r="F975" t="s">
        <v>13</v>
      </c>
    </row>
    <row r="976" spans="1:6" x14ac:dyDescent="0.25">
      <c r="A976">
        <v>20190118</v>
      </c>
      <c r="B976" t="str">
        <f>"127786"</f>
        <v>127786</v>
      </c>
      <c r="C976" t="s">
        <v>230</v>
      </c>
      <c r="D976" s="3">
        <v>12.85</v>
      </c>
      <c r="E976" t="s">
        <v>476</v>
      </c>
      <c r="F976" t="s">
        <v>13</v>
      </c>
    </row>
    <row r="977" spans="1:6" x14ac:dyDescent="0.25">
      <c r="A977">
        <v>20190118</v>
      </c>
      <c r="B977" t="str">
        <f>"127787"</f>
        <v>127787</v>
      </c>
      <c r="C977" t="s">
        <v>429</v>
      </c>
      <c r="D977" s="3">
        <v>53000</v>
      </c>
      <c r="E977" t="s">
        <v>575</v>
      </c>
      <c r="F977" t="s">
        <v>13</v>
      </c>
    </row>
    <row r="978" spans="1:6" x14ac:dyDescent="0.25">
      <c r="A978">
        <v>20190118</v>
      </c>
      <c r="B978" t="str">
        <f>"127788"</f>
        <v>127788</v>
      </c>
      <c r="C978" t="s">
        <v>576</v>
      </c>
      <c r="D978" s="3">
        <v>320.83</v>
      </c>
      <c r="E978" t="s">
        <v>36</v>
      </c>
      <c r="F978" t="s">
        <v>13</v>
      </c>
    </row>
    <row r="979" spans="1:6" x14ac:dyDescent="0.25">
      <c r="A979">
        <v>20190118</v>
      </c>
      <c r="B979" t="str">
        <f>"127789"</f>
        <v>127789</v>
      </c>
      <c r="C979" t="s">
        <v>232</v>
      </c>
      <c r="D979" s="3">
        <v>63.69</v>
      </c>
      <c r="E979" t="s">
        <v>578</v>
      </c>
      <c r="F979" t="s">
        <v>13</v>
      </c>
    </row>
    <row r="980" spans="1:6" x14ac:dyDescent="0.25">
      <c r="A980">
        <v>20190118</v>
      </c>
      <c r="B980" t="str">
        <f>"127789"</f>
        <v>127789</v>
      </c>
      <c r="C980" t="s">
        <v>232</v>
      </c>
      <c r="D980" s="3">
        <v>-1</v>
      </c>
      <c r="E980" t="s">
        <v>577</v>
      </c>
      <c r="F980" t="s">
        <v>13</v>
      </c>
    </row>
    <row r="981" spans="1:6" x14ac:dyDescent="0.25">
      <c r="A981">
        <v>20190118</v>
      </c>
      <c r="B981" t="str">
        <f>"127789"</f>
        <v>127789</v>
      </c>
      <c r="C981" t="s">
        <v>232</v>
      </c>
      <c r="D981" s="3">
        <v>75.900000000000006</v>
      </c>
      <c r="E981" t="s">
        <v>36</v>
      </c>
      <c r="F981" t="s">
        <v>13</v>
      </c>
    </row>
    <row r="982" spans="1:6" x14ac:dyDescent="0.25">
      <c r="A982">
        <v>20190118</v>
      </c>
      <c r="B982" t="str">
        <f>"127789"</f>
        <v>127789</v>
      </c>
      <c r="C982" t="s">
        <v>232</v>
      </c>
      <c r="D982" s="3">
        <v>25.78</v>
      </c>
      <c r="E982" t="s">
        <v>36</v>
      </c>
      <c r="F982" t="s">
        <v>13</v>
      </c>
    </row>
    <row r="983" spans="1:6" x14ac:dyDescent="0.25">
      <c r="A983">
        <v>20190118</v>
      </c>
      <c r="B983" t="str">
        <f>"127789"</f>
        <v>127789</v>
      </c>
      <c r="C983" t="s">
        <v>232</v>
      </c>
      <c r="D983" s="3">
        <v>22.9</v>
      </c>
      <c r="E983" t="s">
        <v>36</v>
      </c>
      <c r="F983" t="s">
        <v>13</v>
      </c>
    </row>
    <row r="984" spans="1:6" x14ac:dyDescent="0.25">
      <c r="A984">
        <v>20190118</v>
      </c>
      <c r="B984" t="str">
        <f>"127790"</f>
        <v>127790</v>
      </c>
      <c r="C984" t="s">
        <v>579</v>
      </c>
      <c r="D984" s="3">
        <v>108</v>
      </c>
      <c r="E984" t="s">
        <v>580</v>
      </c>
      <c r="F984" t="s">
        <v>13</v>
      </c>
    </row>
    <row r="985" spans="1:6" x14ac:dyDescent="0.25">
      <c r="A985">
        <v>20190118</v>
      </c>
      <c r="B985" t="str">
        <f>"127791"</f>
        <v>127791</v>
      </c>
      <c r="C985" t="s">
        <v>581</v>
      </c>
      <c r="D985" s="3">
        <v>700</v>
      </c>
      <c r="E985" t="s">
        <v>36</v>
      </c>
      <c r="F985" t="s">
        <v>11</v>
      </c>
    </row>
    <row r="986" spans="1:6" x14ac:dyDescent="0.25">
      <c r="A986">
        <v>20190118</v>
      </c>
      <c r="B986" t="str">
        <f>"127792"</f>
        <v>127792</v>
      </c>
      <c r="C986" t="s">
        <v>582</v>
      </c>
      <c r="D986" s="3">
        <v>108</v>
      </c>
      <c r="E986" t="s">
        <v>111</v>
      </c>
      <c r="F986" t="s">
        <v>13</v>
      </c>
    </row>
    <row r="987" spans="1:6" x14ac:dyDescent="0.25">
      <c r="A987">
        <v>20190118</v>
      </c>
      <c r="B987" t="str">
        <f>"127794"</f>
        <v>127794</v>
      </c>
      <c r="C987" t="s">
        <v>583</v>
      </c>
      <c r="D987" s="3">
        <v>775.14</v>
      </c>
      <c r="E987" t="s">
        <v>584</v>
      </c>
      <c r="F987" t="s">
        <v>221</v>
      </c>
    </row>
    <row r="988" spans="1:6" x14ac:dyDescent="0.25">
      <c r="A988">
        <v>20190118</v>
      </c>
      <c r="B988" t="str">
        <f>"127795"</f>
        <v>127795</v>
      </c>
      <c r="C988" t="s">
        <v>585</v>
      </c>
      <c r="D988" s="3">
        <v>100</v>
      </c>
      <c r="E988" t="s">
        <v>586</v>
      </c>
      <c r="F988" t="s">
        <v>13</v>
      </c>
    </row>
    <row r="989" spans="1:6" x14ac:dyDescent="0.25">
      <c r="A989">
        <v>20190118</v>
      </c>
      <c r="B989" t="str">
        <f>"127796"</f>
        <v>127796</v>
      </c>
      <c r="C989" t="s">
        <v>587</v>
      </c>
      <c r="D989" s="3">
        <v>358.8</v>
      </c>
      <c r="E989" t="s">
        <v>36</v>
      </c>
      <c r="F989" t="s">
        <v>12</v>
      </c>
    </row>
    <row r="990" spans="1:6" x14ac:dyDescent="0.25">
      <c r="A990">
        <v>20190118</v>
      </c>
      <c r="B990" t="str">
        <f>"127796"</f>
        <v>127796</v>
      </c>
      <c r="C990" t="s">
        <v>587</v>
      </c>
      <c r="D990" s="3">
        <v>704</v>
      </c>
      <c r="E990" t="s">
        <v>36</v>
      </c>
      <c r="F990" t="s">
        <v>12</v>
      </c>
    </row>
    <row r="991" spans="1:6" x14ac:dyDescent="0.25">
      <c r="A991">
        <v>20190118</v>
      </c>
      <c r="B991" t="str">
        <f>"127797"</f>
        <v>127797</v>
      </c>
      <c r="C991" t="s">
        <v>243</v>
      </c>
      <c r="D991" s="3">
        <v>418.88</v>
      </c>
      <c r="E991" t="s">
        <v>36</v>
      </c>
      <c r="F991" t="s">
        <v>13</v>
      </c>
    </row>
    <row r="992" spans="1:6" x14ac:dyDescent="0.25">
      <c r="A992">
        <v>20190118</v>
      </c>
      <c r="B992" t="str">
        <f>"127797"</f>
        <v>127797</v>
      </c>
      <c r="C992" t="s">
        <v>243</v>
      </c>
      <c r="D992" s="3">
        <v>195</v>
      </c>
      <c r="E992" t="s">
        <v>36</v>
      </c>
      <c r="F992" t="s">
        <v>13</v>
      </c>
    </row>
    <row r="993" spans="1:6" x14ac:dyDescent="0.25">
      <c r="A993">
        <v>20190118</v>
      </c>
      <c r="B993" t="str">
        <f>"127798"</f>
        <v>127798</v>
      </c>
      <c r="C993" t="s">
        <v>588</v>
      </c>
      <c r="D993" s="3">
        <v>45.78</v>
      </c>
      <c r="E993" t="s">
        <v>36</v>
      </c>
      <c r="F993" t="s">
        <v>13</v>
      </c>
    </row>
    <row r="994" spans="1:6" x14ac:dyDescent="0.25">
      <c r="A994">
        <v>20190118</v>
      </c>
      <c r="B994" t="str">
        <f>"127798"</f>
        <v>127798</v>
      </c>
      <c r="C994" t="s">
        <v>588</v>
      </c>
      <c r="D994" s="3">
        <v>125.79</v>
      </c>
      <c r="E994" t="s">
        <v>36</v>
      </c>
      <c r="F994" t="s">
        <v>13</v>
      </c>
    </row>
    <row r="995" spans="1:6" x14ac:dyDescent="0.25">
      <c r="A995">
        <v>20190118</v>
      </c>
      <c r="B995" t="str">
        <f>"127798"</f>
        <v>127798</v>
      </c>
      <c r="C995" t="s">
        <v>588</v>
      </c>
      <c r="D995" s="3">
        <v>125.79</v>
      </c>
      <c r="E995" t="s">
        <v>36</v>
      </c>
      <c r="F995" t="s">
        <v>13</v>
      </c>
    </row>
    <row r="996" spans="1:6" x14ac:dyDescent="0.25">
      <c r="A996">
        <v>20190118</v>
      </c>
      <c r="B996" t="str">
        <f>"127798"</f>
        <v>127798</v>
      </c>
      <c r="C996" t="s">
        <v>588</v>
      </c>
      <c r="D996" s="3">
        <v>80.010000000000005</v>
      </c>
      <c r="E996" t="s">
        <v>36</v>
      </c>
      <c r="F996" t="s">
        <v>13</v>
      </c>
    </row>
    <row r="997" spans="1:6" x14ac:dyDescent="0.25">
      <c r="A997">
        <v>20190118</v>
      </c>
      <c r="B997" t="str">
        <f>"127798"</f>
        <v>127798</v>
      </c>
      <c r="C997" t="s">
        <v>588</v>
      </c>
      <c r="D997" s="3">
        <v>125.79</v>
      </c>
      <c r="E997" t="s">
        <v>36</v>
      </c>
      <c r="F997" t="s">
        <v>13</v>
      </c>
    </row>
    <row r="998" spans="1:6" x14ac:dyDescent="0.25">
      <c r="A998">
        <v>20190118</v>
      </c>
      <c r="B998" t="str">
        <f>"127798"</f>
        <v>127798</v>
      </c>
      <c r="C998" t="s">
        <v>588</v>
      </c>
      <c r="D998" s="3">
        <v>125.79</v>
      </c>
      <c r="E998" t="s">
        <v>36</v>
      </c>
      <c r="F998" t="s">
        <v>13</v>
      </c>
    </row>
    <row r="999" spans="1:6" x14ac:dyDescent="0.25">
      <c r="A999">
        <v>20190118</v>
      </c>
      <c r="B999" t="str">
        <f>"127799"</f>
        <v>127799</v>
      </c>
      <c r="C999" t="s">
        <v>589</v>
      </c>
      <c r="D999" s="3">
        <v>910.42</v>
      </c>
      <c r="E999" t="s">
        <v>288</v>
      </c>
      <c r="F999" t="s">
        <v>13</v>
      </c>
    </row>
    <row r="1000" spans="1:6" x14ac:dyDescent="0.25">
      <c r="A1000">
        <v>20190118</v>
      </c>
      <c r="B1000" t="str">
        <f>"127800"</f>
        <v>127800</v>
      </c>
      <c r="C1000" t="s">
        <v>248</v>
      </c>
      <c r="D1000" s="3">
        <v>949.84</v>
      </c>
      <c r="E1000" t="s">
        <v>590</v>
      </c>
      <c r="F1000" t="s">
        <v>13</v>
      </c>
    </row>
    <row r="1001" spans="1:6" x14ac:dyDescent="0.25">
      <c r="A1001">
        <v>20190118</v>
      </c>
      <c r="B1001" t="str">
        <f>"127801"</f>
        <v>127801</v>
      </c>
      <c r="C1001" t="s">
        <v>591</v>
      </c>
      <c r="D1001" s="3">
        <v>431</v>
      </c>
      <c r="E1001" t="s">
        <v>147</v>
      </c>
      <c r="F1001" t="s">
        <v>13</v>
      </c>
    </row>
    <row r="1002" spans="1:6" x14ac:dyDescent="0.25">
      <c r="A1002">
        <v>20190118</v>
      </c>
      <c r="B1002" t="str">
        <f>"127802"</f>
        <v>127802</v>
      </c>
      <c r="C1002" t="s">
        <v>270</v>
      </c>
      <c r="D1002" s="3">
        <v>6072.91</v>
      </c>
      <c r="E1002" t="s">
        <v>155</v>
      </c>
      <c r="F1002" t="s">
        <v>13</v>
      </c>
    </row>
    <row r="1003" spans="1:6" x14ac:dyDescent="0.25">
      <c r="A1003">
        <v>20190118</v>
      </c>
      <c r="B1003" t="str">
        <f>"127803"</f>
        <v>127803</v>
      </c>
      <c r="C1003" t="s">
        <v>474</v>
      </c>
      <c r="D1003" s="3">
        <v>1598.8</v>
      </c>
      <c r="E1003" t="s">
        <v>592</v>
      </c>
      <c r="F1003" t="s">
        <v>11</v>
      </c>
    </row>
    <row r="1004" spans="1:6" x14ac:dyDescent="0.25">
      <c r="A1004">
        <v>20190118</v>
      </c>
      <c r="B1004" t="str">
        <f>"127804"</f>
        <v>127804</v>
      </c>
      <c r="C1004" t="s">
        <v>593</v>
      </c>
      <c r="D1004" s="3">
        <v>545</v>
      </c>
      <c r="E1004" t="s">
        <v>260</v>
      </c>
      <c r="F1004" t="s">
        <v>13</v>
      </c>
    </row>
    <row r="1005" spans="1:6" x14ac:dyDescent="0.25">
      <c r="A1005">
        <v>20190118</v>
      </c>
      <c r="B1005" t="str">
        <f>"127805"</f>
        <v>127805</v>
      </c>
      <c r="C1005" t="s">
        <v>594</v>
      </c>
      <c r="D1005" s="3">
        <v>114.8</v>
      </c>
      <c r="E1005" t="s">
        <v>595</v>
      </c>
      <c r="F1005" t="s">
        <v>13</v>
      </c>
    </row>
    <row r="1006" spans="1:6" x14ac:dyDescent="0.25">
      <c r="A1006">
        <v>20190118</v>
      </c>
      <c r="B1006" t="str">
        <f>"127805"</f>
        <v>127805</v>
      </c>
      <c r="C1006" t="s">
        <v>594</v>
      </c>
      <c r="D1006" s="3">
        <v>247.08</v>
      </c>
      <c r="E1006" t="s">
        <v>595</v>
      </c>
      <c r="F1006" t="s">
        <v>13</v>
      </c>
    </row>
    <row r="1007" spans="1:6" x14ac:dyDescent="0.25">
      <c r="A1007">
        <v>20190118</v>
      </c>
      <c r="B1007" t="str">
        <f>"127805"</f>
        <v>127805</v>
      </c>
      <c r="C1007" t="s">
        <v>594</v>
      </c>
      <c r="D1007" s="3">
        <v>217.07</v>
      </c>
      <c r="E1007" t="s">
        <v>595</v>
      </c>
      <c r="F1007" t="s">
        <v>13</v>
      </c>
    </row>
    <row r="1008" spans="1:6" x14ac:dyDescent="0.25">
      <c r="A1008">
        <v>20190118</v>
      </c>
      <c r="B1008" t="str">
        <f>"127805"</f>
        <v>127805</v>
      </c>
      <c r="C1008" t="s">
        <v>594</v>
      </c>
      <c r="D1008" s="3">
        <v>226.8</v>
      </c>
      <c r="E1008" t="s">
        <v>595</v>
      </c>
      <c r="F1008" t="s">
        <v>13</v>
      </c>
    </row>
    <row r="1009" spans="1:6" x14ac:dyDescent="0.25">
      <c r="A1009">
        <v>20190118</v>
      </c>
      <c r="B1009" t="str">
        <f>"127805"</f>
        <v>127805</v>
      </c>
      <c r="C1009" t="s">
        <v>594</v>
      </c>
      <c r="D1009" s="3">
        <v>37.159999999999997</v>
      </c>
      <c r="E1009" t="s">
        <v>595</v>
      </c>
      <c r="F1009" t="s">
        <v>13</v>
      </c>
    </row>
    <row r="1010" spans="1:6" x14ac:dyDescent="0.25">
      <c r="A1010">
        <v>20190118</v>
      </c>
      <c r="B1010" t="str">
        <f>"127805"</f>
        <v>127805</v>
      </c>
      <c r="C1010" t="s">
        <v>594</v>
      </c>
      <c r="D1010" s="3">
        <v>10.23</v>
      </c>
      <c r="E1010" t="s">
        <v>595</v>
      </c>
      <c r="F1010" t="s">
        <v>13</v>
      </c>
    </row>
    <row r="1011" spans="1:6" x14ac:dyDescent="0.25">
      <c r="A1011">
        <v>20190118</v>
      </c>
      <c r="B1011" t="str">
        <f>"127806"</f>
        <v>127806</v>
      </c>
      <c r="C1011" t="s">
        <v>596</v>
      </c>
      <c r="D1011" s="3">
        <v>5511.04</v>
      </c>
      <c r="E1011" t="s">
        <v>149</v>
      </c>
      <c r="F1011" t="s">
        <v>13</v>
      </c>
    </row>
    <row r="1012" spans="1:6" x14ac:dyDescent="0.25">
      <c r="A1012">
        <v>20190118</v>
      </c>
      <c r="B1012" t="str">
        <f>"127807"</f>
        <v>127807</v>
      </c>
      <c r="C1012" t="s">
        <v>597</v>
      </c>
      <c r="D1012" s="3">
        <v>9.99</v>
      </c>
      <c r="E1012" t="s">
        <v>598</v>
      </c>
      <c r="F1012" t="s">
        <v>162</v>
      </c>
    </row>
    <row r="1013" spans="1:6" x14ac:dyDescent="0.25">
      <c r="A1013">
        <v>20190118</v>
      </c>
      <c r="B1013" t="str">
        <f>"127808"</f>
        <v>127808</v>
      </c>
      <c r="C1013" t="s">
        <v>122</v>
      </c>
      <c r="D1013" s="3">
        <v>65</v>
      </c>
      <c r="E1013" t="s">
        <v>111</v>
      </c>
      <c r="F1013" t="s">
        <v>13</v>
      </c>
    </row>
    <row r="1014" spans="1:6" x14ac:dyDescent="0.25">
      <c r="A1014">
        <v>20190118</v>
      </c>
      <c r="B1014" t="str">
        <f>"127809"</f>
        <v>127809</v>
      </c>
      <c r="C1014" t="s">
        <v>599</v>
      </c>
      <c r="D1014" s="3">
        <v>179</v>
      </c>
      <c r="E1014" t="s">
        <v>600</v>
      </c>
      <c r="F1014" t="s">
        <v>601</v>
      </c>
    </row>
    <row r="1015" spans="1:6" x14ac:dyDescent="0.25">
      <c r="A1015">
        <v>20190124</v>
      </c>
      <c r="B1015" t="str">
        <f>"127810"</f>
        <v>127810</v>
      </c>
      <c r="C1015" t="s">
        <v>602</v>
      </c>
      <c r="D1015" s="3">
        <v>540</v>
      </c>
      <c r="E1015" t="s">
        <v>98</v>
      </c>
      <c r="F1015" t="s">
        <v>11</v>
      </c>
    </row>
    <row r="1016" spans="1:6" x14ac:dyDescent="0.25">
      <c r="A1016">
        <v>20190124</v>
      </c>
      <c r="B1016" t="str">
        <f>"127811"</f>
        <v>127811</v>
      </c>
      <c r="C1016" t="s">
        <v>603</v>
      </c>
      <c r="D1016" s="3">
        <v>105</v>
      </c>
      <c r="E1016" t="s">
        <v>87</v>
      </c>
      <c r="F1016" t="s">
        <v>11</v>
      </c>
    </row>
    <row r="1017" spans="1:6" x14ac:dyDescent="0.25">
      <c r="D1017" s="3">
        <f>SUM(D2:D1016)</f>
        <v>901824.4100000012</v>
      </c>
    </row>
  </sheetData>
  <sortState ref="A2:F1016">
    <sortCondition ref="B2:B101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2019</vt:lpstr>
    </vt:vector>
  </TitlesOfParts>
  <Company>Aledo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2019-06-11T20:34:34Z</dcterms:created>
  <dcterms:modified xsi:type="dcterms:W3CDTF">2019-06-11T20:36:47Z</dcterms:modified>
</cp:coreProperties>
</file>