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July 2019" sheetId="1" r:id="rId1"/>
  </sheets>
  <calcPr calcId="162913"/>
</workbook>
</file>

<file path=xl/calcChain.xml><?xml version="1.0" encoding="utf-8"?>
<calcChain xmlns="http://schemas.openxmlformats.org/spreadsheetml/2006/main">
  <c r="D902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</calcChain>
</file>

<file path=xl/sharedStrings.xml><?xml version="1.0" encoding="utf-8"?>
<sst xmlns="http://schemas.openxmlformats.org/spreadsheetml/2006/main" count="2702" uniqueCount="524">
  <si>
    <t xml:space="preserve">NETSYNC NETWORK </t>
  </si>
  <si>
    <t>TECH EQUIP LICENSE/IPADS</t>
  </si>
  <si>
    <t xml:space="preserve">2015 CAPITAL PROJECTS </t>
  </si>
  <si>
    <t xml:space="preserve">DEALERS ELECTRICAL </t>
  </si>
  <si>
    <t xml:space="preserve">CONTRACT SERVICE/AHS AG </t>
  </si>
  <si>
    <t>DELL, INC.</t>
  </si>
  <si>
    <t>EQUIPMENT</t>
  </si>
  <si>
    <t xml:space="preserve">FIRETROL PROTECTION </t>
  </si>
  <si>
    <t>FIRE SYSEM UPGRADE</t>
  </si>
  <si>
    <t>GENERAL STRIPING, LLC</t>
  </si>
  <si>
    <t xml:space="preserve">CONTRACT </t>
  </si>
  <si>
    <t xml:space="preserve">GLOBAL EQUIPMENT </t>
  </si>
  <si>
    <t xml:space="preserve">EQUIPMENT/PARKING LOT </t>
  </si>
  <si>
    <t>KEMPER AMERICA, INC</t>
  </si>
  <si>
    <t>CONTRACT SERVICE</t>
  </si>
  <si>
    <t>M&amp;A TECHNOLOGY</t>
  </si>
  <si>
    <t xml:space="preserve">TECH EQUIPMENT/IPAD </t>
  </si>
  <si>
    <t>DATA CENTER UPGRADE</t>
  </si>
  <si>
    <t xml:space="preserve">SIRIUS COMPUTER </t>
  </si>
  <si>
    <t xml:space="preserve">ALEDO ISD GENERAL </t>
  </si>
  <si>
    <t xml:space="preserve">DEPOSIT MADE TO THE </t>
  </si>
  <si>
    <t>CAMPUS ACTIVITY FUNDS</t>
  </si>
  <si>
    <t xml:space="preserve">BARNES &amp; NOBLE </t>
  </si>
  <si>
    <t>SUPPLIES</t>
  </si>
  <si>
    <t>CHANCE TO SOAR</t>
  </si>
  <si>
    <t>STAFF DEVELOPMENT</t>
  </si>
  <si>
    <t>FRED D COLLIE</t>
  </si>
  <si>
    <t>REINB/EXPENSE</t>
  </si>
  <si>
    <t>MARK OF EXCELLENCE</t>
  </si>
  <si>
    <t>EFFORTLESS BRANDING</t>
  </si>
  <si>
    <t>HARTNESS PRINT CENTRAL</t>
  </si>
  <si>
    <t>HERFF JONES, LLC</t>
  </si>
  <si>
    <t>YEARBOOK</t>
  </si>
  <si>
    <t xml:space="preserve">NORTHWEST ENGRAVERS, </t>
  </si>
  <si>
    <t>S &amp; S WORLDWIDE, INC.</t>
  </si>
  <si>
    <t>BECKY SHAUNFIELD</t>
  </si>
  <si>
    <t>TAHPERD</t>
  </si>
  <si>
    <t>TANGIBLE PLAY, INC</t>
  </si>
  <si>
    <t>LIBRARY SUPPLIES/STUARD</t>
  </si>
  <si>
    <t>DEBRA E VAUGHN</t>
  </si>
  <si>
    <t>WALMART COMMUNITY</t>
  </si>
  <si>
    <t>TESTING SUPPLIES</t>
  </si>
  <si>
    <t xml:space="preserve">CAMPUS HOSPITALITY </t>
  </si>
  <si>
    <t>AWARDS</t>
  </si>
  <si>
    <t>4 IMPRINT, INC.</t>
  </si>
  <si>
    <t xml:space="preserve">STUDENT ACTIVITY </t>
  </si>
  <si>
    <t>SUMMER CAMP FEE</t>
  </si>
  <si>
    <t>STUDENT MEALS/AHS BAND</t>
  </si>
  <si>
    <t xml:space="preserve">DINNER FOR SENIOR </t>
  </si>
  <si>
    <t>EVELIA DURAN</t>
  </si>
  <si>
    <t>REFUND EKG TEST</t>
  </si>
  <si>
    <t xml:space="preserve">EWELL EDUCATIONAL </t>
  </si>
  <si>
    <t>LEADERSHIP CAMP</t>
  </si>
  <si>
    <t>CHERI FEDERMAN</t>
  </si>
  <si>
    <t>FRANKLIN GARZA</t>
  </si>
  <si>
    <t>COLORGUARD</t>
  </si>
  <si>
    <t xml:space="preserve">GAS &amp; SUPPLY NORTH </t>
  </si>
  <si>
    <t>RACHEL HOLLAND</t>
  </si>
  <si>
    <t>MICHELLE RAMOS JOHNSON</t>
  </si>
  <si>
    <t>BETH LANE</t>
  </si>
  <si>
    <t>LEGO EDUCATION</t>
  </si>
  <si>
    <t>CLAIRE MAISEL</t>
  </si>
  <si>
    <t>FELICIA MAZZA</t>
  </si>
  <si>
    <t>RODDY MCCURLEY</t>
  </si>
  <si>
    <t>ABIGAIL MITCHELL</t>
  </si>
  <si>
    <t>CHAD ALLEN MURRAY</t>
  </si>
  <si>
    <t>PERCUSSION CAMP</t>
  </si>
  <si>
    <t>N-TUNE MUSIC &amp; SOUND, INC</t>
  </si>
  <si>
    <t>BAND SUPPLIES/REPAIR-AMS</t>
  </si>
  <si>
    <t>TAMI ORR</t>
  </si>
  <si>
    <t>PENDER'S MUSIC COMPANY</t>
  </si>
  <si>
    <t>SUPPLIES/AMS BAND</t>
  </si>
  <si>
    <t>PEP WEAR, LLC</t>
  </si>
  <si>
    <t>SUPPLIES/AHS BAND</t>
  </si>
  <si>
    <t>PITSCO, INC</t>
  </si>
  <si>
    <t>REGISTRATION</t>
  </si>
  <si>
    <t>QUILL CORPORATION</t>
  </si>
  <si>
    <t>EVELYN RIVERA</t>
  </si>
  <si>
    <t>JOLEEN SKIPWORTH</t>
  </si>
  <si>
    <t>CHAD ANTHONY SOLIS</t>
  </si>
  <si>
    <t xml:space="preserve">LAUREN DELANEY </t>
  </si>
  <si>
    <t>SCOTT STEPHENS</t>
  </si>
  <si>
    <t>TEXAS FFA ASSOCIATION</t>
  </si>
  <si>
    <t xml:space="preserve">TX HIGH SCHOOL GIRLS </t>
  </si>
  <si>
    <t>YEP! PRODUCTIONS</t>
  </si>
  <si>
    <t>ZEXEZ SPORTS</t>
  </si>
  <si>
    <t>PLAQUES</t>
  </si>
  <si>
    <t>FIRST FINANCIAL BANK</t>
  </si>
  <si>
    <t>REIMB/PETTY CASH</t>
  </si>
  <si>
    <t xml:space="preserve">SCHOLASTIC BOOK CLUB, </t>
  </si>
  <si>
    <t>SEESAW LEARNING, INC</t>
  </si>
  <si>
    <t>ALEDO BRANDING CO</t>
  </si>
  <si>
    <t>FACILITY USE</t>
  </si>
  <si>
    <t>HEATHER BOYD</t>
  </si>
  <si>
    <t xml:space="preserve">CTE/REFUND FEE </t>
  </si>
  <si>
    <t xml:space="preserve">CARDINAL'S SPORT CENTER, </t>
  </si>
  <si>
    <t>CTE/FFA REGISTRATIONS</t>
  </si>
  <si>
    <t xml:space="preserve">MASTERCARD-JP MORGAN </t>
  </si>
  <si>
    <t xml:space="preserve">MASTERCARD - JP MORGAN </t>
  </si>
  <si>
    <t xml:space="preserve">PO 907247 - REFUND SALES </t>
  </si>
  <si>
    <t>TRAVEL/FOOTBALL</t>
  </si>
  <si>
    <t>NTX GRAPHICS, LLC</t>
  </si>
  <si>
    <t>GENERAL FUND</t>
  </si>
  <si>
    <t>FRONTSTREAM</t>
  </si>
  <si>
    <t>POST CC TRANSACTION FEE</t>
  </si>
  <si>
    <t>AISD BEARCAT STORE</t>
  </si>
  <si>
    <t xml:space="preserve">TEXAS COMPTROLLER OF </t>
  </si>
  <si>
    <t>SALES &amp; USE TAX PAYMENT</t>
  </si>
  <si>
    <t>MUSIC THERAPY SERVICES</t>
  </si>
  <si>
    <t>IDEA-B  FORMULA</t>
  </si>
  <si>
    <t>SUPERIOR PEDIATRIC CARE</t>
  </si>
  <si>
    <t>CONTRACT SERVICES</t>
  </si>
  <si>
    <t>DENISE DELGADO</t>
  </si>
  <si>
    <t>ASSESSMENT SERVICE</t>
  </si>
  <si>
    <t>ADRIAN EDWARDS</t>
  </si>
  <si>
    <t xml:space="preserve">CONTRACT SERVICE/JUNE </t>
  </si>
  <si>
    <t>CHERYL WEST</t>
  </si>
  <si>
    <t xml:space="preserve">ADVANCED GLASS SYSTEMS, </t>
  </si>
  <si>
    <t>CONTRACT SERVICE/MCCALL</t>
  </si>
  <si>
    <t xml:space="preserve">CONTRACT SERVICE/MAINT </t>
  </si>
  <si>
    <t>FORREST ALBANO</t>
  </si>
  <si>
    <t>NIGHT AT THE POPS</t>
  </si>
  <si>
    <t xml:space="preserve">ALEDO ATHLETIC BOOSTER </t>
  </si>
  <si>
    <t xml:space="preserve">BASEBALL/SOFTBALL </t>
  </si>
  <si>
    <t>CO-CURRICULAR FUND</t>
  </si>
  <si>
    <t>PAUL C. ANDREWS</t>
  </si>
  <si>
    <t>PIANO ACCOMPANIST</t>
  </si>
  <si>
    <t xml:space="preserve">APPRAISAL &amp; COLLECTION </t>
  </si>
  <si>
    <t xml:space="preserve">TRUTH IN TAXATION </t>
  </si>
  <si>
    <t>AT&amp;T LONG DISTANCE</t>
  </si>
  <si>
    <t>LONG DISTANCE</t>
  </si>
  <si>
    <t xml:space="preserve">AWARD COMPANY OF </t>
  </si>
  <si>
    <t>AWARDS/AHS BAND</t>
  </si>
  <si>
    <t>MATTHEW BAILEY</t>
  </si>
  <si>
    <t>LESLEE BARNES</t>
  </si>
  <si>
    <t>MIRANDA BAUER</t>
  </si>
  <si>
    <t>BENNETT'S OFFICE SUPPLY</t>
  </si>
  <si>
    <t>TITLE III, LEP</t>
  </si>
  <si>
    <t>BORDEN DAIRY COMPANY</t>
  </si>
  <si>
    <t>FOOD SUPPLIES</t>
  </si>
  <si>
    <t xml:space="preserve">NATL BREAKFAST/LUNCH </t>
  </si>
  <si>
    <t>RETURNS</t>
  </si>
  <si>
    <t xml:space="preserve">NO SUPPORT FOR THIS </t>
  </si>
  <si>
    <t>BRACKETT &amp; ELLIS, PC</t>
  </si>
  <si>
    <t>REAL ESTATE</t>
  </si>
  <si>
    <t>LIZ BRANDLI</t>
  </si>
  <si>
    <t>STUDENT GRADUATED</t>
  </si>
  <si>
    <t>JILL BROWN</t>
  </si>
  <si>
    <t xml:space="preserve">BSN SPORTS-SPORT SUPPLY </t>
  </si>
  <si>
    <t>BUCK'S WHEEL &amp; EQUIPMENT</t>
  </si>
  <si>
    <t>SUPPLIES/BUS FLEET</t>
  </si>
  <si>
    <t xml:space="preserve">BUECHLER &amp; ASSOCIATES, P. </t>
  </si>
  <si>
    <t xml:space="preserve">2019-2020 TOLL FREE LEGAL </t>
  </si>
  <si>
    <t>JANA BUIS</t>
  </si>
  <si>
    <t>RAEGAN BYRD</t>
  </si>
  <si>
    <t xml:space="preserve">DAN CAREY SPORTING </t>
  </si>
  <si>
    <t xml:space="preserve">CAVALLO ENERGY TEXAS, </t>
  </si>
  <si>
    <t>UTILITY</t>
  </si>
  <si>
    <t xml:space="preserve">CENTER FOR THE </t>
  </si>
  <si>
    <t>GRADUATION EXPENSE</t>
  </si>
  <si>
    <t xml:space="preserve">CITY OF FORT WORTH </t>
  </si>
  <si>
    <t>CITY OF WILLOW PARK</t>
  </si>
  <si>
    <t xml:space="preserve">PROFESSIONAL </t>
  </si>
  <si>
    <t>COMMUNITY NEWS</t>
  </si>
  <si>
    <t>LEGAL NOTICE</t>
  </si>
  <si>
    <t>AMBER N CRISSEY</t>
  </si>
  <si>
    <t xml:space="preserve">TECHNOLOGY </t>
  </si>
  <si>
    <t xml:space="preserve">DFW WASTE OIL SERVICE, </t>
  </si>
  <si>
    <t>PAIGE MARINELL DORSETT</t>
  </si>
  <si>
    <t>OSCAR DRESSLER</t>
  </si>
  <si>
    <t>ELLIOTT ELECTRIC SUPPLY</t>
  </si>
  <si>
    <t>LIGHTING/BULBS/BALLASTS</t>
  </si>
  <si>
    <t xml:space="preserve">MATERIAL FOR ELECTRICAL </t>
  </si>
  <si>
    <t>HVAC SUPPLIES/AHS</t>
  </si>
  <si>
    <t>FIRE SYSTEM MAINT</t>
  </si>
  <si>
    <t xml:space="preserve">FIRE SYSTEM </t>
  </si>
  <si>
    <t xml:space="preserve">FOLLETT SCHOOL </t>
  </si>
  <si>
    <t>LIBRARY  BOOKS</t>
  </si>
  <si>
    <t>PO 805324 - INV PAID TWICE</t>
  </si>
  <si>
    <t>PO 701535 - INV PAID TWICE</t>
  </si>
  <si>
    <t>JENIFER FRAZIER</t>
  </si>
  <si>
    <t>FUEL EDUCATION, LLC</t>
  </si>
  <si>
    <t>ANNUAL LICENSE</t>
  </si>
  <si>
    <t>CYLINDER RENTAL</t>
  </si>
  <si>
    <t xml:space="preserve">GENERAL </t>
  </si>
  <si>
    <t>GRAINGER</t>
  </si>
  <si>
    <t xml:space="preserve">PLUMBING </t>
  </si>
  <si>
    <t>KATIE MICHELLE GRAVES</t>
  </si>
  <si>
    <t xml:space="preserve">GREATAMERICA FINANCIAL </t>
  </si>
  <si>
    <t>XEROX</t>
  </si>
  <si>
    <t>TRACY GRIFFIN</t>
  </si>
  <si>
    <t>HAIGOOD &amp; CAMPBELL, LLC</t>
  </si>
  <si>
    <t xml:space="preserve">GENERAL SUPPLIES/MAINT </t>
  </si>
  <si>
    <t>STACI HAMMER</t>
  </si>
  <si>
    <t xml:space="preserve">HERITAGE FOOD SERVICE </t>
  </si>
  <si>
    <t>EQUIPMENT REPAIR</t>
  </si>
  <si>
    <t>BD HOLT CO</t>
  </si>
  <si>
    <t>HEATHER L HOLT</t>
  </si>
  <si>
    <t>HURD IMAGES, LLC</t>
  </si>
  <si>
    <t xml:space="preserve">CONTRACT SERVICE/AHS </t>
  </si>
  <si>
    <t>THE INSTRUMENTALIST, LLC</t>
  </si>
  <si>
    <t>BAND AWARDS/AHS</t>
  </si>
  <si>
    <t>ANNMARIE KECK</t>
  </si>
  <si>
    <t>KIM KINDRED</t>
  </si>
  <si>
    <t>LENNOX</t>
  </si>
  <si>
    <t>HVAC SUPPLIES/ALC</t>
  </si>
  <si>
    <t xml:space="preserve">HVAC SUPPLIES/REPAIRS AT </t>
  </si>
  <si>
    <t>TRINA LINK</t>
  </si>
  <si>
    <t xml:space="preserve">LIVE IT AGAIN </t>
  </si>
  <si>
    <t>DEBBIE MANTOOTH</t>
  </si>
  <si>
    <t>MATTHEW'S OFFICE CITY</t>
  </si>
  <si>
    <t>PO 905183</t>
  </si>
  <si>
    <t>PO 905183 CREDIT RETURN</t>
  </si>
  <si>
    <t>PO 904245</t>
  </si>
  <si>
    <t xml:space="preserve">PO 802045 - CREDIT NEVER </t>
  </si>
  <si>
    <t>KAREY McPHEE MOORE</t>
  </si>
  <si>
    <t>MORITZ OF FORT WORTH</t>
  </si>
  <si>
    <t xml:space="preserve">VEHICLE SUPPLIES/TECH </t>
  </si>
  <si>
    <t>SHELLY MORRILL</t>
  </si>
  <si>
    <t xml:space="preserve">MSB CONSULTING GROUP, </t>
  </si>
  <si>
    <t>MEDICAID ADMIN - 52795295</t>
  </si>
  <si>
    <t xml:space="preserve">2016-2017 COST </t>
  </si>
  <si>
    <t>MEDICAID ADMIN - 52818923</t>
  </si>
  <si>
    <t xml:space="preserve">INSTRUMENT REPAIR/AMS </t>
  </si>
  <si>
    <t xml:space="preserve">NATIONAL SCIENCE </t>
  </si>
  <si>
    <t>SUPPLIES/SUPT OFFICE</t>
  </si>
  <si>
    <t xml:space="preserve">O'REILLY AUTO </t>
  </si>
  <si>
    <t>supplies</t>
  </si>
  <si>
    <t xml:space="preserve">VEHICLE SUPPLIES/WHITE </t>
  </si>
  <si>
    <t xml:space="preserve">VEHICLE REPAIR/WHITE </t>
  </si>
  <si>
    <t>PO 907304 - RETURN CREDIT</t>
  </si>
  <si>
    <t xml:space="preserve">VEHICLE SUPPLIES/POLICE </t>
  </si>
  <si>
    <t>HANNAH PARSLEY</t>
  </si>
  <si>
    <t>PBS of TEXAS, LLC</t>
  </si>
  <si>
    <t>SECOND HALF OF JUNE</t>
  </si>
  <si>
    <t xml:space="preserve">PHILLIPS WELDING SUPPLY, </t>
  </si>
  <si>
    <t>GRANT AWARD</t>
  </si>
  <si>
    <t xml:space="preserve">ED FOUNDATION GRANT </t>
  </si>
  <si>
    <t>STEVEN PRICE</t>
  </si>
  <si>
    <t>MIGUEL PRIMERA JR</t>
  </si>
  <si>
    <t>BUS AIR, LLC</t>
  </si>
  <si>
    <t>MEETING EXPENSE</t>
  </si>
  <si>
    <t>MELISSA SUE QUISENBERRY</t>
  </si>
  <si>
    <t>R. CRAIG STEPHENS</t>
  </si>
  <si>
    <t>R.E. MAINTENANCE</t>
  </si>
  <si>
    <t>VEHICLE INSPECTIONS</t>
  </si>
  <si>
    <t xml:space="preserve">VEHICLE STATE </t>
  </si>
  <si>
    <t>ANTONIO RAJAN</t>
  </si>
  <si>
    <t>RDO EQUIPMENT CO.</t>
  </si>
  <si>
    <t xml:space="preserve">EQUIPMENT </t>
  </si>
  <si>
    <t>ATHENA C ODEN</t>
  </si>
  <si>
    <t>DONNA REINERT</t>
  </si>
  <si>
    <t>APRIL RILEY</t>
  </si>
  <si>
    <t>STEPHEN ROBERTS</t>
  </si>
  <si>
    <t>ROMEO MUSIC</t>
  </si>
  <si>
    <t xml:space="preserve">EQUIPMENT/MUSIC </t>
  </si>
  <si>
    <t>AMELIA ROSENBERGER</t>
  </si>
  <si>
    <t xml:space="preserve">INTERSTATE BILLING </t>
  </si>
  <si>
    <t>s</t>
  </si>
  <si>
    <t xml:space="preserve">SAND TRAP SERVICE </t>
  </si>
  <si>
    <t xml:space="preserve">SERVICE GREASE </t>
  </si>
  <si>
    <t xml:space="preserve">SCHRICK  TRAILER SALES, </t>
  </si>
  <si>
    <t>PAT SHEERAN</t>
  </si>
  <si>
    <t>SUSAN LEE SIMPSON</t>
  </si>
  <si>
    <t>STUDENT MOVING</t>
  </si>
  <si>
    <t>SHELLI SKIPPER</t>
  </si>
  <si>
    <t>BRIAN SMITH</t>
  </si>
  <si>
    <t>PHILLIP SMITH</t>
  </si>
  <si>
    <t>SOLUTION TREE, INC</t>
  </si>
  <si>
    <t>SOUTHERN TIRE MART, LLC</t>
  </si>
  <si>
    <t xml:space="preserve">SOUTHWEST INTL TRUCKS, </t>
  </si>
  <si>
    <t>COLE H. STEPHENS</t>
  </si>
  <si>
    <t xml:space="preserve">SUBSCRIPTION SVCS OF </t>
  </si>
  <si>
    <t>SUBSCRIPTION</t>
  </si>
  <si>
    <t>CANDACE SUMMERHILL</t>
  </si>
  <si>
    <t>TASB, INC.</t>
  </si>
  <si>
    <t>UPDATE 113</t>
  </si>
  <si>
    <t xml:space="preserve">FACILITY SERVICES ANNUAL </t>
  </si>
  <si>
    <t xml:space="preserve">TEX-OMA BUILDERS SUPPLY </t>
  </si>
  <si>
    <t>DISTRICT REPAIR/REPLACE-</t>
  </si>
  <si>
    <t xml:space="preserve">TEXAS BANDMASTERS </t>
  </si>
  <si>
    <t>STAFF DEVELOPMENT/BAND</t>
  </si>
  <si>
    <t>TEXAS EDUCATION AGENCY-</t>
  </si>
  <si>
    <t>DIGITAL FORENSICS</t>
  </si>
  <si>
    <t xml:space="preserve">TEXAS EDUCATIONAL </t>
  </si>
  <si>
    <t>TEXAS GAS SERVICE</t>
  </si>
  <si>
    <t xml:space="preserve">TEXAS HEALTH </t>
  </si>
  <si>
    <t>TITLE II, PART A TPTR</t>
  </si>
  <si>
    <t>TEXAS SPORTSWEAR</t>
  </si>
  <si>
    <t>SUPPLIES/BEARCAT STORE</t>
  </si>
  <si>
    <t>TFE CONNECT</t>
  </si>
  <si>
    <t>CK128974 APPLIED WRONG</t>
  </si>
  <si>
    <t>THINKING MAPS, INC.</t>
  </si>
  <si>
    <t xml:space="preserve">STAFF DEVELOPMENT </t>
  </si>
  <si>
    <t>SHANA THOMPSON</t>
  </si>
  <si>
    <t>STUDENT WITHDREW</t>
  </si>
  <si>
    <t>TJ  OILFIELD  SERVICES, LLC</t>
  </si>
  <si>
    <t xml:space="preserve">TMEA REGION 30 BAND </t>
  </si>
  <si>
    <t>ENTRY FEE/AMS BAND</t>
  </si>
  <si>
    <t>TUXEDO CONNECT, LLC</t>
  </si>
  <si>
    <t>UNIFORMS/AHS BAND</t>
  </si>
  <si>
    <t>UNIFIRST HOLDINGS, INC</t>
  </si>
  <si>
    <t>LAUNDRY SERVICE</t>
  </si>
  <si>
    <t>DARREL VAUGHN</t>
  </si>
  <si>
    <t>VORTEX COLORADO, INC</t>
  </si>
  <si>
    <t>EASTON WALKER</t>
  </si>
  <si>
    <t>SUPPLIES/POLICE DEPT</t>
  </si>
  <si>
    <t>PO Created by Req: 113967</t>
  </si>
  <si>
    <t xml:space="preserve">ESEA TITLE I-A IMPROVING </t>
  </si>
  <si>
    <t>CATERING EXPENSE</t>
  </si>
  <si>
    <t>WAYFAIR, LLC</t>
  </si>
  <si>
    <t xml:space="preserve">PO 906284 - CHECK LOST IN </t>
  </si>
  <si>
    <t>EDWARD WEST</t>
  </si>
  <si>
    <t>WESTCO PEST CONTROL</t>
  </si>
  <si>
    <t xml:space="preserve">RODENT CONTROL AND </t>
  </si>
  <si>
    <t>ELIZABETH WIEN</t>
  </si>
  <si>
    <t xml:space="preserve">WINZER FRANCHISE </t>
  </si>
  <si>
    <t>KEN WORSTER</t>
  </si>
  <si>
    <t>XEROX CORPORATION</t>
  </si>
  <si>
    <t>MICHELE YATES</t>
  </si>
  <si>
    <t>PATRICIA YATES</t>
  </si>
  <si>
    <t>YELLOWFOLDER</t>
  </si>
  <si>
    <t xml:space="preserve">STUDENT RECORDS ON THE </t>
  </si>
  <si>
    <t>YMCA of FORT WORTH</t>
  </si>
  <si>
    <t>POOL RENTAL</t>
  </si>
  <si>
    <t>YOUR PERSONAL CHEF, LLC</t>
  </si>
  <si>
    <t>AT&amp;T MOBILITY</t>
  </si>
  <si>
    <t>TELEPHONE</t>
  </si>
  <si>
    <t>ATMOS ENERGY</t>
  </si>
  <si>
    <t>CITY OF ALEDO</t>
  </si>
  <si>
    <t>PRO-ED</t>
  </si>
  <si>
    <t xml:space="preserve">PO 906745 - WRONG </t>
  </si>
  <si>
    <t>REPUBLIC SERVICES</t>
  </si>
  <si>
    <t>SUSAN GLEASON SPREIER</t>
  </si>
  <si>
    <t>PO 906647 - PER DIEM</t>
  </si>
  <si>
    <t>TOWN OF ANNETTA</t>
  </si>
  <si>
    <t>VISA-COMPASS BANK</t>
  </si>
  <si>
    <t>TOLL TAG RELOAD</t>
  </si>
  <si>
    <t>A/C SUPPLY COMPANY</t>
  </si>
  <si>
    <t>HVAC SUPPLIES</t>
  </si>
  <si>
    <t>JACOB ALLAN ALBIN</t>
  </si>
  <si>
    <t xml:space="preserve">STAFF DEVELOPMENT/AHS </t>
  </si>
  <si>
    <t>APPLE, INC.</t>
  </si>
  <si>
    <t>AT&amp;T</t>
  </si>
  <si>
    <t xml:space="preserve">SUPPLIES/DIST </t>
  </si>
  <si>
    <t>JACOB BIBLE</t>
  </si>
  <si>
    <t>LEE BISHOP</t>
  </si>
  <si>
    <t>SUSAN K BOHN</t>
  </si>
  <si>
    <t>JUNE MILEAGE</t>
  </si>
  <si>
    <t>REIMB/STAFF DEV-PARKING</t>
  </si>
  <si>
    <t>SIMON DAVID BOSCH</t>
  </si>
  <si>
    <t>PER DIEM/AMS BAND</t>
  </si>
  <si>
    <t>JOEL BROOKS</t>
  </si>
  <si>
    <t>EQUIPMENT/POLICE DEPT</t>
  </si>
  <si>
    <t>TIM BUCHANAN</t>
  </si>
  <si>
    <t>RANDY CAMPBELL</t>
  </si>
  <si>
    <t>REIMB/GENERAL SUPPLIES</t>
  </si>
  <si>
    <t xml:space="preserve">CE-DFW WAREHOUSE </t>
  </si>
  <si>
    <t xml:space="preserve">EQUIPMENT REPAIR/MAINT </t>
  </si>
  <si>
    <t>CENGAGE LEARNING, INC.</t>
  </si>
  <si>
    <t xml:space="preserve">INSTRUCTIONAL MATERIALS </t>
  </si>
  <si>
    <t xml:space="preserve">GREASE TRAP/INTERCEPTOR </t>
  </si>
  <si>
    <t>AARON CLARK</t>
  </si>
  <si>
    <t>ANDREW WOODS CLARK</t>
  </si>
  <si>
    <t>HEATH CLAWSON</t>
  </si>
  <si>
    <t>MICHAEL DAN CORLEY</t>
  </si>
  <si>
    <t>LIGHTING/BULBS &amp; BALLASTS</t>
  </si>
  <si>
    <t xml:space="preserve">BILINGUAL EDUCATIONAL </t>
  </si>
  <si>
    <t>TECH EQUIPMENT/CTE</t>
  </si>
  <si>
    <t>PO 906045-CREDIT RETURN</t>
  </si>
  <si>
    <t>DR PEPPER</t>
  </si>
  <si>
    <t xml:space="preserve">EDUCATION SERVICE </t>
  </si>
  <si>
    <t xml:space="preserve">EDUCATIONAL SERVICE </t>
  </si>
  <si>
    <t>REAL-TIME MARKETING, LTD</t>
  </si>
  <si>
    <t>ETC LITE, INC</t>
  </si>
  <si>
    <t>CONSULTING</t>
  </si>
  <si>
    <t xml:space="preserve">FRONTLINE TECHNOLOGIES, </t>
  </si>
  <si>
    <t>ESPED</t>
  </si>
  <si>
    <t>GLADIATOR FENCE, LLC</t>
  </si>
  <si>
    <t xml:space="preserve">COURTENEY NICHOLE </t>
  </si>
  <si>
    <t>GRAFXPROMOTIONS, LLC</t>
  </si>
  <si>
    <t xml:space="preserve">SUPPLIES/SCH BOARD </t>
  </si>
  <si>
    <t>HOYT HARRIS</t>
  </si>
  <si>
    <t>REIMB/TRAVEL EXPENSE</t>
  </si>
  <si>
    <t xml:space="preserve">HIGGINBOTHAM &amp; </t>
  </si>
  <si>
    <t>ADMINISTRATION FEE</t>
  </si>
  <si>
    <t>TIFFANY HOLLAND</t>
  </si>
  <si>
    <t>HUDL</t>
  </si>
  <si>
    <t xml:space="preserve">JEWELL EDUCATIONAL </t>
  </si>
  <si>
    <t>ROBBY JONES</t>
  </si>
  <si>
    <t>K-LOG, INC</t>
  </si>
  <si>
    <t>Library - Supplies</t>
  </si>
  <si>
    <t>KAJEET, INC</t>
  </si>
  <si>
    <t>KRYSTI LAUREN KELLEY</t>
  </si>
  <si>
    <t>KODY KNIGHT</t>
  </si>
  <si>
    <t>L&amp;W SUPPLY CORPORATION</t>
  </si>
  <si>
    <t xml:space="preserve">PAINT &amp; DRYWALL </t>
  </si>
  <si>
    <t xml:space="preserve">LAKESHORE LEARNING </t>
  </si>
  <si>
    <t>SUPPLIES/iPAD CASES</t>
  </si>
  <si>
    <t>MANSFIELD MEDICAL CLINIC</t>
  </si>
  <si>
    <t>MATHESON TRI-GAS, INC</t>
  </si>
  <si>
    <t>TESSA MAURER</t>
  </si>
  <si>
    <t>BRAD MCCONE</t>
  </si>
  <si>
    <t>MCCORMICK'S GROUP, LLC</t>
  </si>
  <si>
    <t>COLORGUARD UNIFORMS</t>
  </si>
  <si>
    <t>JOE MCCOY</t>
  </si>
  <si>
    <t>JENNI MARIE MEADOR</t>
  </si>
  <si>
    <t>DEXX MOORE</t>
  </si>
  <si>
    <t xml:space="preserve">STAFF DEVELOPMENT/PER </t>
  </si>
  <si>
    <t>6/12/2019 - 52863313</t>
  </si>
  <si>
    <t>MUSIC THERAPY</t>
  </si>
  <si>
    <t xml:space="preserve">INSTRUMENT REPAIR/AHS </t>
  </si>
  <si>
    <t xml:space="preserve">AMG TECHNOLOGY </t>
  </si>
  <si>
    <t>VOIP LINE</t>
  </si>
  <si>
    <t xml:space="preserve">PARKER COUNTY APPRAISAL </t>
  </si>
  <si>
    <t>3RD QTR PAYMENT</t>
  </si>
  <si>
    <t>3D QTR PAYMENT</t>
  </si>
  <si>
    <t>JAMES PAUL</t>
  </si>
  <si>
    <t>JOEY PAUL</t>
  </si>
  <si>
    <t xml:space="preserve">JANITORIAL 1ST HALF OF </t>
  </si>
  <si>
    <t>PEARSON ASSESSMENTS</t>
  </si>
  <si>
    <t xml:space="preserve">PSYCHOLOGICAL </t>
  </si>
  <si>
    <t>PURCHASE POWER</t>
  </si>
  <si>
    <t>POSTAGE</t>
  </si>
  <si>
    <t>QUAIL VALLEY TELECOM, LLC</t>
  </si>
  <si>
    <t xml:space="preserve">WALSH COMMERCIAL 1GBPS </t>
  </si>
  <si>
    <t>JOSEPH RAY QUALLS</t>
  </si>
  <si>
    <t xml:space="preserve">STAFF DEVELOPMENT/AMS </t>
  </si>
  <si>
    <t>READY REFRESH by NESTLE</t>
  </si>
  <si>
    <t>GENERAL SUPPLIES/DIST</t>
  </si>
  <si>
    <t>STEPHEN ISAAC REVES</t>
  </si>
  <si>
    <t>MICHAEL ROBINSON</t>
  </si>
  <si>
    <t>SUPPLIES/MUSIC TECH</t>
  </si>
  <si>
    <t xml:space="preserve">RONNIE WALTERS LAWN </t>
  </si>
  <si>
    <t xml:space="preserve">JULY GROUNDS </t>
  </si>
  <si>
    <t>JOE PHILLIP ROQUEMORE</t>
  </si>
  <si>
    <t>MARK SAGER</t>
  </si>
  <si>
    <t>SAM'S CLUB</t>
  </si>
  <si>
    <t>MEMBERSHIP RENEWAL</t>
  </si>
  <si>
    <t xml:space="preserve">SCHOOL NURSE SUPPLY, </t>
  </si>
  <si>
    <t>NURSE EQUIPMENT/DIST</t>
  </si>
  <si>
    <t>SNAP-ON TOOLS</t>
  </si>
  <si>
    <t>KATIE STEWART</t>
  </si>
  <si>
    <t>ESY NURSE</t>
  </si>
  <si>
    <t xml:space="preserve">SUPER DUPER </t>
  </si>
  <si>
    <t>PT SERVICES JUNE 1-30</t>
  </si>
  <si>
    <t>LVN SERVICES JUNE 1-30</t>
  </si>
  <si>
    <t>SWAGIT PRODUCTIONS, LLC</t>
  </si>
  <si>
    <t xml:space="preserve">TEAM EXPRESS </t>
  </si>
  <si>
    <t>GERMAN I</t>
  </si>
  <si>
    <t>ENTRY FEES/AHS BAND</t>
  </si>
  <si>
    <t>TXCPA</t>
  </si>
  <si>
    <t>MEMBERSHIP DUES</t>
  </si>
  <si>
    <t>DYSLEXIA EVALUATIONS</t>
  </si>
  <si>
    <t>DOUGLAS ALAN WHEELER</t>
  </si>
  <si>
    <t>BIAS HOLDINGS, LLC</t>
  </si>
  <si>
    <t>SUMMER PAINTING SERVICE</t>
  </si>
  <si>
    <t>JOSEPH R WILLIAMS</t>
  </si>
  <si>
    <t>STEPHEN LAWRENCE WOOD</t>
  </si>
  <si>
    <t>WPS PUBLISHING</t>
  </si>
  <si>
    <t xml:space="preserve">ADVANCED CONNECTIONS, </t>
  </si>
  <si>
    <t>PO 905974 - LOST IN MAIL</t>
  </si>
  <si>
    <t>ALEDO ISD CHILD NUTRITION</t>
  </si>
  <si>
    <t xml:space="preserve">SUMMER SCHOOL MEALS </t>
  </si>
  <si>
    <t xml:space="preserve">SCHOOL BOARD MEETING </t>
  </si>
  <si>
    <t>BGC EXPENSE</t>
  </si>
  <si>
    <t>TAMARA ALISON</t>
  </si>
  <si>
    <t xml:space="preserve">REFUND FOR ITEM </t>
  </si>
  <si>
    <t xml:space="preserve">COUNSELOR </t>
  </si>
  <si>
    <t xml:space="preserve">SUPPLIES/POLICE </t>
  </si>
  <si>
    <t>ROD ARNOLD</t>
  </si>
  <si>
    <t>SUMMER SCHOOL ORDER</t>
  </si>
  <si>
    <t>CHEM-AQUA</t>
  </si>
  <si>
    <t>FEES/DUES/PERMITS</t>
  </si>
  <si>
    <t>HEIDI COOMBS</t>
  </si>
  <si>
    <t xml:space="preserve">REFUND - STUDENT </t>
  </si>
  <si>
    <t>E-CONTROL SYSTEMS, INC.</t>
  </si>
  <si>
    <t>POS TECH SUPPORT</t>
  </si>
  <si>
    <t>STAFF DEVELOPMENT/CN</t>
  </si>
  <si>
    <t xml:space="preserve">PO 906374 - BACKORDER </t>
  </si>
  <si>
    <t>JEAN FAY</t>
  </si>
  <si>
    <t>REFUND - WITHDRAWAL</t>
  </si>
  <si>
    <t xml:space="preserve">HEARTLAND PAYMENT </t>
  </si>
  <si>
    <t>HOBART SERVICE</t>
  </si>
  <si>
    <t>IN THE NEWS, INC</t>
  </si>
  <si>
    <t>JD PALATINE, LLC</t>
  </si>
  <si>
    <t>EDWARD JOHNSON II</t>
  </si>
  <si>
    <t>MICHAEL BRYAN JOHNSON</t>
  </si>
  <si>
    <t>PO 906097 - WRONG VENDOR</t>
  </si>
  <si>
    <t>GLENNA LOFTIN</t>
  </si>
  <si>
    <t>JOHANNA LOGAN</t>
  </si>
  <si>
    <t xml:space="preserve">PO 904252 - HOTEL CHGS IN </t>
  </si>
  <si>
    <t>ANNUAL TRAINING LICENSES</t>
  </si>
  <si>
    <t>PRINTING</t>
  </si>
  <si>
    <t>PO 905296 - REFUND TAXES</t>
  </si>
  <si>
    <t xml:space="preserve">PO 907185 - REFUND TAX &amp; </t>
  </si>
  <si>
    <t>STOVER</t>
  </si>
  <si>
    <t>TRAWEEK</t>
  </si>
  <si>
    <t>SBEC - MARTIN</t>
  </si>
  <si>
    <t>JOB ADVERTISING/HR DEPT</t>
  </si>
  <si>
    <t xml:space="preserve">PO 906686 - REFUND SALES </t>
  </si>
  <si>
    <t>CARPENTRY SUPPLIES/AMS</t>
  </si>
  <si>
    <t>STAFF DEVELOPMENT - FUEL</t>
  </si>
  <si>
    <t xml:space="preserve">TITLE I, PART C CARL D </t>
  </si>
  <si>
    <t>NEWS2YOU</t>
  </si>
  <si>
    <t xml:space="preserve">NUTRI-LINK TECHNOLOGIES, </t>
  </si>
  <si>
    <t>SCHOLASTIC, INC.</t>
  </si>
  <si>
    <t xml:space="preserve">SCHOOL HEALTH </t>
  </si>
  <si>
    <t>AED SUPPLIES</t>
  </si>
  <si>
    <t>SKC DESIGNZ, LLC</t>
  </si>
  <si>
    <t>TAVAC</t>
  </si>
  <si>
    <t>TCASE</t>
  </si>
  <si>
    <t xml:space="preserve">TRI-COUNTY ELECTRIC </t>
  </si>
  <si>
    <t>PATTY WILLHITE</t>
  </si>
  <si>
    <t>REIMB/STAFF DEV</t>
  </si>
  <si>
    <t>TERESA WILSON</t>
  </si>
  <si>
    <t>CHERYL WOOTEN</t>
  </si>
  <si>
    <t xml:space="preserve">YESTERDAY'S SANDWICH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</si>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</sst>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2"/>
  <sheetViews>
    <sheetView tabSelected="1" workbookViewId="0"/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4" bestFit="1" customWidth="1"/>
    <col min="5" max="5" width="27.28515625" bestFit="1" customWidth="1"/>
    <col min="6" max="6" width="26.42578125" bestFit="1" customWidth="1"/>
  </cols>
  <sheetData>
    <row r="1" spans="1:6" s="2" customFormat="1" x14ac:dyDescent="0.25">
      <c r="A1" s="2" t="s">
        <v>518</v>
      </c>
      <c r="B1" s="2" t="s">
        <v>519</v>
      </c>
      <c r="C1" s="2" t="s">
        <v>520</v>
      </c>
      <c r="D1" s="3" t="s">
        <v>521</v>
      </c>
      <c r="E1" s="2" t="s">
        <v>522</v>
      </c>
      <c r="F1" s="2" t="s">
        <v>523</v>
      </c>
    </row>
    <row r="2" spans="1:6" x14ac:dyDescent="0.25">
      <c r="A2">
        <v>20190701</v>
      </c>
      <c r="B2" t="str">
        <f>"001254"</f>
        <v>001254</v>
      </c>
      <c r="C2" t="s">
        <v>0</v>
      </c>
      <c r="D2" s="4">
        <v>1350</v>
      </c>
      <c r="E2" t="s">
        <v>1</v>
      </c>
      <c r="F2" t="s">
        <v>2</v>
      </c>
    </row>
    <row r="3" spans="1:6" x14ac:dyDescent="0.25">
      <c r="A3">
        <v>20190715</v>
      </c>
      <c r="B3" t="str">
        <f>"001256"</f>
        <v>001256</v>
      </c>
      <c r="C3" t="s">
        <v>3</v>
      </c>
      <c r="D3" s="4">
        <v>5043.8</v>
      </c>
      <c r="E3" t="s">
        <v>4</v>
      </c>
      <c r="F3" t="s">
        <v>2</v>
      </c>
    </row>
    <row r="4" spans="1:6" x14ac:dyDescent="0.25">
      <c r="A4">
        <v>20190715</v>
      </c>
      <c r="B4" t="str">
        <f>"001257"</f>
        <v>001257</v>
      </c>
      <c r="C4" t="s">
        <v>5</v>
      </c>
      <c r="D4" s="4">
        <v>209581.2</v>
      </c>
      <c r="E4" t="s">
        <v>6</v>
      </c>
      <c r="F4" t="s">
        <v>2</v>
      </c>
    </row>
    <row r="5" spans="1:6" x14ac:dyDescent="0.25">
      <c r="A5">
        <v>20190715</v>
      </c>
      <c r="B5" t="str">
        <f>"001258"</f>
        <v>001258</v>
      </c>
      <c r="C5" t="s">
        <v>7</v>
      </c>
      <c r="D5" s="4">
        <v>97587.199999999997</v>
      </c>
      <c r="E5" t="s">
        <v>8</v>
      </c>
      <c r="F5" t="s">
        <v>2</v>
      </c>
    </row>
    <row r="6" spans="1:6" x14ac:dyDescent="0.25">
      <c r="A6">
        <v>20190715</v>
      </c>
      <c r="B6" t="str">
        <f>"001259"</f>
        <v>001259</v>
      </c>
      <c r="C6" t="s">
        <v>9</v>
      </c>
      <c r="D6" s="4">
        <v>1369.67</v>
      </c>
      <c r="E6" t="s">
        <v>10</v>
      </c>
      <c r="F6" t="s">
        <v>2</v>
      </c>
    </row>
    <row r="7" spans="1:6" x14ac:dyDescent="0.25">
      <c r="A7">
        <v>20190715</v>
      </c>
      <c r="B7" t="str">
        <f>"001259"</f>
        <v>001259</v>
      </c>
      <c r="C7" t="s">
        <v>9</v>
      </c>
      <c r="D7" s="4">
        <v>2620.16</v>
      </c>
      <c r="E7" t="s">
        <v>10</v>
      </c>
      <c r="F7" t="s">
        <v>2</v>
      </c>
    </row>
    <row r="8" spans="1:6" x14ac:dyDescent="0.25">
      <c r="A8">
        <v>20190715</v>
      </c>
      <c r="B8" t="str">
        <f>"001259"</f>
        <v>001259</v>
      </c>
      <c r="C8" t="s">
        <v>9</v>
      </c>
      <c r="D8" s="4">
        <v>2874.05</v>
      </c>
      <c r="E8" t="s">
        <v>10</v>
      </c>
      <c r="F8" t="s">
        <v>2</v>
      </c>
    </row>
    <row r="9" spans="1:6" x14ac:dyDescent="0.25">
      <c r="A9">
        <v>20190715</v>
      </c>
      <c r="B9" t="str">
        <f>"001259"</f>
        <v>001259</v>
      </c>
      <c r="C9" t="s">
        <v>9</v>
      </c>
      <c r="D9" s="4">
        <v>444.48</v>
      </c>
      <c r="E9" t="s">
        <v>10</v>
      </c>
      <c r="F9" t="s">
        <v>2</v>
      </c>
    </row>
    <row r="10" spans="1:6" x14ac:dyDescent="0.25">
      <c r="A10">
        <v>20190715</v>
      </c>
      <c r="B10" t="str">
        <f>"001259"</f>
        <v>001259</v>
      </c>
      <c r="C10" t="s">
        <v>9</v>
      </c>
      <c r="D10" s="4">
        <v>1111.68</v>
      </c>
      <c r="E10" t="s">
        <v>10</v>
      </c>
      <c r="F10" t="s">
        <v>2</v>
      </c>
    </row>
    <row r="11" spans="1:6" x14ac:dyDescent="0.25">
      <c r="A11">
        <v>20190715</v>
      </c>
      <c r="B11" t="str">
        <f>"001259"</f>
        <v>001259</v>
      </c>
      <c r="C11" t="s">
        <v>9</v>
      </c>
      <c r="D11" s="4">
        <v>19371.419999999998</v>
      </c>
      <c r="E11" t="s">
        <v>10</v>
      </c>
      <c r="F11" t="s">
        <v>2</v>
      </c>
    </row>
    <row r="12" spans="1:6" x14ac:dyDescent="0.25">
      <c r="A12">
        <v>20190715</v>
      </c>
      <c r="B12" t="str">
        <f>"001260"</f>
        <v>001260</v>
      </c>
      <c r="C12" t="s">
        <v>11</v>
      </c>
      <c r="D12" s="4">
        <v>3885.98</v>
      </c>
      <c r="E12" t="s">
        <v>12</v>
      </c>
      <c r="F12" t="s">
        <v>2</v>
      </c>
    </row>
    <row r="13" spans="1:6" x14ac:dyDescent="0.25">
      <c r="A13">
        <v>20190715</v>
      </c>
      <c r="B13" t="str">
        <f>"001260"</f>
        <v>001260</v>
      </c>
      <c r="C13" t="s">
        <v>11</v>
      </c>
      <c r="D13" s="4">
        <v>138.83000000000001</v>
      </c>
      <c r="E13" t="s">
        <v>12</v>
      </c>
      <c r="F13" t="s">
        <v>2</v>
      </c>
    </row>
    <row r="14" spans="1:6" x14ac:dyDescent="0.25">
      <c r="A14">
        <v>20190715</v>
      </c>
      <c r="B14" t="str">
        <f>"001260"</f>
        <v>001260</v>
      </c>
      <c r="C14" t="s">
        <v>11</v>
      </c>
      <c r="D14" s="4">
        <v>485.89</v>
      </c>
      <c r="E14" t="s">
        <v>12</v>
      </c>
      <c r="F14" t="s">
        <v>2</v>
      </c>
    </row>
    <row r="15" spans="1:6" x14ac:dyDescent="0.25">
      <c r="A15">
        <v>20190715</v>
      </c>
      <c r="B15" t="str">
        <f>"001261"</f>
        <v>001261</v>
      </c>
      <c r="C15" t="s">
        <v>13</v>
      </c>
      <c r="D15" s="4">
        <v>20171.169999999998</v>
      </c>
      <c r="E15" t="s">
        <v>14</v>
      </c>
      <c r="F15" t="s">
        <v>2</v>
      </c>
    </row>
    <row r="16" spans="1:6" x14ac:dyDescent="0.25">
      <c r="A16">
        <v>20190715</v>
      </c>
      <c r="B16" t="str">
        <f>"001262"</f>
        <v>001262</v>
      </c>
      <c r="C16" t="s">
        <v>15</v>
      </c>
      <c r="D16" s="4">
        <v>1677.77</v>
      </c>
      <c r="E16" t="s">
        <v>16</v>
      </c>
      <c r="F16" t="s">
        <v>2</v>
      </c>
    </row>
    <row r="17" spans="1:6" x14ac:dyDescent="0.25">
      <c r="A17">
        <v>20190715</v>
      </c>
      <c r="B17" t="str">
        <f>"001263"</f>
        <v>001263</v>
      </c>
      <c r="C17" t="s">
        <v>0</v>
      </c>
      <c r="D17" s="4">
        <v>33264</v>
      </c>
      <c r="E17" t="s">
        <v>17</v>
      </c>
      <c r="F17" t="s">
        <v>2</v>
      </c>
    </row>
    <row r="18" spans="1:6" x14ac:dyDescent="0.25">
      <c r="A18">
        <v>20190718</v>
      </c>
      <c r="B18" t="str">
        <f>"001264"</f>
        <v>001264</v>
      </c>
      <c r="C18" t="s">
        <v>18</v>
      </c>
      <c r="D18" s="4">
        <v>65500</v>
      </c>
      <c r="E18" t="s">
        <v>17</v>
      </c>
      <c r="F18" t="s">
        <v>2</v>
      </c>
    </row>
    <row r="19" spans="1:6" x14ac:dyDescent="0.25">
      <c r="A19">
        <v>20190718</v>
      </c>
      <c r="B19" t="str">
        <f>"001264"</f>
        <v>001264</v>
      </c>
      <c r="C19" t="s">
        <v>18</v>
      </c>
      <c r="D19" s="4">
        <v>3930</v>
      </c>
      <c r="E19" t="s">
        <v>17</v>
      </c>
      <c r="F19" t="s">
        <v>2</v>
      </c>
    </row>
    <row r="20" spans="1:6" x14ac:dyDescent="0.25">
      <c r="A20">
        <v>20190718</v>
      </c>
      <c r="B20" t="str">
        <f>"001264"</f>
        <v>001264</v>
      </c>
      <c r="C20" t="s">
        <v>18</v>
      </c>
      <c r="D20" s="4">
        <v>98.25</v>
      </c>
      <c r="E20" t="s">
        <v>17</v>
      </c>
      <c r="F20" t="s">
        <v>2</v>
      </c>
    </row>
    <row r="21" spans="1:6" x14ac:dyDescent="0.25">
      <c r="A21">
        <v>20190701</v>
      </c>
      <c r="B21" t="str">
        <f>"027852"</f>
        <v>027852</v>
      </c>
      <c r="C21" t="s">
        <v>19</v>
      </c>
      <c r="D21" s="4">
        <v>790.65</v>
      </c>
      <c r="E21" t="s">
        <v>20</v>
      </c>
      <c r="F21" t="s">
        <v>21</v>
      </c>
    </row>
    <row r="22" spans="1:6" x14ac:dyDescent="0.25">
      <c r="A22">
        <v>20190701</v>
      </c>
      <c r="B22" t="str">
        <f>"027853"</f>
        <v>027853</v>
      </c>
      <c r="C22" t="s">
        <v>22</v>
      </c>
      <c r="D22" s="4">
        <v>383.4</v>
      </c>
      <c r="E22" t="s">
        <v>23</v>
      </c>
      <c r="F22" t="s">
        <v>21</v>
      </c>
    </row>
    <row r="23" spans="1:6" x14ac:dyDescent="0.25">
      <c r="A23">
        <v>20190701</v>
      </c>
      <c r="B23" t="str">
        <f>"027854"</f>
        <v>027854</v>
      </c>
      <c r="C23" t="s">
        <v>24</v>
      </c>
      <c r="D23" s="4">
        <v>1125</v>
      </c>
      <c r="E23" t="s">
        <v>25</v>
      </c>
      <c r="F23" t="s">
        <v>21</v>
      </c>
    </row>
    <row r="24" spans="1:6" x14ac:dyDescent="0.25">
      <c r="A24">
        <v>20190701</v>
      </c>
      <c r="B24" t="str">
        <f>"027855"</f>
        <v>027855</v>
      </c>
      <c r="C24" t="s">
        <v>26</v>
      </c>
      <c r="D24" s="4">
        <v>40.729999999999997</v>
      </c>
      <c r="E24" t="s">
        <v>27</v>
      </c>
      <c r="F24" t="s">
        <v>21</v>
      </c>
    </row>
    <row r="25" spans="1:6" x14ac:dyDescent="0.25">
      <c r="A25">
        <v>20190701</v>
      </c>
      <c r="B25" t="str">
        <f>"027856"</f>
        <v>027856</v>
      </c>
      <c r="C25" t="s">
        <v>28</v>
      </c>
      <c r="D25" s="4">
        <v>95.88</v>
      </c>
      <c r="E25" t="s">
        <v>23</v>
      </c>
      <c r="F25" t="s">
        <v>21</v>
      </c>
    </row>
    <row r="26" spans="1:6" x14ac:dyDescent="0.25">
      <c r="A26">
        <v>20190701</v>
      </c>
      <c r="B26" t="str">
        <f>"027856"</f>
        <v>027856</v>
      </c>
      <c r="C26" t="s">
        <v>28</v>
      </c>
      <c r="D26" s="4">
        <v>135.99</v>
      </c>
      <c r="E26" t="s">
        <v>23</v>
      </c>
      <c r="F26" t="s">
        <v>21</v>
      </c>
    </row>
    <row r="27" spans="1:6" x14ac:dyDescent="0.25">
      <c r="A27">
        <v>20190701</v>
      </c>
      <c r="B27" t="str">
        <f>"027856"</f>
        <v>027856</v>
      </c>
      <c r="C27" t="s">
        <v>28</v>
      </c>
      <c r="D27" s="4">
        <v>135.99</v>
      </c>
      <c r="E27" t="s">
        <v>23</v>
      </c>
      <c r="F27" t="s">
        <v>21</v>
      </c>
    </row>
    <row r="28" spans="1:6" x14ac:dyDescent="0.25">
      <c r="A28">
        <v>20190701</v>
      </c>
      <c r="B28" t="str">
        <f>"027856"</f>
        <v>027856</v>
      </c>
      <c r="C28" t="s">
        <v>28</v>
      </c>
      <c r="D28" s="4">
        <v>135.99</v>
      </c>
      <c r="E28" t="s">
        <v>23</v>
      </c>
      <c r="F28" t="s">
        <v>21</v>
      </c>
    </row>
    <row r="29" spans="1:6" x14ac:dyDescent="0.25">
      <c r="A29">
        <v>20190701</v>
      </c>
      <c r="B29" t="str">
        <f>"027856"</f>
        <v>027856</v>
      </c>
      <c r="C29" t="s">
        <v>28</v>
      </c>
      <c r="D29" s="4">
        <v>135.99</v>
      </c>
      <c r="E29" t="s">
        <v>23</v>
      </c>
      <c r="F29" t="s">
        <v>21</v>
      </c>
    </row>
    <row r="30" spans="1:6" x14ac:dyDescent="0.25">
      <c r="A30">
        <v>20190701</v>
      </c>
      <c r="B30" t="str">
        <f>"027856"</f>
        <v>027856</v>
      </c>
      <c r="C30" t="s">
        <v>28</v>
      </c>
      <c r="D30" s="4">
        <v>28.97</v>
      </c>
      <c r="E30" t="s">
        <v>23</v>
      </c>
      <c r="F30" t="s">
        <v>21</v>
      </c>
    </row>
    <row r="31" spans="1:6" x14ac:dyDescent="0.25">
      <c r="A31">
        <v>20190701</v>
      </c>
      <c r="B31" t="str">
        <f>"027856"</f>
        <v>027856</v>
      </c>
      <c r="C31" t="s">
        <v>28</v>
      </c>
      <c r="D31" s="4">
        <v>72.989999999999995</v>
      </c>
      <c r="E31" t="s">
        <v>23</v>
      </c>
      <c r="F31" t="s">
        <v>21</v>
      </c>
    </row>
    <row r="32" spans="1:6" x14ac:dyDescent="0.25">
      <c r="A32">
        <v>20190701</v>
      </c>
      <c r="B32" t="str">
        <f>"027857"</f>
        <v>027857</v>
      </c>
      <c r="C32" t="s">
        <v>29</v>
      </c>
      <c r="D32" s="4">
        <v>148.91999999999999</v>
      </c>
      <c r="E32" t="s">
        <v>23</v>
      </c>
      <c r="F32" t="s">
        <v>21</v>
      </c>
    </row>
    <row r="33" spans="1:6" x14ac:dyDescent="0.25">
      <c r="A33">
        <v>20190701</v>
      </c>
      <c r="B33" t="str">
        <f>"027857"</f>
        <v>027857</v>
      </c>
      <c r="C33" t="s">
        <v>29</v>
      </c>
      <c r="D33" s="4">
        <v>128.77000000000001</v>
      </c>
      <c r="E33" t="s">
        <v>23</v>
      </c>
      <c r="F33" t="s">
        <v>21</v>
      </c>
    </row>
    <row r="34" spans="1:6" x14ac:dyDescent="0.25">
      <c r="A34">
        <v>20190701</v>
      </c>
      <c r="B34" t="str">
        <f>"027857"</f>
        <v>027857</v>
      </c>
      <c r="C34" t="s">
        <v>29</v>
      </c>
      <c r="D34" s="4">
        <v>157.37</v>
      </c>
      <c r="E34" t="s">
        <v>23</v>
      </c>
      <c r="F34" t="s">
        <v>21</v>
      </c>
    </row>
    <row r="35" spans="1:6" x14ac:dyDescent="0.25">
      <c r="A35">
        <v>20190701</v>
      </c>
      <c r="B35" t="str">
        <f>"027857"</f>
        <v>027857</v>
      </c>
      <c r="C35" t="s">
        <v>29</v>
      </c>
      <c r="D35" s="4">
        <v>101.98</v>
      </c>
      <c r="E35" t="s">
        <v>23</v>
      </c>
      <c r="F35" t="s">
        <v>21</v>
      </c>
    </row>
    <row r="36" spans="1:6" x14ac:dyDescent="0.25">
      <c r="A36">
        <v>20190701</v>
      </c>
      <c r="B36" t="str">
        <f>"027857"</f>
        <v>027857</v>
      </c>
      <c r="C36" t="s">
        <v>29</v>
      </c>
      <c r="D36" s="4">
        <v>155.57</v>
      </c>
      <c r="E36" t="s">
        <v>23</v>
      </c>
      <c r="F36" t="s">
        <v>21</v>
      </c>
    </row>
    <row r="37" spans="1:6" x14ac:dyDescent="0.25">
      <c r="A37">
        <v>20190701</v>
      </c>
      <c r="B37" t="str">
        <f>"027857"</f>
        <v>027857</v>
      </c>
      <c r="C37" t="s">
        <v>29</v>
      </c>
      <c r="D37" s="4">
        <v>50</v>
      </c>
      <c r="E37" t="s">
        <v>23</v>
      </c>
      <c r="F37" t="s">
        <v>21</v>
      </c>
    </row>
    <row r="38" spans="1:6" x14ac:dyDescent="0.25">
      <c r="A38">
        <v>20190701</v>
      </c>
      <c r="B38" t="str">
        <f>"027857"</f>
        <v>027857</v>
      </c>
      <c r="C38" t="s">
        <v>29</v>
      </c>
      <c r="D38" s="4">
        <v>182.37</v>
      </c>
      <c r="E38" t="s">
        <v>23</v>
      </c>
      <c r="F38" t="s">
        <v>21</v>
      </c>
    </row>
    <row r="39" spans="1:6" x14ac:dyDescent="0.25">
      <c r="A39">
        <v>20190701</v>
      </c>
      <c r="B39" t="str">
        <f>"027857"</f>
        <v>027857</v>
      </c>
      <c r="C39" t="s">
        <v>29</v>
      </c>
      <c r="D39" s="4">
        <v>170.77</v>
      </c>
      <c r="E39" t="s">
        <v>23</v>
      </c>
      <c r="F39" t="s">
        <v>21</v>
      </c>
    </row>
    <row r="40" spans="1:6" x14ac:dyDescent="0.25">
      <c r="A40">
        <v>20190701</v>
      </c>
      <c r="B40" t="str">
        <f>"027857"</f>
        <v>027857</v>
      </c>
      <c r="C40" t="s">
        <v>29</v>
      </c>
      <c r="D40" s="4">
        <v>25</v>
      </c>
      <c r="E40" t="s">
        <v>23</v>
      </c>
      <c r="F40" t="s">
        <v>21</v>
      </c>
    </row>
    <row r="41" spans="1:6" x14ac:dyDescent="0.25">
      <c r="A41">
        <v>20190701</v>
      </c>
      <c r="B41" t="str">
        <f>"027857"</f>
        <v>027857</v>
      </c>
      <c r="C41" t="s">
        <v>29</v>
      </c>
      <c r="D41" s="4">
        <v>182.37</v>
      </c>
      <c r="E41" t="s">
        <v>23</v>
      </c>
      <c r="F41" t="s">
        <v>21</v>
      </c>
    </row>
    <row r="42" spans="1:6" x14ac:dyDescent="0.25">
      <c r="A42">
        <v>20190701</v>
      </c>
      <c r="B42" t="str">
        <f>"027857"</f>
        <v>027857</v>
      </c>
      <c r="C42" t="s">
        <v>29</v>
      </c>
      <c r="D42" s="4">
        <v>130.57</v>
      </c>
      <c r="E42" t="s">
        <v>23</v>
      </c>
      <c r="F42" t="s">
        <v>21</v>
      </c>
    </row>
    <row r="43" spans="1:6" x14ac:dyDescent="0.25">
      <c r="A43">
        <v>20190701</v>
      </c>
      <c r="B43" t="str">
        <f>"027857"</f>
        <v>027857</v>
      </c>
      <c r="C43" t="s">
        <v>29</v>
      </c>
      <c r="D43" s="4">
        <v>274.11</v>
      </c>
      <c r="E43" t="s">
        <v>23</v>
      </c>
      <c r="F43" t="s">
        <v>21</v>
      </c>
    </row>
    <row r="44" spans="1:6" x14ac:dyDescent="0.25">
      <c r="A44">
        <v>20190701</v>
      </c>
      <c r="B44" t="str">
        <f>"027858"</f>
        <v>027858</v>
      </c>
      <c r="C44" t="s">
        <v>30</v>
      </c>
      <c r="D44" s="4">
        <v>97.96</v>
      </c>
      <c r="E44" t="s">
        <v>23</v>
      </c>
      <c r="F44" t="s">
        <v>21</v>
      </c>
    </row>
    <row r="45" spans="1:6" x14ac:dyDescent="0.25">
      <c r="A45">
        <v>20190701</v>
      </c>
      <c r="B45" t="str">
        <f>"027859"</f>
        <v>027859</v>
      </c>
      <c r="C45" t="s">
        <v>31</v>
      </c>
      <c r="D45" s="4">
        <v>601.52</v>
      </c>
      <c r="E45" t="s">
        <v>32</v>
      </c>
      <c r="F45" t="s">
        <v>21</v>
      </c>
    </row>
    <row r="46" spans="1:6" x14ac:dyDescent="0.25">
      <c r="A46">
        <v>20190701</v>
      </c>
      <c r="B46" t="str">
        <f>"027859"</f>
        <v>027859</v>
      </c>
      <c r="C46" t="s">
        <v>31</v>
      </c>
      <c r="D46" s="4">
        <v>201.72</v>
      </c>
      <c r="E46" t="s">
        <v>32</v>
      </c>
      <c r="F46" t="s">
        <v>21</v>
      </c>
    </row>
    <row r="47" spans="1:6" x14ac:dyDescent="0.25">
      <c r="A47">
        <v>20190701</v>
      </c>
      <c r="B47" t="str">
        <f>"027860"</f>
        <v>027860</v>
      </c>
      <c r="C47" t="s">
        <v>33</v>
      </c>
      <c r="D47" s="4">
        <v>22.5</v>
      </c>
      <c r="E47" t="s">
        <v>23</v>
      </c>
      <c r="F47" t="s">
        <v>21</v>
      </c>
    </row>
    <row r="48" spans="1:6" x14ac:dyDescent="0.25">
      <c r="A48">
        <v>20190701</v>
      </c>
      <c r="B48" t="str">
        <f>"027861"</f>
        <v>027861</v>
      </c>
      <c r="C48" t="s">
        <v>34</v>
      </c>
      <c r="D48" s="4">
        <v>69</v>
      </c>
      <c r="E48" t="s">
        <v>25</v>
      </c>
      <c r="F48" t="s">
        <v>21</v>
      </c>
    </row>
    <row r="49" spans="1:6" x14ac:dyDescent="0.25">
      <c r="A49">
        <v>20190701</v>
      </c>
      <c r="B49" t="str">
        <f>"027862"</f>
        <v>027862</v>
      </c>
      <c r="C49" t="s">
        <v>35</v>
      </c>
      <c r="D49" s="4">
        <v>108</v>
      </c>
      <c r="E49" t="s">
        <v>25</v>
      </c>
      <c r="F49" t="s">
        <v>21</v>
      </c>
    </row>
    <row r="50" spans="1:6" x14ac:dyDescent="0.25">
      <c r="A50">
        <v>20190701</v>
      </c>
      <c r="B50" t="str">
        <f>"027863"</f>
        <v>027863</v>
      </c>
      <c r="C50" t="s">
        <v>36</v>
      </c>
      <c r="D50" s="4">
        <v>185</v>
      </c>
      <c r="E50" t="s">
        <v>25</v>
      </c>
      <c r="F50" t="s">
        <v>21</v>
      </c>
    </row>
    <row r="51" spans="1:6" x14ac:dyDescent="0.25">
      <c r="A51">
        <v>20190701</v>
      </c>
      <c r="B51" t="str">
        <f>"027864"</f>
        <v>027864</v>
      </c>
      <c r="C51" t="s">
        <v>37</v>
      </c>
      <c r="D51" s="4">
        <v>78</v>
      </c>
      <c r="E51" t="s">
        <v>38</v>
      </c>
      <c r="F51" t="s">
        <v>21</v>
      </c>
    </row>
    <row r="52" spans="1:6" x14ac:dyDescent="0.25">
      <c r="A52">
        <v>20190701</v>
      </c>
      <c r="B52" t="str">
        <f>"027865"</f>
        <v>027865</v>
      </c>
      <c r="C52" t="s">
        <v>39</v>
      </c>
      <c r="D52" s="4">
        <v>180</v>
      </c>
      <c r="E52" t="s">
        <v>25</v>
      </c>
      <c r="F52" t="s">
        <v>21</v>
      </c>
    </row>
    <row r="53" spans="1:6" x14ac:dyDescent="0.25">
      <c r="A53">
        <v>20190701</v>
      </c>
      <c r="B53" t="str">
        <f>"027866"</f>
        <v>027866</v>
      </c>
      <c r="C53" t="s">
        <v>40</v>
      </c>
      <c r="D53" s="4">
        <v>23.59</v>
      </c>
      <c r="E53" t="s">
        <v>23</v>
      </c>
      <c r="F53" t="s">
        <v>21</v>
      </c>
    </row>
    <row r="54" spans="1:6" x14ac:dyDescent="0.25">
      <c r="A54">
        <v>20190701</v>
      </c>
      <c r="B54" t="str">
        <f>"027866"</f>
        <v>027866</v>
      </c>
      <c r="C54" t="s">
        <v>40</v>
      </c>
      <c r="D54" s="4">
        <v>220.38</v>
      </c>
      <c r="E54" t="s">
        <v>23</v>
      </c>
      <c r="F54" t="s">
        <v>21</v>
      </c>
    </row>
    <row r="55" spans="1:6" x14ac:dyDescent="0.25">
      <c r="A55">
        <v>20190701</v>
      </c>
      <c r="B55" t="str">
        <f>"027866"</f>
        <v>027866</v>
      </c>
      <c r="C55" t="s">
        <v>40</v>
      </c>
      <c r="D55" s="4">
        <v>7.76</v>
      </c>
      <c r="E55" t="s">
        <v>23</v>
      </c>
      <c r="F55" t="s">
        <v>21</v>
      </c>
    </row>
    <row r="56" spans="1:6" x14ac:dyDescent="0.25">
      <c r="A56">
        <v>20190701</v>
      </c>
      <c r="B56" t="str">
        <f>"027866"</f>
        <v>027866</v>
      </c>
      <c r="C56" t="s">
        <v>40</v>
      </c>
      <c r="D56" s="4">
        <v>224.83</v>
      </c>
      <c r="E56" t="s">
        <v>41</v>
      </c>
      <c r="F56" t="s">
        <v>21</v>
      </c>
    </row>
    <row r="57" spans="1:6" x14ac:dyDescent="0.25">
      <c r="A57">
        <v>20190701</v>
      </c>
      <c r="B57" t="str">
        <f>"027866"</f>
        <v>027866</v>
      </c>
      <c r="C57" t="s">
        <v>40</v>
      </c>
      <c r="D57" s="4">
        <v>118</v>
      </c>
      <c r="E57" t="s">
        <v>23</v>
      </c>
      <c r="F57" t="s">
        <v>21</v>
      </c>
    </row>
    <row r="58" spans="1:6" x14ac:dyDescent="0.25">
      <c r="A58">
        <v>20190701</v>
      </c>
      <c r="B58" t="str">
        <f>"027866"</f>
        <v>027866</v>
      </c>
      <c r="C58" t="s">
        <v>40</v>
      </c>
      <c r="D58" s="4">
        <v>236</v>
      </c>
      <c r="E58" t="s">
        <v>23</v>
      </c>
      <c r="F58" t="s">
        <v>21</v>
      </c>
    </row>
    <row r="59" spans="1:6" x14ac:dyDescent="0.25">
      <c r="A59">
        <v>20190701</v>
      </c>
      <c r="B59" t="str">
        <f>"027866"</f>
        <v>027866</v>
      </c>
      <c r="C59" t="s">
        <v>40</v>
      </c>
      <c r="D59" s="4">
        <v>50</v>
      </c>
      <c r="E59" t="s">
        <v>23</v>
      </c>
      <c r="F59" t="s">
        <v>21</v>
      </c>
    </row>
    <row r="60" spans="1:6" x14ac:dyDescent="0.25">
      <c r="A60">
        <v>20190701</v>
      </c>
      <c r="B60" t="str">
        <f>"027866"</f>
        <v>027866</v>
      </c>
      <c r="C60" t="s">
        <v>40</v>
      </c>
      <c r="D60" s="4">
        <v>84.5</v>
      </c>
      <c r="E60" t="s">
        <v>23</v>
      </c>
      <c r="F60" t="s">
        <v>21</v>
      </c>
    </row>
    <row r="61" spans="1:6" x14ac:dyDescent="0.25">
      <c r="A61">
        <v>20190701</v>
      </c>
      <c r="B61" t="str">
        <f>"027866"</f>
        <v>027866</v>
      </c>
      <c r="C61" t="s">
        <v>40</v>
      </c>
      <c r="D61" s="4">
        <v>16.97</v>
      </c>
      <c r="E61" t="s">
        <v>23</v>
      </c>
      <c r="F61" t="s">
        <v>21</v>
      </c>
    </row>
    <row r="62" spans="1:6" x14ac:dyDescent="0.25">
      <c r="A62">
        <v>20190701</v>
      </c>
      <c r="B62" t="str">
        <f>"027866"</f>
        <v>027866</v>
      </c>
      <c r="C62" t="s">
        <v>40</v>
      </c>
      <c r="D62" s="4">
        <v>190.97</v>
      </c>
      <c r="E62" t="s">
        <v>23</v>
      </c>
      <c r="F62" t="s">
        <v>21</v>
      </c>
    </row>
    <row r="63" spans="1:6" x14ac:dyDescent="0.25">
      <c r="A63">
        <v>20190701</v>
      </c>
      <c r="B63" t="str">
        <f>"027866"</f>
        <v>027866</v>
      </c>
      <c r="C63" t="s">
        <v>40</v>
      </c>
      <c r="D63" s="4">
        <v>86.58</v>
      </c>
      <c r="E63" t="s">
        <v>42</v>
      </c>
      <c r="F63" t="s">
        <v>21</v>
      </c>
    </row>
    <row r="64" spans="1:6" x14ac:dyDescent="0.25">
      <c r="A64">
        <v>20190701</v>
      </c>
      <c r="B64" t="str">
        <f>"027866"</f>
        <v>027866</v>
      </c>
      <c r="C64" t="s">
        <v>40</v>
      </c>
      <c r="D64" s="4">
        <v>39.61</v>
      </c>
      <c r="E64" t="s">
        <v>23</v>
      </c>
      <c r="F64" t="s">
        <v>21</v>
      </c>
    </row>
    <row r="65" spans="1:6" x14ac:dyDescent="0.25">
      <c r="A65">
        <v>20190701</v>
      </c>
      <c r="B65" t="str">
        <f>"027866"</f>
        <v>027866</v>
      </c>
      <c r="C65" t="s">
        <v>40</v>
      </c>
      <c r="D65" s="4">
        <v>9.6999999999999993</v>
      </c>
      <c r="E65" t="s">
        <v>43</v>
      </c>
      <c r="F65" t="s">
        <v>21</v>
      </c>
    </row>
    <row r="66" spans="1:6" x14ac:dyDescent="0.25">
      <c r="A66">
        <v>20190701</v>
      </c>
      <c r="B66" t="str">
        <f>"027866"</f>
        <v>027866</v>
      </c>
      <c r="C66" t="s">
        <v>40</v>
      </c>
      <c r="D66" s="4">
        <v>136.28</v>
      </c>
      <c r="E66" t="s">
        <v>43</v>
      </c>
      <c r="F66" t="s">
        <v>21</v>
      </c>
    </row>
    <row r="67" spans="1:6" x14ac:dyDescent="0.25">
      <c r="A67">
        <v>20190701</v>
      </c>
      <c r="B67" t="str">
        <f>"027867"</f>
        <v>027867</v>
      </c>
      <c r="C67" t="s">
        <v>44</v>
      </c>
      <c r="D67" s="4">
        <v>206.81</v>
      </c>
      <c r="E67" t="s">
        <v>23</v>
      </c>
      <c r="F67" t="s">
        <v>45</v>
      </c>
    </row>
    <row r="68" spans="1:6" x14ac:dyDescent="0.25">
      <c r="A68">
        <v>20190701</v>
      </c>
      <c r="B68" t="str">
        <f>"027868"</f>
        <v>027868</v>
      </c>
      <c r="C68" t="s">
        <v>19</v>
      </c>
      <c r="D68" s="4">
        <v>380</v>
      </c>
      <c r="E68" t="s">
        <v>46</v>
      </c>
      <c r="F68" t="s">
        <v>45</v>
      </c>
    </row>
    <row r="69" spans="1:6" x14ac:dyDescent="0.25">
      <c r="A69">
        <v>20190701</v>
      </c>
      <c r="B69" t="str">
        <f>"027869"</f>
        <v>027869</v>
      </c>
      <c r="C69" t="s">
        <v>28</v>
      </c>
      <c r="D69" s="4">
        <v>118.98</v>
      </c>
      <c r="E69" t="s">
        <v>47</v>
      </c>
      <c r="F69" t="s">
        <v>45</v>
      </c>
    </row>
    <row r="70" spans="1:6" x14ac:dyDescent="0.25">
      <c r="A70">
        <v>20190701</v>
      </c>
      <c r="B70" t="str">
        <f>"027869"</f>
        <v>027869</v>
      </c>
      <c r="C70" t="s">
        <v>28</v>
      </c>
      <c r="D70" s="4">
        <v>140</v>
      </c>
      <c r="E70" t="s">
        <v>48</v>
      </c>
      <c r="F70" t="s">
        <v>45</v>
      </c>
    </row>
    <row r="71" spans="1:6" x14ac:dyDescent="0.25">
      <c r="A71">
        <v>20190701</v>
      </c>
      <c r="B71" t="str">
        <f>"027869"</f>
        <v>027869</v>
      </c>
      <c r="C71" t="s">
        <v>28</v>
      </c>
      <c r="D71" s="4">
        <v>72.989999999999995</v>
      </c>
      <c r="E71" t="s">
        <v>23</v>
      </c>
      <c r="F71" t="s">
        <v>45</v>
      </c>
    </row>
    <row r="72" spans="1:6" x14ac:dyDescent="0.25">
      <c r="A72">
        <v>20190701</v>
      </c>
      <c r="B72" t="str">
        <f>"027869"</f>
        <v>027869</v>
      </c>
      <c r="C72" t="s">
        <v>28</v>
      </c>
      <c r="D72" s="4">
        <v>63.99</v>
      </c>
      <c r="E72" t="s">
        <v>23</v>
      </c>
      <c r="F72" t="s">
        <v>45</v>
      </c>
    </row>
    <row r="73" spans="1:6" x14ac:dyDescent="0.25">
      <c r="A73">
        <v>20190701</v>
      </c>
      <c r="B73" t="str">
        <f>"027869"</f>
        <v>027869</v>
      </c>
      <c r="C73" t="s">
        <v>28</v>
      </c>
      <c r="D73" s="4">
        <v>63.99</v>
      </c>
      <c r="E73" t="s">
        <v>23</v>
      </c>
      <c r="F73" t="s">
        <v>45</v>
      </c>
    </row>
    <row r="74" spans="1:6" x14ac:dyDescent="0.25">
      <c r="A74">
        <v>20190701</v>
      </c>
      <c r="B74" t="str">
        <f>"027870"</f>
        <v>027870</v>
      </c>
      <c r="C74" t="s">
        <v>49</v>
      </c>
      <c r="D74" s="4">
        <v>110</v>
      </c>
      <c r="E74" t="s">
        <v>50</v>
      </c>
      <c r="F74" t="s">
        <v>45</v>
      </c>
    </row>
    <row r="75" spans="1:6" x14ac:dyDescent="0.25">
      <c r="A75">
        <v>20190701</v>
      </c>
      <c r="B75" t="str">
        <f>"027871"</f>
        <v>027871</v>
      </c>
      <c r="C75" t="s">
        <v>51</v>
      </c>
      <c r="D75" s="4">
        <v>1560</v>
      </c>
      <c r="E75" t="s">
        <v>52</v>
      </c>
      <c r="F75" t="s">
        <v>45</v>
      </c>
    </row>
    <row r="76" spans="1:6" x14ac:dyDescent="0.25">
      <c r="A76">
        <v>20190701</v>
      </c>
      <c r="B76" t="str">
        <f>"027872"</f>
        <v>027872</v>
      </c>
      <c r="C76" t="s">
        <v>53</v>
      </c>
      <c r="D76" s="4">
        <v>110</v>
      </c>
      <c r="E76" t="s">
        <v>50</v>
      </c>
      <c r="F76" t="s">
        <v>45</v>
      </c>
    </row>
    <row r="77" spans="1:6" x14ac:dyDescent="0.25">
      <c r="A77">
        <v>20190701</v>
      </c>
      <c r="B77" t="str">
        <f>"027873"</f>
        <v>027873</v>
      </c>
      <c r="C77" t="s">
        <v>54</v>
      </c>
      <c r="D77" s="4">
        <v>875</v>
      </c>
      <c r="E77" t="s">
        <v>55</v>
      </c>
      <c r="F77" t="s">
        <v>45</v>
      </c>
    </row>
    <row r="78" spans="1:6" x14ac:dyDescent="0.25">
      <c r="A78">
        <v>20190701</v>
      </c>
      <c r="B78" t="str">
        <f>"027874"</f>
        <v>027874</v>
      </c>
      <c r="C78" t="s">
        <v>56</v>
      </c>
      <c r="D78" s="4">
        <v>387.2</v>
      </c>
      <c r="E78" t="s">
        <v>23</v>
      </c>
      <c r="F78" t="s">
        <v>45</v>
      </c>
    </row>
    <row r="79" spans="1:6" x14ac:dyDescent="0.25">
      <c r="A79">
        <v>20190701</v>
      </c>
      <c r="B79" t="str">
        <f>"027875"</f>
        <v>027875</v>
      </c>
      <c r="C79" t="s">
        <v>57</v>
      </c>
      <c r="D79" s="4">
        <v>475</v>
      </c>
      <c r="E79" t="s">
        <v>55</v>
      </c>
      <c r="F79" t="s">
        <v>45</v>
      </c>
    </row>
    <row r="80" spans="1:6" x14ac:dyDescent="0.25">
      <c r="A80">
        <v>20190701</v>
      </c>
      <c r="B80" t="str">
        <f>"027876"</f>
        <v>027876</v>
      </c>
      <c r="C80" t="s">
        <v>58</v>
      </c>
      <c r="D80" s="4">
        <v>110</v>
      </c>
      <c r="E80" t="s">
        <v>50</v>
      </c>
      <c r="F80" t="s">
        <v>45</v>
      </c>
    </row>
    <row r="81" spans="1:6" x14ac:dyDescent="0.25">
      <c r="A81">
        <v>20190701</v>
      </c>
      <c r="B81" t="str">
        <f>"027877"</f>
        <v>027877</v>
      </c>
      <c r="C81" t="s">
        <v>59</v>
      </c>
      <c r="D81" s="4">
        <v>110</v>
      </c>
      <c r="E81" t="s">
        <v>50</v>
      </c>
      <c r="F81" t="s">
        <v>45</v>
      </c>
    </row>
    <row r="82" spans="1:6" x14ac:dyDescent="0.25">
      <c r="A82">
        <v>20190701</v>
      </c>
      <c r="B82" t="str">
        <f>"027878"</f>
        <v>027878</v>
      </c>
      <c r="C82" t="s">
        <v>60</v>
      </c>
      <c r="D82" s="4">
        <v>823.9</v>
      </c>
      <c r="E82" t="s">
        <v>23</v>
      </c>
      <c r="F82" t="s">
        <v>45</v>
      </c>
    </row>
    <row r="83" spans="1:6" x14ac:dyDescent="0.25">
      <c r="A83">
        <v>20190701</v>
      </c>
      <c r="B83" t="str">
        <f>"027879"</f>
        <v>027879</v>
      </c>
      <c r="C83" t="s">
        <v>61</v>
      </c>
      <c r="D83" s="4">
        <v>110</v>
      </c>
      <c r="E83" t="s">
        <v>50</v>
      </c>
      <c r="F83" t="s">
        <v>45</v>
      </c>
    </row>
    <row r="84" spans="1:6" x14ac:dyDescent="0.25">
      <c r="A84">
        <v>20190701</v>
      </c>
      <c r="B84" t="str">
        <f>"027880"</f>
        <v>027880</v>
      </c>
      <c r="C84" t="s">
        <v>62</v>
      </c>
      <c r="D84" s="4">
        <v>110</v>
      </c>
      <c r="E84" t="s">
        <v>50</v>
      </c>
      <c r="F84" t="s">
        <v>45</v>
      </c>
    </row>
    <row r="85" spans="1:6" x14ac:dyDescent="0.25">
      <c r="A85">
        <v>20190701</v>
      </c>
      <c r="B85" t="str">
        <f>"027881"</f>
        <v>027881</v>
      </c>
      <c r="C85" t="s">
        <v>63</v>
      </c>
      <c r="D85" s="4">
        <v>110</v>
      </c>
      <c r="E85" t="s">
        <v>50</v>
      </c>
      <c r="F85" t="s">
        <v>45</v>
      </c>
    </row>
    <row r="86" spans="1:6" x14ac:dyDescent="0.25">
      <c r="A86">
        <v>20190701</v>
      </c>
      <c r="B86" t="str">
        <f>"027882"</f>
        <v>027882</v>
      </c>
      <c r="C86" t="s">
        <v>64</v>
      </c>
      <c r="D86" s="4">
        <v>437.5</v>
      </c>
      <c r="E86" t="s">
        <v>55</v>
      </c>
      <c r="F86" t="s">
        <v>45</v>
      </c>
    </row>
    <row r="87" spans="1:6" x14ac:dyDescent="0.25">
      <c r="A87">
        <v>20190701</v>
      </c>
      <c r="B87" t="str">
        <f>"027883"</f>
        <v>027883</v>
      </c>
      <c r="C87" t="s">
        <v>65</v>
      </c>
      <c r="D87" s="4">
        <v>750</v>
      </c>
      <c r="E87" t="s">
        <v>66</v>
      </c>
      <c r="F87" t="s">
        <v>45</v>
      </c>
    </row>
    <row r="88" spans="1:6" x14ac:dyDescent="0.25">
      <c r="A88">
        <v>20190701</v>
      </c>
      <c r="B88" t="str">
        <f>"027884"</f>
        <v>027884</v>
      </c>
      <c r="C88" t="s">
        <v>67</v>
      </c>
      <c r="D88" s="4">
        <v>818.9</v>
      </c>
      <c r="E88" t="s">
        <v>68</v>
      </c>
      <c r="F88" t="s">
        <v>45</v>
      </c>
    </row>
    <row r="89" spans="1:6" x14ac:dyDescent="0.25">
      <c r="A89">
        <v>20190701</v>
      </c>
      <c r="B89" t="str">
        <f>"027885"</f>
        <v>027885</v>
      </c>
      <c r="C89" t="s">
        <v>69</v>
      </c>
      <c r="D89" s="4">
        <v>110</v>
      </c>
      <c r="E89" t="s">
        <v>50</v>
      </c>
      <c r="F89" t="s">
        <v>45</v>
      </c>
    </row>
    <row r="90" spans="1:6" x14ac:dyDescent="0.25">
      <c r="A90">
        <v>20190701</v>
      </c>
      <c r="B90" t="str">
        <f>"027886"</f>
        <v>027886</v>
      </c>
      <c r="C90" t="s">
        <v>70</v>
      </c>
      <c r="D90" s="4">
        <v>1848.75</v>
      </c>
      <c r="E90" t="s">
        <v>71</v>
      </c>
      <c r="F90" t="s">
        <v>45</v>
      </c>
    </row>
    <row r="91" spans="1:6" x14ac:dyDescent="0.25">
      <c r="A91">
        <v>20190701</v>
      </c>
      <c r="B91" t="str">
        <f>"027886"</f>
        <v>027886</v>
      </c>
      <c r="C91" t="s">
        <v>70</v>
      </c>
      <c r="D91" s="4">
        <v>548.79999999999995</v>
      </c>
      <c r="E91" t="s">
        <v>71</v>
      </c>
      <c r="F91" t="s">
        <v>45</v>
      </c>
    </row>
    <row r="92" spans="1:6" x14ac:dyDescent="0.25">
      <c r="A92">
        <v>20190701</v>
      </c>
      <c r="B92" t="str">
        <f>"027886"</f>
        <v>027886</v>
      </c>
      <c r="C92" t="s">
        <v>70</v>
      </c>
      <c r="D92" s="4">
        <v>165.95</v>
      </c>
      <c r="E92" t="s">
        <v>71</v>
      </c>
      <c r="F92" t="s">
        <v>45</v>
      </c>
    </row>
    <row r="93" spans="1:6" x14ac:dyDescent="0.25">
      <c r="A93">
        <v>20190701</v>
      </c>
      <c r="B93" t="str">
        <f>"027887"</f>
        <v>027887</v>
      </c>
      <c r="C93" t="s">
        <v>72</v>
      </c>
      <c r="D93" s="4">
        <v>696</v>
      </c>
      <c r="E93" t="s">
        <v>73</v>
      </c>
      <c r="F93" t="s">
        <v>45</v>
      </c>
    </row>
    <row r="94" spans="1:6" x14ac:dyDescent="0.25">
      <c r="A94">
        <v>20190701</v>
      </c>
      <c r="B94" t="str">
        <f>"027888"</f>
        <v>027888</v>
      </c>
      <c r="C94" t="s">
        <v>74</v>
      </c>
      <c r="D94" s="4">
        <v>275</v>
      </c>
      <c r="E94" t="s">
        <v>75</v>
      </c>
      <c r="F94" t="s">
        <v>45</v>
      </c>
    </row>
    <row r="95" spans="1:6" x14ac:dyDescent="0.25">
      <c r="A95">
        <v>20190701</v>
      </c>
      <c r="B95" t="str">
        <f>"027888"</f>
        <v>027888</v>
      </c>
      <c r="C95" t="s">
        <v>74</v>
      </c>
      <c r="D95" s="4">
        <v>275</v>
      </c>
      <c r="E95" t="s">
        <v>75</v>
      </c>
      <c r="F95" t="s">
        <v>45</v>
      </c>
    </row>
    <row r="96" spans="1:6" x14ac:dyDescent="0.25">
      <c r="A96">
        <v>20190701</v>
      </c>
      <c r="B96" t="str">
        <f>"027888"</f>
        <v>027888</v>
      </c>
      <c r="C96" t="s">
        <v>74</v>
      </c>
      <c r="D96" s="4">
        <v>275</v>
      </c>
      <c r="E96" t="s">
        <v>75</v>
      </c>
      <c r="F96" t="s">
        <v>45</v>
      </c>
    </row>
    <row r="97" spans="1:6" x14ac:dyDescent="0.25">
      <c r="A97">
        <v>20190701</v>
      </c>
      <c r="B97" t="str">
        <f>"027889"</f>
        <v>027889</v>
      </c>
      <c r="C97" t="s">
        <v>76</v>
      </c>
      <c r="D97" s="4">
        <v>622</v>
      </c>
      <c r="E97" t="s">
        <v>71</v>
      </c>
      <c r="F97" t="s">
        <v>45</v>
      </c>
    </row>
    <row r="98" spans="1:6" x14ac:dyDescent="0.25">
      <c r="A98">
        <v>20190701</v>
      </c>
      <c r="B98" t="str">
        <f>"027889"</f>
        <v>027889</v>
      </c>
      <c r="C98" t="s">
        <v>76</v>
      </c>
      <c r="D98" s="4">
        <v>210</v>
      </c>
      <c r="E98" t="s">
        <v>71</v>
      </c>
      <c r="F98" t="s">
        <v>45</v>
      </c>
    </row>
    <row r="99" spans="1:6" x14ac:dyDescent="0.25">
      <c r="A99">
        <v>20190701</v>
      </c>
      <c r="B99" t="str">
        <f>"027889"</f>
        <v>027889</v>
      </c>
      <c r="C99" t="s">
        <v>76</v>
      </c>
      <c r="D99" s="4">
        <v>1190</v>
      </c>
      <c r="E99" t="s">
        <v>71</v>
      </c>
      <c r="F99" t="s">
        <v>45</v>
      </c>
    </row>
    <row r="100" spans="1:6" x14ac:dyDescent="0.25">
      <c r="A100">
        <v>20190701</v>
      </c>
      <c r="B100" t="str">
        <f>"027889"</f>
        <v>027889</v>
      </c>
      <c r="C100" t="s">
        <v>76</v>
      </c>
      <c r="D100" s="4">
        <v>362.7</v>
      </c>
      <c r="E100" t="s">
        <v>71</v>
      </c>
      <c r="F100" t="s">
        <v>45</v>
      </c>
    </row>
    <row r="101" spans="1:6" x14ac:dyDescent="0.25">
      <c r="A101">
        <v>20190701</v>
      </c>
      <c r="B101" t="str">
        <f>"027890"</f>
        <v>027890</v>
      </c>
      <c r="C101" t="s">
        <v>77</v>
      </c>
      <c r="D101" s="4">
        <v>110</v>
      </c>
      <c r="E101" t="s">
        <v>50</v>
      </c>
      <c r="F101" t="s">
        <v>45</v>
      </c>
    </row>
    <row r="102" spans="1:6" x14ac:dyDescent="0.25">
      <c r="A102">
        <v>20190701</v>
      </c>
      <c r="B102" t="str">
        <f>"027891"</f>
        <v>027891</v>
      </c>
      <c r="C102" t="s">
        <v>78</v>
      </c>
      <c r="D102" s="4">
        <v>110</v>
      </c>
      <c r="E102" t="s">
        <v>50</v>
      </c>
      <c r="F102" t="s">
        <v>45</v>
      </c>
    </row>
    <row r="103" spans="1:6" x14ac:dyDescent="0.25">
      <c r="A103">
        <v>20190701</v>
      </c>
      <c r="B103" t="str">
        <f>"027892"</f>
        <v>027892</v>
      </c>
      <c r="C103" t="s">
        <v>79</v>
      </c>
      <c r="D103" s="4">
        <v>750</v>
      </c>
      <c r="E103" t="s">
        <v>66</v>
      </c>
      <c r="F103" t="s">
        <v>45</v>
      </c>
    </row>
    <row r="104" spans="1:6" x14ac:dyDescent="0.25">
      <c r="A104">
        <v>20190701</v>
      </c>
      <c r="B104" t="str">
        <f>"027893"</f>
        <v>027893</v>
      </c>
      <c r="C104" t="s">
        <v>80</v>
      </c>
      <c r="D104" s="4">
        <v>750</v>
      </c>
      <c r="E104" t="s">
        <v>66</v>
      </c>
      <c r="F104" t="s">
        <v>45</v>
      </c>
    </row>
    <row r="105" spans="1:6" x14ac:dyDescent="0.25">
      <c r="A105">
        <v>20190701</v>
      </c>
      <c r="B105" t="str">
        <f>"027894"</f>
        <v>027894</v>
      </c>
      <c r="C105" t="s">
        <v>81</v>
      </c>
      <c r="D105" s="4">
        <v>750</v>
      </c>
      <c r="E105" t="s">
        <v>66</v>
      </c>
      <c r="F105" t="s">
        <v>45</v>
      </c>
    </row>
    <row r="106" spans="1:6" x14ac:dyDescent="0.25">
      <c r="A106">
        <v>20190701</v>
      </c>
      <c r="B106" t="str">
        <f>"027895"</f>
        <v>027895</v>
      </c>
      <c r="C106" t="s">
        <v>82</v>
      </c>
      <c r="D106" s="4">
        <v>1225</v>
      </c>
      <c r="E106" t="s">
        <v>75</v>
      </c>
      <c r="F106" t="s">
        <v>45</v>
      </c>
    </row>
    <row r="107" spans="1:6" x14ac:dyDescent="0.25">
      <c r="A107">
        <v>20190701</v>
      </c>
      <c r="B107" t="str">
        <f>"027896"</f>
        <v>027896</v>
      </c>
      <c r="C107" t="s">
        <v>83</v>
      </c>
      <c r="D107" s="4">
        <v>200</v>
      </c>
      <c r="E107" t="s">
        <v>23</v>
      </c>
      <c r="F107" t="s">
        <v>45</v>
      </c>
    </row>
    <row r="108" spans="1:6" x14ac:dyDescent="0.25">
      <c r="A108">
        <v>20190701</v>
      </c>
      <c r="B108" t="str">
        <f>"027897"</f>
        <v>027897</v>
      </c>
      <c r="C108" t="s">
        <v>40</v>
      </c>
      <c r="D108" s="4">
        <v>59.39</v>
      </c>
      <c r="E108" t="s">
        <v>73</v>
      </c>
      <c r="F108" t="s">
        <v>45</v>
      </c>
    </row>
    <row r="109" spans="1:6" x14ac:dyDescent="0.25">
      <c r="A109">
        <v>20190701</v>
      </c>
      <c r="B109" t="str">
        <f>"027897"</f>
        <v>027897</v>
      </c>
      <c r="C109" t="s">
        <v>40</v>
      </c>
      <c r="D109" s="4">
        <v>121.61</v>
      </c>
      <c r="E109" t="s">
        <v>73</v>
      </c>
      <c r="F109" t="s">
        <v>45</v>
      </c>
    </row>
    <row r="110" spans="1:6" x14ac:dyDescent="0.25">
      <c r="A110">
        <v>20190701</v>
      </c>
      <c r="B110" t="str">
        <f>"027897"</f>
        <v>027897</v>
      </c>
      <c r="C110" t="s">
        <v>40</v>
      </c>
      <c r="D110" s="4">
        <v>73.959999999999994</v>
      </c>
      <c r="E110" t="s">
        <v>23</v>
      </c>
      <c r="F110" t="s">
        <v>45</v>
      </c>
    </row>
    <row r="111" spans="1:6" x14ac:dyDescent="0.25">
      <c r="A111">
        <v>20190701</v>
      </c>
      <c r="B111" t="str">
        <f>"027897"</f>
        <v>027897</v>
      </c>
      <c r="C111" t="s">
        <v>40</v>
      </c>
      <c r="D111" s="4">
        <v>590.08000000000004</v>
      </c>
      <c r="E111" t="s">
        <v>23</v>
      </c>
      <c r="F111" t="s">
        <v>45</v>
      </c>
    </row>
    <row r="112" spans="1:6" x14ac:dyDescent="0.25">
      <c r="A112">
        <v>20190701</v>
      </c>
      <c r="B112" t="str">
        <f>"027897"</f>
        <v>027897</v>
      </c>
      <c r="C112" t="s">
        <v>40</v>
      </c>
      <c r="D112" s="4">
        <v>15.84</v>
      </c>
      <c r="E112" t="s">
        <v>23</v>
      </c>
      <c r="F112" t="s">
        <v>45</v>
      </c>
    </row>
    <row r="113" spans="1:6" x14ac:dyDescent="0.25">
      <c r="A113">
        <v>20190701</v>
      </c>
      <c r="B113" t="str">
        <f>"027897"</f>
        <v>027897</v>
      </c>
      <c r="C113" t="s">
        <v>40</v>
      </c>
      <c r="D113" s="4">
        <v>119.87</v>
      </c>
      <c r="E113" t="s">
        <v>23</v>
      </c>
      <c r="F113" t="s">
        <v>45</v>
      </c>
    </row>
    <row r="114" spans="1:6" x14ac:dyDescent="0.25">
      <c r="A114">
        <v>20190701</v>
      </c>
      <c r="B114" t="str">
        <f>"027898"</f>
        <v>027898</v>
      </c>
      <c r="C114" t="s">
        <v>84</v>
      </c>
      <c r="D114" s="4">
        <v>658</v>
      </c>
      <c r="E114" t="s">
        <v>23</v>
      </c>
      <c r="F114" t="s">
        <v>45</v>
      </c>
    </row>
    <row r="115" spans="1:6" x14ac:dyDescent="0.25">
      <c r="A115">
        <v>20190701</v>
      </c>
      <c r="B115" t="str">
        <f>"027899"</f>
        <v>027899</v>
      </c>
      <c r="C115" t="s">
        <v>85</v>
      </c>
      <c r="D115" s="4">
        <v>252</v>
      </c>
      <c r="E115" t="s">
        <v>86</v>
      </c>
      <c r="F115" t="s">
        <v>45</v>
      </c>
    </row>
    <row r="116" spans="1:6" x14ac:dyDescent="0.25">
      <c r="A116">
        <v>20190715</v>
      </c>
      <c r="B116" t="str">
        <f>"027900"</f>
        <v>027900</v>
      </c>
      <c r="C116" t="s">
        <v>87</v>
      </c>
      <c r="D116" s="4">
        <v>110.71</v>
      </c>
      <c r="E116" t="s">
        <v>88</v>
      </c>
      <c r="F116" t="s">
        <v>21</v>
      </c>
    </row>
    <row r="117" spans="1:6" x14ac:dyDescent="0.25">
      <c r="A117">
        <v>20190715</v>
      </c>
      <c r="B117" t="str">
        <f>"027901"</f>
        <v>027901</v>
      </c>
      <c r="C117" t="s">
        <v>89</v>
      </c>
      <c r="D117" s="4">
        <v>24</v>
      </c>
      <c r="E117" t="s">
        <v>23</v>
      </c>
      <c r="F117" t="s">
        <v>21</v>
      </c>
    </row>
    <row r="118" spans="1:6" x14ac:dyDescent="0.25">
      <c r="A118">
        <v>20190715</v>
      </c>
      <c r="B118" t="str">
        <f>"027901"</f>
        <v>027901</v>
      </c>
      <c r="C118" t="s">
        <v>89</v>
      </c>
      <c r="D118" s="4">
        <v>96</v>
      </c>
      <c r="E118" t="s">
        <v>23</v>
      </c>
      <c r="F118" t="s">
        <v>21</v>
      </c>
    </row>
    <row r="119" spans="1:6" x14ac:dyDescent="0.25">
      <c r="A119">
        <v>20190715</v>
      </c>
      <c r="B119" t="str">
        <f>"027901"</f>
        <v>027901</v>
      </c>
      <c r="C119" t="s">
        <v>89</v>
      </c>
      <c r="D119" s="4">
        <v>60</v>
      </c>
      <c r="E119" t="s">
        <v>23</v>
      </c>
      <c r="F119" t="s">
        <v>21</v>
      </c>
    </row>
    <row r="120" spans="1:6" x14ac:dyDescent="0.25">
      <c r="A120">
        <v>20190715</v>
      </c>
      <c r="B120" t="str">
        <f>"027901"</f>
        <v>027901</v>
      </c>
      <c r="C120" t="s">
        <v>89</v>
      </c>
      <c r="D120" s="4">
        <v>24</v>
      </c>
      <c r="E120" t="s">
        <v>23</v>
      </c>
      <c r="F120" t="s">
        <v>21</v>
      </c>
    </row>
    <row r="121" spans="1:6" x14ac:dyDescent="0.25">
      <c r="A121">
        <v>20190715</v>
      </c>
      <c r="B121" t="str">
        <f>"027902"</f>
        <v>027902</v>
      </c>
      <c r="C121" t="s">
        <v>90</v>
      </c>
      <c r="D121" s="4">
        <v>2762.5</v>
      </c>
      <c r="E121" t="s">
        <v>23</v>
      </c>
      <c r="F121" t="s">
        <v>21</v>
      </c>
    </row>
    <row r="122" spans="1:6" x14ac:dyDescent="0.25">
      <c r="A122">
        <v>20190715</v>
      </c>
      <c r="B122" t="str">
        <f>"027903"</f>
        <v>027903</v>
      </c>
      <c r="C122" t="s">
        <v>91</v>
      </c>
      <c r="D122" s="4">
        <v>378</v>
      </c>
      <c r="E122" t="s">
        <v>23</v>
      </c>
      <c r="F122" t="s">
        <v>45</v>
      </c>
    </row>
    <row r="123" spans="1:6" x14ac:dyDescent="0.25">
      <c r="A123">
        <v>20190715</v>
      </c>
      <c r="B123" t="str">
        <f>"027904"</f>
        <v>027904</v>
      </c>
      <c r="C123" t="s">
        <v>19</v>
      </c>
      <c r="D123" s="4">
        <v>1040</v>
      </c>
      <c r="E123" t="s">
        <v>92</v>
      </c>
      <c r="F123" t="s">
        <v>45</v>
      </c>
    </row>
    <row r="124" spans="1:6" x14ac:dyDescent="0.25">
      <c r="A124">
        <v>20190715</v>
      </c>
      <c r="B124" t="str">
        <f>"027905"</f>
        <v>027905</v>
      </c>
      <c r="C124" t="s">
        <v>93</v>
      </c>
      <c r="D124" s="4">
        <v>10</v>
      </c>
      <c r="E124" t="s">
        <v>94</v>
      </c>
      <c r="F124" t="s">
        <v>45</v>
      </c>
    </row>
    <row r="125" spans="1:6" x14ac:dyDescent="0.25">
      <c r="A125">
        <v>20190715</v>
      </c>
      <c r="B125" t="str">
        <f>"027906"</f>
        <v>027906</v>
      </c>
      <c r="C125" t="s">
        <v>95</v>
      </c>
      <c r="D125" s="4">
        <v>4494</v>
      </c>
      <c r="E125" t="s">
        <v>23</v>
      </c>
      <c r="F125" t="s">
        <v>45</v>
      </c>
    </row>
    <row r="126" spans="1:6" x14ac:dyDescent="0.25">
      <c r="A126">
        <v>20190715</v>
      </c>
      <c r="B126" t="str">
        <f>"027907"</f>
        <v>027907</v>
      </c>
      <c r="C126" t="s">
        <v>29</v>
      </c>
      <c r="D126" s="4">
        <v>482.5</v>
      </c>
      <c r="E126" t="s">
        <v>23</v>
      </c>
      <c r="F126" t="s">
        <v>45</v>
      </c>
    </row>
    <row r="127" spans="1:6" x14ac:dyDescent="0.25">
      <c r="A127">
        <v>20190715</v>
      </c>
      <c r="B127" t="str">
        <f>"027907"</f>
        <v>027907</v>
      </c>
      <c r="C127" t="s">
        <v>29</v>
      </c>
      <c r="D127" s="4">
        <v>178.5</v>
      </c>
      <c r="E127" t="s">
        <v>23</v>
      </c>
      <c r="F127" t="s">
        <v>45</v>
      </c>
    </row>
    <row r="128" spans="1:6" x14ac:dyDescent="0.25">
      <c r="A128">
        <v>20190715</v>
      </c>
      <c r="B128" t="str">
        <f>"027908"</f>
        <v>027908</v>
      </c>
      <c r="C128" t="s">
        <v>51</v>
      </c>
      <c r="D128" s="4">
        <v>58</v>
      </c>
      <c r="E128" t="s">
        <v>96</v>
      </c>
      <c r="F128" t="s">
        <v>45</v>
      </c>
    </row>
    <row r="129" spans="1:6" x14ac:dyDescent="0.25">
      <c r="A129">
        <v>20190718</v>
      </c>
      <c r="B129" t="str">
        <f>"027909"</f>
        <v>027909</v>
      </c>
      <c r="C129" t="s">
        <v>97</v>
      </c>
      <c r="D129" s="4">
        <v>199.96</v>
      </c>
      <c r="E129" t="s">
        <v>23</v>
      </c>
      <c r="F129" t="s">
        <v>21</v>
      </c>
    </row>
    <row r="130" spans="1:6" x14ac:dyDescent="0.25">
      <c r="A130">
        <v>20190718</v>
      </c>
      <c r="B130" t="str">
        <f>"027909"</f>
        <v>027909</v>
      </c>
      <c r="C130" t="s">
        <v>97</v>
      </c>
      <c r="D130" s="4">
        <v>199.9</v>
      </c>
      <c r="E130" t="s">
        <v>23</v>
      </c>
      <c r="F130" t="s">
        <v>21</v>
      </c>
    </row>
    <row r="131" spans="1:6" x14ac:dyDescent="0.25">
      <c r="A131">
        <v>20190718</v>
      </c>
      <c r="B131" t="str">
        <f>"027909"</f>
        <v>027909</v>
      </c>
      <c r="C131" t="s">
        <v>97</v>
      </c>
      <c r="D131" s="4">
        <v>285.98</v>
      </c>
      <c r="E131" t="s">
        <v>23</v>
      </c>
      <c r="F131" t="s">
        <v>21</v>
      </c>
    </row>
    <row r="132" spans="1:6" x14ac:dyDescent="0.25">
      <c r="A132">
        <v>20190718</v>
      </c>
      <c r="B132" t="str">
        <f>"027909"</f>
        <v>027909</v>
      </c>
      <c r="C132" t="s">
        <v>97</v>
      </c>
      <c r="D132" s="4">
        <v>172.12</v>
      </c>
      <c r="E132" t="s">
        <v>23</v>
      </c>
      <c r="F132" t="s">
        <v>21</v>
      </c>
    </row>
    <row r="133" spans="1:6" x14ac:dyDescent="0.25">
      <c r="A133">
        <v>20190718</v>
      </c>
      <c r="B133" t="str">
        <f>"027909"</f>
        <v>027909</v>
      </c>
      <c r="C133" t="s">
        <v>97</v>
      </c>
      <c r="D133" s="4">
        <v>26.77</v>
      </c>
      <c r="E133" t="s">
        <v>23</v>
      </c>
      <c r="F133" t="s">
        <v>21</v>
      </c>
    </row>
    <row r="134" spans="1:6" x14ac:dyDescent="0.25">
      <c r="A134">
        <v>20190718</v>
      </c>
      <c r="B134" t="str">
        <f>"027909"</f>
        <v>027909</v>
      </c>
      <c r="C134" t="s">
        <v>97</v>
      </c>
      <c r="D134" s="4">
        <v>13</v>
      </c>
      <c r="E134" t="s">
        <v>23</v>
      </c>
      <c r="F134" t="s">
        <v>21</v>
      </c>
    </row>
    <row r="135" spans="1:6" x14ac:dyDescent="0.25">
      <c r="A135">
        <v>20190718</v>
      </c>
      <c r="B135" t="str">
        <f>"027909"</f>
        <v>027909</v>
      </c>
      <c r="C135" t="s">
        <v>97</v>
      </c>
      <c r="D135" s="4">
        <v>11.96</v>
      </c>
      <c r="E135" t="s">
        <v>23</v>
      </c>
      <c r="F135" t="s">
        <v>21</v>
      </c>
    </row>
    <row r="136" spans="1:6" x14ac:dyDescent="0.25">
      <c r="A136">
        <v>20190718</v>
      </c>
      <c r="B136" t="str">
        <f>"027909"</f>
        <v>027909</v>
      </c>
      <c r="C136" t="s">
        <v>97</v>
      </c>
      <c r="D136" s="4">
        <v>655.92</v>
      </c>
      <c r="E136" t="s">
        <v>23</v>
      </c>
      <c r="F136" t="s">
        <v>21</v>
      </c>
    </row>
    <row r="137" spans="1:6" x14ac:dyDescent="0.25">
      <c r="A137">
        <v>20190718</v>
      </c>
      <c r="B137" t="str">
        <f>"027909"</f>
        <v>027909</v>
      </c>
      <c r="C137" t="s">
        <v>97</v>
      </c>
      <c r="D137" s="4">
        <v>189.23</v>
      </c>
      <c r="E137" t="s">
        <v>23</v>
      </c>
      <c r="F137" t="s">
        <v>21</v>
      </c>
    </row>
    <row r="138" spans="1:6" x14ac:dyDescent="0.25">
      <c r="A138">
        <v>20190718</v>
      </c>
      <c r="B138" t="str">
        <f>"027909"</f>
        <v>027909</v>
      </c>
      <c r="C138" t="s">
        <v>97</v>
      </c>
      <c r="D138" s="4">
        <v>25.42</v>
      </c>
      <c r="E138" t="s">
        <v>23</v>
      </c>
      <c r="F138" t="s">
        <v>21</v>
      </c>
    </row>
    <row r="139" spans="1:6" x14ac:dyDescent="0.25">
      <c r="A139">
        <v>20190718</v>
      </c>
      <c r="B139" t="str">
        <f>"027909"</f>
        <v>027909</v>
      </c>
      <c r="C139" t="s">
        <v>97</v>
      </c>
      <c r="D139" s="4">
        <v>55.73</v>
      </c>
      <c r="E139" t="s">
        <v>23</v>
      </c>
      <c r="F139" t="s">
        <v>21</v>
      </c>
    </row>
    <row r="140" spans="1:6" x14ac:dyDescent="0.25">
      <c r="A140">
        <v>20190718</v>
      </c>
      <c r="B140" t="str">
        <f>"027909"</f>
        <v>027909</v>
      </c>
      <c r="C140" t="s">
        <v>97</v>
      </c>
      <c r="D140" s="4">
        <v>19.46</v>
      </c>
      <c r="E140" t="s">
        <v>23</v>
      </c>
      <c r="F140" t="s">
        <v>21</v>
      </c>
    </row>
    <row r="141" spans="1:6" x14ac:dyDescent="0.25">
      <c r="A141">
        <v>20190718</v>
      </c>
      <c r="B141" t="str">
        <f>"027910"</f>
        <v>027910</v>
      </c>
      <c r="C141" t="s">
        <v>98</v>
      </c>
      <c r="D141" s="4">
        <v>134.9</v>
      </c>
      <c r="E141" t="s">
        <v>23</v>
      </c>
      <c r="F141" t="s">
        <v>21</v>
      </c>
    </row>
    <row r="142" spans="1:6" x14ac:dyDescent="0.25">
      <c r="A142">
        <v>20190718</v>
      </c>
      <c r="B142" t="str">
        <f>"027910"</f>
        <v>027910</v>
      </c>
      <c r="C142" t="s">
        <v>98</v>
      </c>
      <c r="D142" s="4">
        <v>-67.45</v>
      </c>
      <c r="E142" t="s">
        <v>99</v>
      </c>
      <c r="F142" t="s">
        <v>21</v>
      </c>
    </row>
    <row r="143" spans="1:6" x14ac:dyDescent="0.25">
      <c r="A143">
        <v>20190718</v>
      </c>
      <c r="B143" t="str">
        <f>"027910"</f>
        <v>027910</v>
      </c>
      <c r="C143" t="s">
        <v>98</v>
      </c>
      <c r="D143" s="4">
        <v>60</v>
      </c>
      <c r="E143" t="s">
        <v>25</v>
      </c>
      <c r="F143" t="s">
        <v>21</v>
      </c>
    </row>
    <row r="144" spans="1:6" x14ac:dyDescent="0.25">
      <c r="A144">
        <v>20190718</v>
      </c>
      <c r="B144" t="str">
        <f>"027910"</f>
        <v>027910</v>
      </c>
      <c r="C144" t="s">
        <v>98</v>
      </c>
      <c r="D144" s="4">
        <v>103</v>
      </c>
      <c r="E144" t="s">
        <v>25</v>
      </c>
      <c r="F144" t="s">
        <v>21</v>
      </c>
    </row>
    <row r="145" spans="1:6" x14ac:dyDescent="0.25">
      <c r="A145">
        <v>20190718</v>
      </c>
      <c r="B145" t="str">
        <f>"027910"</f>
        <v>027910</v>
      </c>
      <c r="C145" t="s">
        <v>98</v>
      </c>
      <c r="D145" s="4">
        <v>50</v>
      </c>
      <c r="E145" t="s">
        <v>23</v>
      </c>
      <c r="F145" t="s">
        <v>21</v>
      </c>
    </row>
    <row r="146" spans="1:6" x14ac:dyDescent="0.25">
      <c r="A146">
        <v>20190718</v>
      </c>
      <c r="B146" t="str">
        <f>"027910"</f>
        <v>027910</v>
      </c>
      <c r="C146" t="s">
        <v>98</v>
      </c>
      <c r="D146" s="4">
        <v>25</v>
      </c>
      <c r="E146" t="s">
        <v>23</v>
      </c>
      <c r="F146" t="s">
        <v>21</v>
      </c>
    </row>
    <row r="147" spans="1:6" x14ac:dyDescent="0.25">
      <c r="A147">
        <v>20190718</v>
      </c>
      <c r="B147" t="str">
        <f>"027910"</f>
        <v>027910</v>
      </c>
      <c r="C147" t="s">
        <v>98</v>
      </c>
      <c r="D147" s="4">
        <v>25</v>
      </c>
      <c r="E147" t="s">
        <v>23</v>
      </c>
      <c r="F147" t="s">
        <v>21</v>
      </c>
    </row>
    <row r="148" spans="1:6" x14ac:dyDescent="0.25">
      <c r="A148">
        <v>20190718</v>
      </c>
      <c r="B148" t="str">
        <f>"027910"</f>
        <v>027910</v>
      </c>
      <c r="C148" t="s">
        <v>98</v>
      </c>
      <c r="D148" s="4">
        <v>130.75</v>
      </c>
      <c r="E148" t="s">
        <v>23</v>
      </c>
      <c r="F148" t="s">
        <v>21</v>
      </c>
    </row>
    <row r="149" spans="1:6" x14ac:dyDescent="0.25">
      <c r="A149">
        <v>20190718</v>
      </c>
      <c r="B149" t="str">
        <f>"027911"</f>
        <v>027911</v>
      </c>
      <c r="C149" t="s">
        <v>97</v>
      </c>
      <c r="D149" s="4">
        <v>53.96</v>
      </c>
      <c r="E149" t="s">
        <v>23</v>
      </c>
      <c r="F149" t="s">
        <v>45</v>
      </c>
    </row>
    <row r="150" spans="1:6" x14ac:dyDescent="0.25">
      <c r="A150">
        <v>20190718</v>
      </c>
      <c r="B150" t="str">
        <f>"027912"</f>
        <v>027912</v>
      </c>
      <c r="C150" t="s">
        <v>98</v>
      </c>
      <c r="D150" s="4">
        <v>127.26</v>
      </c>
      <c r="E150" t="s">
        <v>100</v>
      </c>
      <c r="F150" t="s">
        <v>45</v>
      </c>
    </row>
    <row r="151" spans="1:6" x14ac:dyDescent="0.25">
      <c r="A151">
        <v>20190718</v>
      </c>
      <c r="B151" t="str">
        <f>"027912"</f>
        <v>027912</v>
      </c>
      <c r="C151" t="s">
        <v>98</v>
      </c>
      <c r="D151" s="4">
        <v>28.74</v>
      </c>
      <c r="E151" t="s">
        <v>23</v>
      </c>
      <c r="F151" t="s">
        <v>45</v>
      </c>
    </row>
    <row r="152" spans="1:6" x14ac:dyDescent="0.25">
      <c r="A152">
        <v>20190718</v>
      </c>
      <c r="B152" t="str">
        <f>"027912"</f>
        <v>027912</v>
      </c>
      <c r="C152" t="s">
        <v>98</v>
      </c>
      <c r="D152" s="4">
        <v>33.979999999999997</v>
      </c>
      <c r="E152" t="s">
        <v>23</v>
      </c>
      <c r="F152" t="s">
        <v>45</v>
      </c>
    </row>
    <row r="153" spans="1:6" x14ac:dyDescent="0.25">
      <c r="A153">
        <v>20190718</v>
      </c>
      <c r="B153" t="str">
        <f>"027913"</f>
        <v>027913</v>
      </c>
      <c r="C153" t="s">
        <v>101</v>
      </c>
      <c r="D153" s="4">
        <v>1122.1600000000001</v>
      </c>
      <c r="E153" t="s">
        <v>23</v>
      </c>
      <c r="F153" t="s">
        <v>45</v>
      </c>
    </row>
    <row r="154" spans="1:6" x14ac:dyDescent="0.25">
      <c r="A154">
        <v>20190706</v>
      </c>
      <c r="B154" t="str">
        <f>"070601"</f>
        <v>070601</v>
      </c>
      <c r="C154" t="s">
        <v>103</v>
      </c>
      <c r="D154" s="4">
        <v>27.9</v>
      </c>
      <c r="E154" t="s">
        <v>104</v>
      </c>
      <c r="F154" t="s">
        <v>105</v>
      </c>
    </row>
    <row r="155" spans="1:6" x14ac:dyDescent="0.25">
      <c r="A155">
        <v>20190711</v>
      </c>
      <c r="B155" t="str">
        <f>"071102"</f>
        <v>071102</v>
      </c>
      <c r="C155" t="s">
        <v>87</v>
      </c>
      <c r="D155" s="4">
        <v>56.42</v>
      </c>
      <c r="E155" t="s">
        <v>104</v>
      </c>
      <c r="F155" t="s">
        <v>105</v>
      </c>
    </row>
    <row r="156" spans="1:6" x14ac:dyDescent="0.25">
      <c r="A156">
        <v>20190719</v>
      </c>
      <c r="B156" t="str">
        <f>"071901"</f>
        <v>071901</v>
      </c>
      <c r="C156" t="s">
        <v>106</v>
      </c>
      <c r="D156" s="4">
        <v>98.43</v>
      </c>
      <c r="E156" t="s">
        <v>107</v>
      </c>
      <c r="F156" t="s">
        <v>105</v>
      </c>
    </row>
    <row r="157" spans="1:6" x14ac:dyDescent="0.25">
      <c r="A157">
        <v>20180702</v>
      </c>
      <c r="B157" t="str">
        <f>"125269"</f>
        <v>125269</v>
      </c>
      <c r="C157" t="s">
        <v>108</v>
      </c>
      <c r="D157" s="4">
        <v>8760</v>
      </c>
      <c r="E157" t="s">
        <v>108</v>
      </c>
      <c r="F157" t="s">
        <v>109</v>
      </c>
    </row>
    <row r="158" spans="1:6" x14ac:dyDescent="0.25">
      <c r="A158">
        <v>20180702</v>
      </c>
      <c r="B158" t="str">
        <f>"125300"</f>
        <v>125300</v>
      </c>
      <c r="C158" t="s">
        <v>110</v>
      </c>
      <c r="D158" s="4">
        <v>212.5</v>
      </c>
      <c r="E158" t="s">
        <v>111</v>
      </c>
      <c r="F158" t="s">
        <v>109</v>
      </c>
    </row>
    <row r="159" spans="1:6" x14ac:dyDescent="0.25">
      <c r="A159">
        <v>20180716</v>
      </c>
      <c r="B159" t="str">
        <f>"125371"</f>
        <v>125371</v>
      </c>
      <c r="C159" t="s">
        <v>112</v>
      </c>
      <c r="D159" s="4">
        <v>3600</v>
      </c>
      <c r="E159" t="s">
        <v>113</v>
      </c>
      <c r="F159" t="s">
        <v>109</v>
      </c>
    </row>
    <row r="160" spans="1:6" x14ac:dyDescent="0.25">
      <c r="A160">
        <v>20180716</v>
      </c>
      <c r="B160" t="str">
        <f>"125376"</f>
        <v>125376</v>
      </c>
      <c r="C160" t="s">
        <v>114</v>
      </c>
      <c r="D160" s="4">
        <v>228</v>
      </c>
      <c r="E160" t="s">
        <v>113</v>
      </c>
      <c r="F160" t="s">
        <v>109</v>
      </c>
    </row>
    <row r="161" spans="1:6" x14ac:dyDescent="0.25">
      <c r="A161">
        <v>20180716</v>
      </c>
      <c r="B161" t="str">
        <f>"125417"</f>
        <v>125417</v>
      </c>
      <c r="C161" t="s">
        <v>110</v>
      </c>
      <c r="D161" s="4">
        <v>540</v>
      </c>
      <c r="E161" t="s">
        <v>115</v>
      </c>
      <c r="F161" t="s">
        <v>109</v>
      </c>
    </row>
    <row r="162" spans="1:6" x14ac:dyDescent="0.25">
      <c r="A162">
        <v>20180716</v>
      </c>
      <c r="B162" t="str">
        <f>"125417"</f>
        <v>125417</v>
      </c>
      <c r="C162" t="s">
        <v>110</v>
      </c>
      <c r="D162" s="4">
        <v>2525</v>
      </c>
      <c r="E162" t="s">
        <v>115</v>
      </c>
      <c r="F162" t="s">
        <v>109</v>
      </c>
    </row>
    <row r="163" spans="1:6" x14ac:dyDescent="0.25">
      <c r="A163">
        <v>20180716</v>
      </c>
      <c r="B163" t="str">
        <f>"125431"</f>
        <v>125431</v>
      </c>
      <c r="C163" t="s">
        <v>116</v>
      </c>
      <c r="D163" s="4">
        <v>1650</v>
      </c>
      <c r="E163" t="s">
        <v>113</v>
      </c>
      <c r="F163" t="s">
        <v>109</v>
      </c>
    </row>
    <row r="164" spans="1:6" x14ac:dyDescent="0.25">
      <c r="A164">
        <v>20190701</v>
      </c>
      <c r="B164" t="str">
        <f>"129580"</f>
        <v>129580</v>
      </c>
      <c r="C164" t="s">
        <v>117</v>
      </c>
      <c r="D164" s="4">
        <v>271.04000000000002</v>
      </c>
      <c r="E164" t="s">
        <v>118</v>
      </c>
      <c r="F164" t="s">
        <v>102</v>
      </c>
    </row>
    <row r="165" spans="1:6" x14ac:dyDescent="0.25">
      <c r="A165">
        <v>20190701</v>
      </c>
      <c r="B165" t="str">
        <f>"129580"</f>
        <v>129580</v>
      </c>
      <c r="C165" t="s">
        <v>117</v>
      </c>
      <c r="D165" s="4">
        <v>198.36</v>
      </c>
      <c r="E165" t="s">
        <v>119</v>
      </c>
      <c r="F165" t="s">
        <v>102</v>
      </c>
    </row>
    <row r="166" spans="1:6" x14ac:dyDescent="0.25">
      <c r="A166">
        <v>20190701</v>
      </c>
      <c r="B166" t="str">
        <f>"129581"</f>
        <v>129581</v>
      </c>
      <c r="C166" t="s">
        <v>120</v>
      </c>
      <c r="D166" s="4">
        <v>250</v>
      </c>
      <c r="E166" t="s">
        <v>121</v>
      </c>
      <c r="F166" t="s">
        <v>102</v>
      </c>
    </row>
    <row r="167" spans="1:6" x14ac:dyDescent="0.25">
      <c r="A167">
        <v>20190701</v>
      </c>
      <c r="B167" t="str">
        <f>"129582"</f>
        <v>129582</v>
      </c>
      <c r="C167" t="s">
        <v>122</v>
      </c>
      <c r="D167" s="4">
        <v>3620.26</v>
      </c>
      <c r="E167" t="s">
        <v>123</v>
      </c>
      <c r="F167" t="s">
        <v>124</v>
      </c>
    </row>
    <row r="168" spans="1:6" x14ac:dyDescent="0.25">
      <c r="A168">
        <v>20190701</v>
      </c>
      <c r="B168" t="str">
        <f>"129583"</f>
        <v>129583</v>
      </c>
      <c r="C168" t="s">
        <v>125</v>
      </c>
      <c r="D168" s="4">
        <v>825</v>
      </c>
      <c r="E168" t="s">
        <v>126</v>
      </c>
      <c r="F168" t="s">
        <v>102</v>
      </c>
    </row>
    <row r="169" spans="1:6" x14ac:dyDescent="0.25">
      <c r="A169">
        <v>20190701</v>
      </c>
      <c r="B169" t="str">
        <f>"129584"</f>
        <v>129584</v>
      </c>
      <c r="C169" t="s">
        <v>127</v>
      </c>
      <c r="D169" s="4">
        <v>388</v>
      </c>
      <c r="E169" t="s">
        <v>128</v>
      </c>
      <c r="F169" t="s">
        <v>102</v>
      </c>
    </row>
    <row r="170" spans="1:6" x14ac:dyDescent="0.25">
      <c r="A170">
        <v>20190701</v>
      </c>
      <c r="B170" t="str">
        <f>"129585"</f>
        <v>129585</v>
      </c>
      <c r="C170" t="s">
        <v>129</v>
      </c>
      <c r="D170" s="4">
        <v>3790.56</v>
      </c>
      <c r="E170" t="s">
        <v>130</v>
      </c>
      <c r="F170" t="s">
        <v>102</v>
      </c>
    </row>
    <row r="171" spans="1:6" x14ac:dyDescent="0.25">
      <c r="A171">
        <v>20190701</v>
      </c>
      <c r="B171" t="str">
        <f>"129586"</f>
        <v>129586</v>
      </c>
      <c r="C171" t="s">
        <v>131</v>
      </c>
      <c r="D171" s="4">
        <v>275</v>
      </c>
      <c r="E171" t="s">
        <v>132</v>
      </c>
      <c r="F171" t="s">
        <v>102</v>
      </c>
    </row>
    <row r="172" spans="1:6" x14ac:dyDescent="0.25">
      <c r="A172">
        <v>20190701</v>
      </c>
      <c r="B172" t="str">
        <f>"129586"</f>
        <v>129586</v>
      </c>
      <c r="C172" t="s">
        <v>131</v>
      </c>
      <c r="D172" s="4">
        <v>683.5</v>
      </c>
      <c r="E172" t="s">
        <v>132</v>
      </c>
      <c r="F172" t="s">
        <v>102</v>
      </c>
    </row>
    <row r="173" spans="1:6" x14ac:dyDescent="0.25">
      <c r="A173">
        <v>20190701</v>
      </c>
      <c r="B173" t="str">
        <f>"129587"</f>
        <v>129587</v>
      </c>
      <c r="C173" t="s">
        <v>133</v>
      </c>
      <c r="D173" s="4">
        <v>250</v>
      </c>
      <c r="E173" t="s">
        <v>121</v>
      </c>
      <c r="F173" t="s">
        <v>102</v>
      </c>
    </row>
    <row r="174" spans="1:6" x14ac:dyDescent="0.25">
      <c r="A174">
        <v>20190701</v>
      </c>
      <c r="B174" t="str">
        <f>"129588"</f>
        <v>129588</v>
      </c>
      <c r="C174" t="s">
        <v>134</v>
      </c>
      <c r="D174" s="4">
        <v>108</v>
      </c>
      <c r="E174" t="s">
        <v>25</v>
      </c>
      <c r="F174" t="s">
        <v>102</v>
      </c>
    </row>
    <row r="175" spans="1:6" x14ac:dyDescent="0.25">
      <c r="A175">
        <v>20190701</v>
      </c>
      <c r="B175" t="str">
        <f>"129589"</f>
        <v>129589</v>
      </c>
      <c r="C175" t="s">
        <v>135</v>
      </c>
      <c r="D175" s="4">
        <v>108</v>
      </c>
      <c r="E175" t="s">
        <v>25</v>
      </c>
      <c r="F175" t="s">
        <v>102</v>
      </c>
    </row>
    <row r="176" spans="1:6" x14ac:dyDescent="0.25">
      <c r="A176">
        <v>20190701</v>
      </c>
      <c r="B176" t="str">
        <f>"129590"</f>
        <v>129590</v>
      </c>
      <c r="C176" t="s">
        <v>136</v>
      </c>
      <c r="D176" s="4">
        <v>38.979999999999997</v>
      </c>
      <c r="E176" t="s">
        <v>23</v>
      </c>
      <c r="F176" t="s">
        <v>102</v>
      </c>
    </row>
    <row r="177" spans="1:6" x14ac:dyDescent="0.25">
      <c r="A177">
        <v>20190701</v>
      </c>
      <c r="B177" t="str">
        <f>"129590"</f>
        <v>129590</v>
      </c>
      <c r="C177" t="s">
        <v>136</v>
      </c>
      <c r="D177" s="4">
        <v>133.01</v>
      </c>
      <c r="E177" t="s">
        <v>23</v>
      </c>
      <c r="F177" t="s">
        <v>102</v>
      </c>
    </row>
    <row r="178" spans="1:6" x14ac:dyDescent="0.25">
      <c r="A178">
        <v>20190701</v>
      </c>
      <c r="B178" t="str">
        <f>"129590"</f>
        <v>129590</v>
      </c>
      <c r="C178" t="s">
        <v>136</v>
      </c>
      <c r="D178" s="4">
        <v>44.87</v>
      </c>
      <c r="E178" t="s">
        <v>23</v>
      </c>
      <c r="F178" t="s">
        <v>137</v>
      </c>
    </row>
    <row r="179" spans="1:6" x14ac:dyDescent="0.25">
      <c r="A179">
        <v>20190701</v>
      </c>
      <c r="B179" t="str">
        <f>"129591"</f>
        <v>129591</v>
      </c>
      <c r="C179" t="s">
        <v>138</v>
      </c>
      <c r="D179" s="4">
        <v>84.75</v>
      </c>
      <c r="E179" t="s">
        <v>139</v>
      </c>
      <c r="F179" t="s">
        <v>140</v>
      </c>
    </row>
    <row r="180" spans="1:6" x14ac:dyDescent="0.25">
      <c r="A180">
        <v>20190701</v>
      </c>
      <c r="B180" t="str">
        <f>"129591"</f>
        <v>129591</v>
      </c>
      <c r="C180" t="s">
        <v>138</v>
      </c>
      <c r="D180" s="4">
        <v>-59.33</v>
      </c>
      <c r="E180" t="s">
        <v>141</v>
      </c>
      <c r="F180" t="s">
        <v>140</v>
      </c>
    </row>
    <row r="181" spans="1:6" x14ac:dyDescent="0.25">
      <c r="A181">
        <v>20190701</v>
      </c>
      <c r="B181" t="str">
        <f>"129591"</f>
        <v>129591</v>
      </c>
      <c r="C181" t="s">
        <v>138</v>
      </c>
      <c r="D181" s="4">
        <v>-16.95</v>
      </c>
      <c r="E181" t="s">
        <v>141</v>
      </c>
      <c r="F181" t="s">
        <v>140</v>
      </c>
    </row>
    <row r="182" spans="1:6" x14ac:dyDescent="0.25">
      <c r="A182">
        <v>20190701</v>
      </c>
      <c r="B182" t="str">
        <f>"129591"</f>
        <v>129591</v>
      </c>
      <c r="C182" t="s">
        <v>138</v>
      </c>
      <c r="D182" s="4">
        <v>83</v>
      </c>
      <c r="E182" t="s">
        <v>139</v>
      </c>
      <c r="F182" t="s">
        <v>140</v>
      </c>
    </row>
    <row r="183" spans="1:6" x14ac:dyDescent="0.25">
      <c r="A183">
        <v>20190701</v>
      </c>
      <c r="B183" t="str">
        <f>"129591"</f>
        <v>129591</v>
      </c>
      <c r="C183" t="s">
        <v>138</v>
      </c>
      <c r="D183" s="4">
        <v>-18.649999999999999</v>
      </c>
      <c r="E183" t="s">
        <v>141</v>
      </c>
      <c r="F183" t="s">
        <v>140</v>
      </c>
    </row>
    <row r="184" spans="1:6" x14ac:dyDescent="0.25">
      <c r="A184">
        <v>20190701</v>
      </c>
      <c r="B184" t="str">
        <f>"129591"</f>
        <v>129591</v>
      </c>
      <c r="C184" t="s">
        <v>138</v>
      </c>
      <c r="D184" s="4">
        <v>116.9</v>
      </c>
      <c r="E184" t="s">
        <v>139</v>
      </c>
      <c r="F184" t="s">
        <v>140</v>
      </c>
    </row>
    <row r="185" spans="1:6" x14ac:dyDescent="0.25">
      <c r="A185">
        <v>20190701</v>
      </c>
      <c r="B185" t="str">
        <f>"129591"</f>
        <v>129591</v>
      </c>
      <c r="C185" t="s">
        <v>138</v>
      </c>
      <c r="D185" s="4">
        <v>-7.46</v>
      </c>
      <c r="E185" t="s">
        <v>141</v>
      </c>
      <c r="F185" t="s">
        <v>140</v>
      </c>
    </row>
    <row r="186" spans="1:6" x14ac:dyDescent="0.25">
      <c r="A186">
        <v>20190701</v>
      </c>
      <c r="B186" t="str">
        <f>"129591"</f>
        <v>129591</v>
      </c>
      <c r="C186" t="s">
        <v>138</v>
      </c>
      <c r="D186" s="4">
        <v>-25.17</v>
      </c>
      <c r="E186" t="s">
        <v>141</v>
      </c>
      <c r="F186" t="s">
        <v>140</v>
      </c>
    </row>
    <row r="187" spans="1:6" x14ac:dyDescent="0.25">
      <c r="A187">
        <v>20190701</v>
      </c>
      <c r="B187" t="str">
        <f>"129591"</f>
        <v>129591</v>
      </c>
      <c r="C187" t="s">
        <v>138</v>
      </c>
      <c r="D187" s="4">
        <v>121.6</v>
      </c>
      <c r="E187" t="s">
        <v>139</v>
      </c>
      <c r="F187" t="s">
        <v>140</v>
      </c>
    </row>
    <row r="188" spans="1:6" x14ac:dyDescent="0.25">
      <c r="A188">
        <v>20190701</v>
      </c>
      <c r="B188" t="str">
        <f>"129591"</f>
        <v>129591</v>
      </c>
      <c r="C188" t="s">
        <v>138</v>
      </c>
      <c r="D188" s="4">
        <v>-54.72</v>
      </c>
      <c r="E188" t="s">
        <v>141</v>
      </c>
      <c r="F188" t="s">
        <v>140</v>
      </c>
    </row>
    <row r="189" spans="1:6" x14ac:dyDescent="0.25">
      <c r="A189">
        <v>20190701</v>
      </c>
      <c r="B189" t="str">
        <f>"129591"</f>
        <v>129591</v>
      </c>
      <c r="C189" t="s">
        <v>138</v>
      </c>
      <c r="D189" s="4">
        <v>167.2</v>
      </c>
      <c r="E189" t="s">
        <v>139</v>
      </c>
      <c r="F189" t="s">
        <v>140</v>
      </c>
    </row>
    <row r="190" spans="1:6" x14ac:dyDescent="0.25">
      <c r="A190">
        <v>20190701</v>
      </c>
      <c r="B190" t="str">
        <f>"129591"</f>
        <v>129591</v>
      </c>
      <c r="C190" t="s">
        <v>138</v>
      </c>
      <c r="D190" s="4">
        <v>45.6</v>
      </c>
      <c r="E190" t="s">
        <v>139</v>
      </c>
      <c r="F190" t="s">
        <v>140</v>
      </c>
    </row>
    <row r="191" spans="1:6" x14ac:dyDescent="0.25">
      <c r="A191">
        <v>20190701</v>
      </c>
      <c r="B191" t="str">
        <f>"129591"</f>
        <v>129591</v>
      </c>
      <c r="C191" t="s">
        <v>138</v>
      </c>
      <c r="D191" s="4">
        <v>30.4</v>
      </c>
      <c r="E191" t="s">
        <v>139</v>
      </c>
      <c r="F191" t="s">
        <v>140</v>
      </c>
    </row>
    <row r="192" spans="1:6" x14ac:dyDescent="0.25">
      <c r="A192">
        <v>20190701</v>
      </c>
      <c r="B192" t="str">
        <f>"129591"</f>
        <v>129591</v>
      </c>
      <c r="C192" t="s">
        <v>138</v>
      </c>
      <c r="D192" s="4">
        <v>30.4</v>
      </c>
      <c r="E192" t="s">
        <v>139</v>
      </c>
      <c r="F192" t="s">
        <v>140</v>
      </c>
    </row>
    <row r="193" spans="1:6" x14ac:dyDescent="0.25">
      <c r="A193">
        <v>20190701</v>
      </c>
      <c r="B193" t="str">
        <f>"129591"</f>
        <v>129591</v>
      </c>
      <c r="C193" t="s">
        <v>138</v>
      </c>
      <c r="D193" s="4">
        <v>30.4</v>
      </c>
      <c r="E193" t="s">
        <v>139</v>
      </c>
      <c r="F193" t="s">
        <v>140</v>
      </c>
    </row>
    <row r="194" spans="1:6" x14ac:dyDescent="0.25">
      <c r="A194">
        <v>20190701</v>
      </c>
      <c r="B194" t="str">
        <f>"129591"</f>
        <v>129591</v>
      </c>
      <c r="C194" t="s">
        <v>138</v>
      </c>
      <c r="D194" s="4">
        <v>15.2</v>
      </c>
      <c r="E194" t="s">
        <v>142</v>
      </c>
      <c r="F194" t="s">
        <v>140</v>
      </c>
    </row>
    <row r="195" spans="1:6" x14ac:dyDescent="0.25">
      <c r="A195">
        <v>20190701</v>
      </c>
      <c r="B195" t="str">
        <f>"129591"</f>
        <v>129591</v>
      </c>
      <c r="C195" t="s">
        <v>138</v>
      </c>
      <c r="D195" s="4">
        <v>-51.68</v>
      </c>
      <c r="E195" t="s">
        <v>141</v>
      </c>
      <c r="F195" t="s">
        <v>140</v>
      </c>
    </row>
    <row r="196" spans="1:6" x14ac:dyDescent="0.25">
      <c r="A196">
        <v>20190701</v>
      </c>
      <c r="B196" t="str">
        <f>"129591"</f>
        <v>129591</v>
      </c>
      <c r="C196" t="s">
        <v>138</v>
      </c>
      <c r="D196" s="4">
        <v>-101.47</v>
      </c>
      <c r="E196" t="s">
        <v>141</v>
      </c>
      <c r="F196" t="s">
        <v>140</v>
      </c>
    </row>
    <row r="197" spans="1:6" x14ac:dyDescent="0.25">
      <c r="A197">
        <v>20190701</v>
      </c>
      <c r="B197" t="str">
        <f>"129591"</f>
        <v>129591</v>
      </c>
      <c r="C197" t="s">
        <v>138</v>
      </c>
      <c r="D197" s="4">
        <v>-18.239999999999998</v>
      </c>
      <c r="E197" t="s">
        <v>141</v>
      </c>
      <c r="F197" t="s">
        <v>140</v>
      </c>
    </row>
    <row r="198" spans="1:6" x14ac:dyDescent="0.25">
      <c r="A198">
        <v>20190701</v>
      </c>
      <c r="B198" t="str">
        <f>"129591"</f>
        <v>129591</v>
      </c>
      <c r="C198" t="s">
        <v>138</v>
      </c>
      <c r="D198" s="4">
        <v>45.6</v>
      </c>
      <c r="E198" t="s">
        <v>142</v>
      </c>
      <c r="F198" t="s">
        <v>140</v>
      </c>
    </row>
    <row r="199" spans="1:6" x14ac:dyDescent="0.25">
      <c r="A199">
        <v>20190701</v>
      </c>
      <c r="B199" t="str">
        <f>"129591"</f>
        <v>129591</v>
      </c>
      <c r="C199" t="s">
        <v>138</v>
      </c>
      <c r="D199" s="4">
        <v>-33.44</v>
      </c>
      <c r="E199" t="s">
        <v>141</v>
      </c>
      <c r="F199" t="s">
        <v>140</v>
      </c>
    </row>
    <row r="200" spans="1:6" x14ac:dyDescent="0.25">
      <c r="A200">
        <v>20190701</v>
      </c>
      <c r="B200" t="str">
        <f>"129591"</f>
        <v>129591</v>
      </c>
      <c r="C200" t="s">
        <v>138</v>
      </c>
      <c r="D200" s="4">
        <v>-91.2</v>
      </c>
      <c r="E200" t="s">
        <v>141</v>
      </c>
      <c r="F200" t="s">
        <v>140</v>
      </c>
    </row>
    <row r="201" spans="1:6" x14ac:dyDescent="0.25">
      <c r="A201">
        <v>20190701</v>
      </c>
      <c r="B201" t="str">
        <f>"129591"</f>
        <v>129591</v>
      </c>
      <c r="C201" t="s">
        <v>138</v>
      </c>
      <c r="D201" s="4">
        <v>106.4</v>
      </c>
      <c r="E201" t="s">
        <v>139</v>
      </c>
      <c r="F201" t="s">
        <v>140</v>
      </c>
    </row>
    <row r="202" spans="1:6" x14ac:dyDescent="0.25">
      <c r="A202">
        <v>20190701</v>
      </c>
      <c r="B202" t="str">
        <f>"129591"</f>
        <v>129591</v>
      </c>
      <c r="C202" t="s">
        <v>138</v>
      </c>
      <c r="D202" s="4">
        <v>30.4</v>
      </c>
      <c r="E202" t="s">
        <v>139</v>
      </c>
      <c r="F202" t="s">
        <v>140</v>
      </c>
    </row>
    <row r="203" spans="1:6" x14ac:dyDescent="0.25">
      <c r="A203">
        <v>20190701</v>
      </c>
      <c r="B203" t="str">
        <f>"129591"</f>
        <v>129591</v>
      </c>
      <c r="C203" t="s">
        <v>138</v>
      </c>
      <c r="D203" s="4">
        <v>-16.72</v>
      </c>
      <c r="E203" t="s">
        <v>141</v>
      </c>
      <c r="F203" t="s">
        <v>140</v>
      </c>
    </row>
    <row r="204" spans="1:6" x14ac:dyDescent="0.25">
      <c r="A204">
        <v>20190701</v>
      </c>
      <c r="B204" t="str">
        <f>"129591"</f>
        <v>129591</v>
      </c>
      <c r="C204" t="s">
        <v>138</v>
      </c>
      <c r="D204" s="4">
        <v>-19.760000000000002</v>
      </c>
      <c r="E204" t="s">
        <v>141</v>
      </c>
      <c r="F204" t="s">
        <v>140</v>
      </c>
    </row>
    <row r="205" spans="1:6" x14ac:dyDescent="0.25">
      <c r="A205">
        <v>20190701</v>
      </c>
      <c r="B205" t="str">
        <f>"129591"</f>
        <v>129591</v>
      </c>
      <c r="C205" t="s">
        <v>138</v>
      </c>
      <c r="D205" s="4">
        <v>30.4</v>
      </c>
      <c r="E205" t="s">
        <v>139</v>
      </c>
      <c r="F205" t="s">
        <v>140</v>
      </c>
    </row>
    <row r="206" spans="1:6" x14ac:dyDescent="0.25">
      <c r="A206">
        <v>20190701</v>
      </c>
      <c r="B206" t="str">
        <f>"129591"</f>
        <v>129591</v>
      </c>
      <c r="C206" t="s">
        <v>138</v>
      </c>
      <c r="D206" s="4">
        <v>-3.04</v>
      </c>
      <c r="E206" t="s">
        <v>141</v>
      </c>
      <c r="F206" t="s">
        <v>140</v>
      </c>
    </row>
    <row r="207" spans="1:6" x14ac:dyDescent="0.25">
      <c r="A207">
        <v>20190701</v>
      </c>
      <c r="B207" t="str">
        <f>"129591"</f>
        <v>129591</v>
      </c>
      <c r="C207" t="s">
        <v>138</v>
      </c>
      <c r="D207" s="4">
        <v>-22.8</v>
      </c>
      <c r="E207" t="s">
        <v>141</v>
      </c>
      <c r="F207" t="s">
        <v>140</v>
      </c>
    </row>
    <row r="208" spans="1:6" x14ac:dyDescent="0.25">
      <c r="A208">
        <v>20190701</v>
      </c>
      <c r="B208" t="str">
        <f>"129592"</f>
        <v>129592</v>
      </c>
      <c r="C208" t="s">
        <v>143</v>
      </c>
      <c r="D208" s="4">
        <v>577.5</v>
      </c>
      <c r="E208" t="s">
        <v>144</v>
      </c>
      <c r="F208" t="s">
        <v>102</v>
      </c>
    </row>
    <row r="209" spans="1:6" x14ac:dyDescent="0.25">
      <c r="A209">
        <v>20190701</v>
      </c>
      <c r="B209" t="str">
        <f>"129593"</f>
        <v>129593</v>
      </c>
      <c r="C209" t="s">
        <v>145</v>
      </c>
      <c r="D209" s="4">
        <v>99.05</v>
      </c>
      <c r="E209" t="s">
        <v>146</v>
      </c>
      <c r="F209" t="s">
        <v>140</v>
      </c>
    </row>
    <row r="210" spans="1:6" x14ac:dyDescent="0.25">
      <c r="A210">
        <v>20190701</v>
      </c>
      <c r="B210" t="str">
        <f>"129594"</f>
        <v>129594</v>
      </c>
      <c r="C210" t="s">
        <v>147</v>
      </c>
      <c r="D210" s="4">
        <v>23.25</v>
      </c>
      <c r="E210" t="s">
        <v>146</v>
      </c>
      <c r="F210" t="s">
        <v>140</v>
      </c>
    </row>
    <row r="211" spans="1:6" x14ac:dyDescent="0.25">
      <c r="A211">
        <v>20190701</v>
      </c>
      <c r="B211" t="str">
        <f>"129595"</f>
        <v>129595</v>
      </c>
      <c r="C211" t="s">
        <v>148</v>
      </c>
      <c r="D211" s="4">
        <v>6300</v>
      </c>
      <c r="E211" t="s">
        <v>6</v>
      </c>
      <c r="F211" t="s">
        <v>124</v>
      </c>
    </row>
    <row r="212" spans="1:6" x14ac:dyDescent="0.25">
      <c r="A212">
        <v>20190701</v>
      </c>
      <c r="B212" t="str">
        <f>"129595"</f>
        <v>129595</v>
      </c>
      <c r="C212" t="s">
        <v>148</v>
      </c>
      <c r="D212" s="4">
        <v>434</v>
      </c>
      <c r="E212" t="s">
        <v>23</v>
      </c>
      <c r="F212" t="s">
        <v>124</v>
      </c>
    </row>
    <row r="213" spans="1:6" x14ac:dyDescent="0.25">
      <c r="A213">
        <v>20190701</v>
      </c>
      <c r="B213" t="str">
        <f>"129596"</f>
        <v>129596</v>
      </c>
      <c r="C213" t="s">
        <v>149</v>
      </c>
      <c r="D213" s="4">
        <v>177.78</v>
      </c>
      <c r="E213" t="s">
        <v>23</v>
      </c>
      <c r="F213" t="s">
        <v>102</v>
      </c>
    </row>
    <row r="214" spans="1:6" x14ac:dyDescent="0.25">
      <c r="A214">
        <v>20190701</v>
      </c>
      <c r="B214" t="str">
        <f>"129596"</f>
        <v>129596</v>
      </c>
      <c r="C214" t="s">
        <v>149</v>
      </c>
      <c r="D214" s="4">
        <v>142.69999999999999</v>
      </c>
      <c r="E214" t="s">
        <v>23</v>
      </c>
      <c r="F214" t="s">
        <v>102</v>
      </c>
    </row>
    <row r="215" spans="1:6" x14ac:dyDescent="0.25">
      <c r="A215">
        <v>20190701</v>
      </c>
      <c r="B215" t="str">
        <f>"129596"</f>
        <v>129596</v>
      </c>
      <c r="C215" t="s">
        <v>149</v>
      </c>
      <c r="D215" s="4">
        <v>29.7</v>
      </c>
      <c r="E215" t="s">
        <v>150</v>
      </c>
      <c r="F215" t="s">
        <v>102</v>
      </c>
    </row>
    <row r="216" spans="1:6" x14ac:dyDescent="0.25">
      <c r="A216">
        <v>20190701</v>
      </c>
      <c r="B216" t="str">
        <f>"129596"</f>
        <v>129596</v>
      </c>
      <c r="C216" t="s">
        <v>149</v>
      </c>
      <c r="D216" s="4">
        <v>26.5</v>
      </c>
      <c r="E216" t="s">
        <v>23</v>
      </c>
      <c r="F216" t="s">
        <v>102</v>
      </c>
    </row>
    <row r="217" spans="1:6" x14ac:dyDescent="0.25">
      <c r="A217">
        <v>20190701</v>
      </c>
      <c r="B217" t="str">
        <f>"129596"</f>
        <v>129596</v>
      </c>
      <c r="C217" t="s">
        <v>149</v>
      </c>
      <c r="D217" s="4">
        <v>808.5</v>
      </c>
      <c r="E217" t="s">
        <v>23</v>
      </c>
      <c r="F217" t="s">
        <v>102</v>
      </c>
    </row>
    <row r="218" spans="1:6" x14ac:dyDescent="0.25">
      <c r="A218">
        <v>20190701</v>
      </c>
      <c r="B218" t="str">
        <f>"129596"</f>
        <v>129596</v>
      </c>
      <c r="C218" t="s">
        <v>149</v>
      </c>
      <c r="D218" s="4">
        <v>35.9</v>
      </c>
      <c r="E218" t="s">
        <v>23</v>
      </c>
      <c r="F218" t="s">
        <v>102</v>
      </c>
    </row>
    <row r="219" spans="1:6" x14ac:dyDescent="0.25">
      <c r="A219">
        <v>20190701</v>
      </c>
      <c r="B219" t="str">
        <f>"129597"</f>
        <v>129597</v>
      </c>
      <c r="C219" t="s">
        <v>151</v>
      </c>
      <c r="D219" s="4">
        <v>795</v>
      </c>
      <c r="E219" t="s">
        <v>152</v>
      </c>
      <c r="F219" t="s">
        <v>102</v>
      </c>
    </row>
    <row r="220" spans="1:6" x14ac:dyDescent="0.25">
      <c r="A220">
        <v>20190701</v>
      </c>
      <c r="B220" t="str">
        <f>"129598"</f>
        <v>129598</v>
      </c>
      <c r="C220" t="s">
        <v>153</v>
      </c>
      <c r="D220" s="4">
        <v>20</v>
      </c>
      <c r="E220" t="s">
        <v>146</v>
      </c>
      <c r="F220" t="s">
        <v>140</v>
      </c>
    </row>
    <row r="221" spans="1:6" x14ac:dyDescent="0.25">
      <c r="A221">
        <v>20190701</v>
      </c>
      <c r="B221" t="str">
        <f>"129599"</f>
        <v>129599</v>
      </c>
      <c r="C221" t="s">
        <v>154</v>
      </c>
      <c r="D221" s="4">
        <v>27</v>
      </c>
      <c r="E221" t="s">
        <v>146</v>
      </c>
      <c r="F221" t="s">
        <v>140</v>
      </c>
    </row>
    <row r="222" spans="1:6" x14ac:dyDescent="0.25">
      <c r="A222">
        <v>20190701</v>
      </c>
      <c r="B222" t="str">
        <f>"129600"</f>
        <v>129600</v>
      </c>
      <c r="C222" t="s">
        <v>155</v>
      </c>
      <c r="D222" s="4">
        <v>751.75</v>
      </c>
      <c r="E222" t="s">
        <v>23</v>
      </c>
      <c r="F222" t="s">
        <v>124</v>
      </c>
    </row>
    <row r="223" spans="1:6" x14ac:dyDescent="0.25">
      <c r="A223">
        <v>20190701</v>
      </c>
      <c r="B223" t="str">
        <f>"129601"</f>
        <v>129601</v>
      </c>
      <c r="C223" t="s">
        <v>156</v>
      </c>
      <c r="D223" s="4">
        <v>267.93</v>
      </c>
      <c r="E223" t="s">
        <v>157</v>
      </c>
      <c r="F223" t="s">
        <v>102</v>
      </c>
    </row>
    <row r="224" spans="1:6" x14ac:dyDescent="0.25">
      <c r="A224">
        <v>20190701</v>
      </c>
      <c r="B224" t="str">
        <f>"129601"</f>
        <v>129601</v>
      </c>
      <c r="C224" t="s">
        <v>156</v>
      </c>
      <c r="D224" s="4">
        <v>4658.8100000000004</v>
      </c>
      <c r="E224" t="s">
        <v>157</v>
      </c>
      <c r="F224" t="s">
        <v>102</v>
      </c>
    </row>
    <row r="225" spans="1:6" x14ac:dyDescent="0.25">
      <c r="A225">
        <v>20190701</v>
      </c>
      <c r="B225" t="str">
        <f>"129601"</f>
        <v>129601</v>
      </c>
      <c r="C225" t="s">
        <v>156</v>
      </c>
      <c r="D225" s="4">
        <v>324.39999999999998</v>
      </c>
      <c r="E225" t="s">
        <v>157</v>
      </c>
      <c r="F225" t="s">
        <v>102</v>
      </c>
    </row>
    <row r="226" spans="1:6" x14ac:dyDescent="0.25">
      <c r="A226">
        <v>20190701</v>
      </c>
      <c r="B226" t="str">
        <f>"129601"</f>
        <v>129601</v>
      </c>
      <c r="C226" t="s">
        <v>156</v>
      </c>
      <c r="D226" s="4">
        <v>878.41</v>
      </c>
      <c r="E226" t="s">
        <v>157</v>
      </c>
      <c r="F226" t="s">
        <v>102</v>
      </c>
    </row>
    <row r="227" spans="1:6" x14ac:dyDescent="0.25">
      <c r="A227">
        <v>20190701</v>
      </c>
      <c r="B227" t="str">
        <f>"129601"</f>
        <v>129601</v>
      </c>
      <c r="C227" t="s">
        <v>156</v>
      </c>
      <c r="D227" s="4">
        <v>60.93</v>
      </c>
      <c r="E227" t="s">
        <v>157</v>
      </c>
      <c r="F227" t="s">
        <v>102</v>
      </c>
    </row>
    <row r="228" spans="1:6" x14ac:dyDescent="0.25">
      <c r="A228">
        <v>20190701</v>
      </c>
      <c r="B228" t="str">
        <f>"129601"</f>
        <v>129601</v>
      </c>
      <c r="C228" t="s">
        <v>156</v>
      </c>
      <c r="D228" s="4">
        <v>3130.77</v>
      </c>
      <c r="E228" t="s">
        <v>157</v>
      </c>
      <c r="F228" t="s">
        <v>102</v>
      </c>
    </row>
    <row r="229" spans="1:6" x14ac:dyDescent="0.25">
      <c r="A229">
        <v>20190701</v>
      </c>
      <c r="B229" t="str">
        <f>"129601"</f>
        <v>129601</v>
      </c>
      <c r="C229" t="s">
        <v>156</v>
      </c>
      <c r="D229" s="4">
        <v>1824.56</v>
      </c>
      <c r="E229" t="s">
        <v>157</v>
      </c>
      <c r="F229" t="s">
        <v>102</v>
      </c>
    </row>
    <row r="230" spans="1:6" x14ac:dyDescent="0.25">
      <c r="A230">
        <v>20190701</v>
      </c>
      <c r="B230" t="str">
        <f>"129601"</f>
        <v>129601</v>
      </c>
      <c r="C230" t="s">
        <v>156</v>
      </c>
      <c r="D230" s="4">
        <v>110.62</v>
      </c>
      <c r="E230" t="s">
        <v>157</v>
      </c>
      <c r="F230" t="s">
        <v>102</v>
      </c>
    </row>
    <row r="231" spans="1:6" x14ac:dyDescent="0.25">
      <c r="A231">
        <v>20190701</v>
      </c>
      <c r="B231" t="str">
        <f>"129601"</f>
        <v>129601</v>
      </c>
      <c r="C231" t="s">
        <v>156</v>
      </c>
      <c r="D231" s="4">
        <v>961.12</v>
      </c>
      <c r="E231" t="s">
        <v>157</v>
      </c>
      <c r="F231" t="s">
        <v>102</v>
      </c>
    </row>
    <row r="232" spans="1:6" x14ac:dyDescent="0.25">
      <c r="A232">
        <v>20190701</v>
      </c>
      <c r="B232" t="str">
        <f>"129601"</f>
        <v>129601</v>
      </c>
      <c r="C232" t="s">
        <v>156</v>
      </c>
      <c r="D232" s="4">
        <v>1283.5899999999999</v>
      </c>
      <c r="E232" t="s">
        <v>157</v>
      </c>
      <c r="F232" t="s">
        <v>102</v>
      </c>
    </row>
    <row r="233" spans="1:6" x14ac:dyDescent="0.25">
      <c r="A233">
        <v>20190701</v>
      </c>
      <c r="B233" t="str">
        <f>"129601"</f>
        <v>129601</v>
      </c>
      <c r="C233" t="s">
        <v>156</v>
      </c>
      <c r="D233" s="4">
        <v>649.38</v>
      </c>
      <c r="E233" t="s">
        <v>157</v>
      </c>
      <c r="F233" t="s">
        <v>102</v>
      </c>
    </row>
    <row r="234" spans="1:6" x14ac:dyDescent="0.25">
      <c r="A234">
        <v>20190701</v>
      </c>
      <c r="B234" t="str">
        <f>"129601"</f>
        <v>129601</v>
      </c>
      <c r="C234" t="s">
        <v>156</v>
      </c>
      <c r="D234" s="4">
        <v>2922.62</v>
      </c>
      <c r="E234" t="s">
        <v>157</v>
      </c>
      <c r="F234" t="s">
        <v>102</v>
      </c>
    </row>
    <row r="235" spans="1:6" x14ac:dyDescent="0.25">
      <c r="A235">
        <v>20190701</v>
      </c>
      <c r="B235" t="str">
        <f>"129601"</f>
        <v>129601</v>
      </c>
      <c r="C235" t="s">
        <v>156</v>
      </c>
      <c r="D235" s="4">
        <v>3778.41</v>
      </c>
      <c r="E235" t="s">
        <v>157</v>
      </c>
      <c r="F235" t="s">
        <v>102</v>
      </c>
    </row>
    <row r="236" spans="1:6" x14ac:dyDescent="0.25">
      <c r="A236">
        <v>20190701</v>
      </c>
      <c r="B236" t="str">
        <f>"129601"</f>
        <v>129601</v>
      </c>
      <c r="C236" t="s">
        <v>156</v>
      </c>
      <c r="D236" s="4">
        <v>996.19</v>
      </c>
      <c r="E236" t="s">
        <v>157</v>
      </c>
      <c r="F236" t="s">
        <v>102</v>
      </c>
    </row>
    <row r="237" spans="1:6" x14ac:dyDescent="0.25">
      <c r="A237">
        <v>20190701</v>
      </c>
      <c r="B237" t="str">
        <f>"129601"</f>
        <v>129601</v>
      </c>
      <c r="C237" t="s">
        <v>156</v>
      </c>
      <c r="D237" s="4">
        <v>19.47</v>
      </c>
      <c r="E237" t="s">
        <v>157</v>
      </c>
      <c r="F237" t="s">
        <v>102</v>
      </c>
    </row>
    <row r="238" spans="1:6" x14ac:dyDescent="0.25">
      <c r="A238">
        <v>20190701</v>
      </c>
      <c r="B238" t="str">
        <f>"129601"</f>
        <v>129601</v>
      </c>
      <c r="C238" t="s">
        <v>156</v>
      </c>
      <c r="D238" s="4">
        <v>19219.87</v>
      </c>
      <c r="E238" t="s">
        <v>157</v>
      </c>
      <c r="F238" t="s">
        <v>102</v>
      </c>
    </row>
    <row r="239" spans="1:6" x14ac:dyDescent="0.25">
      <c r="A239">
        <v>20190701</v>
      </c>
      <c r="B239" t="str">
        <f>"129601"</f>
        <v>129601</v>
      </c>
      <c r="C239" t="s">
        <v>156</v>
      </c>
      <c r="D239" s="4">
        <v>2203.08</v>
      </c>
      <c r="E239" t="s">
        <v>157</v>
      </c>
      <c r="F239" t="s">
        <v>102</v>
      </c>
    </row>
    <row r="240" spans="1:6" x14ac:dyDescent="0.25">
      <c r="A240">
        <v>20190701</v>
      </c>
      <c r="B240" t="str">
        <f>"129601"</f>
        <v>129601</v>
      </c>
      <c r="C240" t="s">
        <v>156</v>
      </c>
      <c r="D240" s="4">
        <v>1691.79</v>
      </c>
      <c r="E240" t="s">
        <v>157</v>
      </c>
      <c r="F240" t="s">
        <v>102</v>
      </c>
    </row>
    <row r="241" spans="1:6" x14ac:dyDescent="0.25">
      <c r="A241">
        <v>20190701</v>
      </c>
      <c r="B241" t="str">
        <f>"129601"</f>
        <v>129601</v>
      </c>
      <c r="C241" t="s">
        <v>156</v>
      </c>
      <c r="D241" s="4">
        <v>175.17</v>
      </c>
      <c r="E241" t="s">
        <v>157</v>
      </c>
      <c r="F241" t="s">
        <v>102</v>
      </c>
    </row>
    <row r="242" spans="1:6" x14ac:dyDescent="0.25">
      <c r="A242">
        <v>20190701</v>
      </c>
      <c r="B242" t="str">
        <f>"129601"</f>
        <v>129601</v>
      </c>
      <c r="C242" t="s">
        <v>156</v>
      </c>
      <c r="D242" s="4">
        <v>512.5</v>
      </c>
      <c r="E242" t="s">
        <v>157</v>
      </c>
      <c r="F242" t="s">
        <v>102</v>
      </c>
    </row>
    <row r="243" spans="1:6" x14ac:dyDescent="0.25">
      <c r="A243">
        <v>20190701</v>
      </c>
      <c r="B243" t="str">
        <f>"129601"</f>
        <v>129601</v>
      </c>
      <c r="C243" t="s">
        <v>156</v>
      </c>
      <c r="D243" s="4">
        <v>6359.65</v>
      </c>
      <c r="E243" t="s">
        <v>157</v>
      </c>
      <c r="F243" t="s">
        <v>102</v>
      </c>
    </row>
    <row r="244" spans="1:6" x14ac:dyDescent="0.25">
      <c r="A244">
        <v>20190701</v>
      </c>
      <c r="B244" t="str">
        <f>"129601"</f>
        <v>129601</v>
      </c>
      <c r="C244" t="s">
        <v>156</v>
      </c>
      <c r="D244" s="4">
        <v>1449.82</v>
      </c>
      <c r="E244" t="s">
        <v>157</v>
      </c>
      <c r="F244" t="s">
        <v>102</v>
      </c>
    </row>
    <row r="245" spans="1:6" x14ac:dyDescent="0.25">
      <c r="A245">
        <v>20190701</v>
      </c>
      <c r="B245" t="str">
        <f>"129601"</f>
        <v>129601</v>
      </c>
      <c r="C245" t="s">
        <v>156</v>
      </c>
      <c r="D245" s="4">
        <v>9020.19</v>
      </c>
      <c r="E245" t="s">
        <v>157</v>
      </c>
      <c r="F245" t="s">
        <v>102</v>
      </c>
    </row>
    <row r="246" spans="1:6" x14ac:dyDescent="0.25">
      <c r="A246">
        <v>20190701</v>
      </c>
      <c r="B246" t="str">
        <f>"129601"</f>
        <v>129601</v>
      </c>
      <c r="C246" t="s">
        <v>156</v>
      </c>
      <c r="D246" s="4">
        <v>4071.34</v>
      </c>
      <c r="E246" t="s">
        <v>157</v>
      </c>
      <c r="F246" t="s">
        <v>102</v>
      </c>
    </row>
    <row r="247" spans="1:6" x14ac:dyDescent="0.25">
      <c r="A247">
        <v>20190701</v>
      </c>
      <c r="B247" t="str">
        <f>"129601"</f>
        <v>129601</v>
      </c>
      <c r="C247" t="s">
        <v>156</v>
      </c>
      <c r="D247" s="4">
        <v>5431.62</v>
      </c>
      <c r="E247" t="s">
        <v>157</v>
      </c>
      <c r="F247" t="s">
        <v>102</v>
      </c>
    </row>
    <row r="248" spans="1:6" x14ac:dyDescent="0.25">
      <c r="A248">
        <v>20190701</v>
      </c>
      <c r="B248" t="str">
        <f>"129601"</f>
        <v>129601</v>
      </c>
      <c r="C248" t="s">
        <v>156</v>
      </c>
      <c r="D248" s="4">
        <v>40.36</v>
      </c>
      <c r="E248" t="s">
        <v>157</v>
      </c>
      <c r="F248" t="s">
        <v>102</v>
      </c>
    </row>
    <row r="249" spans="1:6" x14ac:dyDescent="0.25">
      <c r="A249">
        <v>20190701</v>
      </c>
      <c r="B249" t="str">
        <f>"129602"</f>
        <v>129602</v>
      </c>
      <c r="C249" t="s">
        <v>158</v>
      </c>
      <c r="D249" s="4">
        <v>14737.14</v>
      </c>
      <c r="E249" t="s">
        <v>159</v>
      </c>
      <c r="F249" t="s">
        <v>102</v>
      </c>
    </row>
    <row r="250" spans="1:6" x14ac:dyDescent="0.25">
      <c r="A250">
        <v>20190701</v>
      </c>
      <c r="B250" t="str">
        <f>"129603"</f>
        <v>129603</v>
      </c>
      <c r="C250" t="s">
        <v>160</v>
      </c>
      <c r="D250" s="4">
        <v>2973.25</v>
      </c>
      <c r="E250" t="s">
        <v>157</v>
      </c>
      <c r="F250" t="s">
        <v>102</v>
      </c>
    </row>
    <row r="251" spans="1:6" x14ac:dyDescent="0.25">
      <c r="A251">
        <v>20190701</v>
      </c>
      <c r="B251" t="str">
        <f>"129604"</f>
        <v>129604</v>
      </c>
      <c r="C251" t="s">
        <v>161</v>
      </c>
      <c r="D251" s="4">
        <v>1165.1600000000001</v>
      </c>
      <c r="E251" t="s">
        <v>157</v>
      </c>
      <c r="F251" t="s">
        <v>102</v>
      </c>
    </row>
    <row r="252" spans="1:6" x14ac:dyDescent="0.25">
      <c r="A252">
        <v>20190701</v>
      </c>
      <c r="B252" t="str">
        <f>"129604"</f>
        <v>129604</v>
      </c>
      <c r="C252" t="s">
        <v>161</v>
      </c>
      <c r="D252" s="4">
        <v>271.51</v>
      </c>
      <c r="E252" t="s">
        <v>157</v>
      </c>
      <c r="F252" t="s">
        <v>102</v>
      </c>
    </row>
    <row r="253" spans="1:6" x14ac:dyDescent="0.25">
      <c r="A253">
        <v>20190701</v>
      </c>
      <c r="B253" t="str">
        <f>"129605"</f>
        <v>129605</v>
      </c>
      <c r="C253" t="s">
        <v>26</v>
      </c>
      <c r="D253" s="4">
        <v>180</v>
      </c>
      <c r="E253" t="s">
        <v>162</v>
      </c>
      <c r="F253" t="s">
        <v>102</v>
      </c>
    </row>
    <row r="254" spans="1:6" x14ac:dyDescent="0.25">
      <c r="A254">
        <v>20190701</v>
      </c>
      <c r="B254" t="str">
        <f>"129606"</f>
        <v>129606</v>
      </c>
      <c r="C254" t="s">
        <v>163</v>
      </c>
      <c r="D254" s="4">
        <v>133</v>
      </c>
      <c r="E254" t="s">
        <v>164</v>
      </c>
      <c r="F254" t="s">
        <v>102</v>
      </c>
    </row>
    <row r="255" spans="1:6" x14ac:dyDescent="0.25">
      <c r="A255">
        <v>20190701</v>
      </c>
      <c r="B255" t="str">
        <f>"129607"</f>
        <v>129607</v>
      </c>
      <c r="C255" t="s">
        <v>165</v>
      </c>
      <c r="D255" s="4">
        <v>108</v>
      </c>
      <c r="E255" t="s">
        <v>25</v>
      </c>
      <c r="F255" t="s">
        <v>102</v>
      </c>
    </row>
    <row r="256" spans="1:6" x14ac:dyDescent="0.25">
      <c r="A256">
        <v>20190701</v>
      </c>
      <c r="B256" t="str">
        <f>"129608"</f>
        <v>129608</v>
      </c>
      <c r="C256" t="s">
        <v>5</v>
      </c>
      <c r="D256" s="4">
        <v>39551.25</v>
      </c>
      <c r="E256" t="s">
        <v>166</v>
      </c>
      <c r="F256" t="s">
        <v>102</v>
      </c>
    </row>
    <row r="257" spans="1:6" x14ac:dyDescent="0.25">
      <c r="A257">
        <v>20190701</v>
      </c>
      <c r="B257" t="str">
        <f>"129609"</f>
        <v>129609</v>
      </c>
      <c r="C257" t="s">
        <v>167</v>
      </c>
      <c r="D257" s="4">
        <v>56.4</v>
      </c>
      <c r="E257" t="s">
        <v>23</v>
      </c>
      <c r="F257" t="s">
        <v>102</v>
      </c>
    </row>
    <row r="258" spans="1:6" x14ac:dyDescent="0.25">
      <c r="A258">
        <v>20190701</v>
      </c>
      <c r="B258" t="str">
        <f>"129609"</f>
        <v>129609</v>
      </c>
      <c r="C258" t="s">
        <v>167</v>
      </c>
      <c r="D258" s="4">
        <v>129</v>
      </c>
      <c r="E258" t="s">
        <v>14</v>
      </c>
      <c r="F258" t="s">
        <v>102</v>
      </c>
    </row>
    <row r="259" spans="1:6" x14ac:dyDescent="0.25">
      <c r="A259">
        <v>20190701</v>
      </c>
      <c r="B259" t="str">
        <f>"129610"</f>
        <v>129610</v>
      </c>
      <c r="C259" t="s">
        <v>168</v>
      </c>
      <c r="D259" s="4">
        <v>108</v>
      </c>
      <c r="E259" t="s">
        <v>25</v>
      </c>
      <c r="F259" t="s">
        <v>102</v>
      </c>
    </row>
    <row r="260" spans="1:6" x14ac:dyDescent="0.25">
      <c r="A260">
        <v>20190701</v>
      </c>
      <c r="B260" t="str">
        <f>"129611"</f>
        <v>129611</v>
      </c>
      <c r="C260" t="s">
        <v>169</v>
      </c>
      <c r="D260" s="4">
        <v>825</v>
      </c>
      <c r="E260" t="s">
        <v>126</v>
      </c>
      <c r="F260" t="s">
        <v>102</v>
      </c>
    </row>
    <row r="261" spans="1:6" x14ac:dyDescent="0.25">
      <c r="A261">
        <v>20190701</v>
      </c>
      <c r="B261" t="str">
        <f>"129612"</f>
        <v>129612</v>
      </c>
      <c r="C261" t="s">
        <v>170</v>
      </c>
      <c r="D261" s="4">
        <v>779.33</v>
      </c>
      <c r="E261" t="s">
        <v>171</v>
      </c>
      <c r="F261" t="s">
        <v>102</v>
      </c>
    </row>
    <row r="262" spans="1:6" x14ac:dyDescent="0.25">
      <c r="A262">
        <v>20190701</v>
      </c>
      <c r="B262" t="str">
        <f>"129612"</f>
        <v>129612</v>
      </c>
      <c r="C262" t="s">
        <v>170</v>
      </c>
      <c r="D262" s="4">
        <v>1918.62</v>
      </c>
      <c r="E262" t="s">
        <v>171</v>
      </c>
      <c r="F262" t="s">
        <v>102</v>
      </c>
    </row>
    <row r="263" spans="1:6" x14ac:dyDescent="0.25">
      <c r="A263">
        <v>20190701</v>
      </c>
      <c r="B263" t="str">
        <f>"129612"</f>
        <v>129612</v>
      </c>
      <c r="C263" t="s">
        <v>170</v>
      </c>
      <c r="D263" s="4">
        <v>3354.29</v>
      </c>
      <c r="E263" t="s">
        <v>172</v>
      </c>
      <c r="F263" t="s">
        <v>102</v>
      </c>
    </row>
    <row r="264" spans="1:6" x14ac:dyDescent="0.25">
      <c r="A264">
        <v>20190701</v>
      </c>
      <c r="B264" t="str">
        <f>"129612"</f>
        <v>129612</v>
      </c>
      <c r="C264" t="s">
        <v>170</v>
      </c>
      <c r="D264" s="4">
        <v>485.1</v>
      </c>
      <c r="E264" t="s">
        <v>173</v>
      </c>
      <c r="F264" t="s">
        <v>102</v>
      </c>
    </row>
    <row r="265" spans="1:6" x14ac:dyDescent="0.25">
      <c r="A265">
        <v>20190701</v>
      </c>
      <c r="B265" t="str">
        <f>"129613"</f>
        <v>129613</v>
      </c>
      <c r="C265" t="s">
        <v>7</v>
      </c>
      <c r="D265" s="4">
        <v>2055</v>
      </c>
      <c r="E265" t="s">
        <v>174</v>
      </c>
      <c r="F265" t="s">
        <v>102</v>
      </c>
    </row>
    <row r="266" spans="1:6" x14ac:dyDescent="0.25">
      <c r="A266">
        <v>20190701</v>
      </c>
      <c r="B266" t="str">
        <f>"129613"</f>
        <v>129613</v>
      </c>
      <c r="C266" t="s">
        <v>7</v>
      </c>
      <c r="D266" s="4">
        <v>220</v>
      </c>
      <c r="E266" t="s">
        <v>175</v>
      </c>
      <c r="F266" t="s">
        <v>102</v>
      </c>
    </row>
    <row r="267" spans="1:6" x14ac:dyDescent="0.25">
      <c r="A267">
        <v>20190701</v>
      </c>
      <c r="B267" t="str">
        <f>"129613"</f>
        <v>129613</v>
      </c>
      <c r="C267" t="s">
        <v>7</v>
      </c>
      <c r="D267" s="4">
        <v>440</v>
      </c>
      <c r="E267" t="s">
        <v>175</v>
      </c>
      <c r="F267" t="s">
        <v>102</v>
      </c>
    </row>
    <row r="268" spans="1:6" x14ac:dyDescent="0.25">
      <c r="A268">
        <v>20190701</v>
      </c>
      <c r="B268" t="str">
        <f>"129614"</f>
        <v>129614</v>
      </c>
      <c r="C268" t="s">
        <v>176</v>
      </c>
      <c r="D268" s="4">
        <v>163.16999999999999</v>
      </c>
      <c r="E268" t="s">
        <v>177</v>
      </c>
      <c r="F268" t="s">
        <v>102</v>
      </c>
    </row>
    <row r="269" spans="1:6" x14ac:dyDescent="0.25">
      <c r="A269">
        <v>20190701</v>
      </c>
      <c r="B269" t="str">
        <f>"129614"</f>
        <v>129614</v>
      </c>
      <c r="C269" t="s">
        <v>176</v>
      </c>
      <c r="D269" s="4">
        <v>-16.3</v>
      </c>
      <c r="E269" t="s">
        <v>178</v>
      </c>
      <c r="F269" t="s">
        <v>102</v>
      </c>
    </row>
    <row r="270" spans="1:6" x14ac:dyDescent="0.25">
      <c r="A270">
        <v>20190701</v>
      </c>
      <c r="B270" t="str">
        <f>"129614"</f>
        <v>129614</v>
      </c>
      <c r="C270" t="s">
        <v>176</v>
      </c>
      <c r="D270" s="4">
        <v>-74.81</v>
      </c>
      <c r="E270" t="s">
        <v>179</v>
      </c>
      <c r="F270" t="s">
        <v>102</v>
      </c>
    </row>
    <row r="271" spans="1:6" x14ac:dyDescent="0.25">
      <c r="A271">
        <v>20190701</v>
      </c>
      <c r="B271" t="str">
        <f>"129615"</f>
        <v>129615</v>
      </c>
      <c r="C271" t="s">
        <v>180</v>
      </c>
      <c r="D271" s="4">
        <v>108</v>
      </c>
      <c r="E271" t="s">
        <v>25</v>
      </c>
      <c r="F271" t="s">
        <v>102</v>
      </c>
    </row>
    <row r="272" spans="1:6" x14ac:dyDescent="0.25">
      <c r="A272">
        <v>20190701</v>
      </c>
      <c r="B272" t="str">
        <f>"129616"</f>
        <v>129616</v>
      </c>
      <c r="C272" t="s">
        <v>181</v>
      </c>
      <c r="D272" s="4">
        <v>5500</v>
      </c>
      <c r="E272" t="s">
        <v>182</v>
      </c>
      <c r="F272" t="s">
        <v>102</v>
      </c>
    </row>
    <row r="273" spans="1:6" x14ac:dyDescent="0.25">
      <c r="A273">
        <v>20190701</v>
      </c>
      <c r="B273" t="str">
        <f>"129617"</f>
        <v>129617</v>
      </c>
      <c r="C273" t="s">
        <v>56</v>
      </c>
      <c r="D273" s="4">
        <v>90.17</v>
      </c>
      <c r="E273" t="s">
        <v>183</v>
      </c>
      <c r="F273" t="s">
        <v>102</v>
      </c>
    </row>
    <row r="274" spans="1:6" x14ac:dyDescent="0.25">
      <c r="A274">
        <v>20190701</v>
      </c>
      <c r="B274" t="str">
        <f>"129617"</f>
        <v>129617</v>
      </c>
      <c r="C274" t="s">
        <v>56</v>
      </c>
      <c r="D274" s="4">
        <v>19.940000000000001</v>
      </c>
      <c r="E274" t="s">
        <v>23</v>
      </c>
      <c r="F274" t="s">
        <v>102</v>
      </c>
    </row>
    <row r="275" spans="1:6" x14ac:dyDescent="0.25">
      <c r="A275">
        <v>20190701</v>
      </c>
      <c r="B275" t="str">
        <f>"129617"</f>
        <v>129617</v>
      </c>
      <c r="C275" t="s">
        <v>56</v>
      </c>
      <c r="D275" s="4">
        <v>22.7</v>
      </c>
      <c r="E275" t="s">
        <v>23</v>
      </c>
      <c r="F275" t="s">
        <v>102</v>
      </c>
    </row>
    <row r="276" spans="1:6" x14ac:dyDescent="0.25">
      <c r="A276">
        <v>20190701</v>
      </c>
      <c r="B276" t="str">
        <f>"129617"</f>
        <v>129617</v>
      </c>
      <c r="C276" t="s">
        <v>56</v>
      </c>
      <c r="D276" s="4">
        <v>120</v>
      </c>
      <c r="E276" t="s">
        <v>23</v>
      </c>
      <c r="F276" t="s">
        <v>102</v>
      </c>
    </row>
    <row r="277" spans="1:6" x14ac:dyDescent="0.25">
      <c r="A277">
        <v>20190701</v>
      </c>
      <c r="B277" t="str">
        <f>"129618"</f>
        <v>129618</v>
      </c>
      <c r="C277" t="s">
        <v>11</v>
      </c>
      <c r="D277" s="4">
        <v>92.58</v>
      </c>
      <c r="E277" t="s">
        <v>184</v>
      </c>
      <c r="F277" t="s">
        <v>102</v>
      </c>
    </row>
    <row r="278" spans="1:6" x14ac:dyDescent="0.25">
      <c r="A278">
        <v>20190701</v>
      </c>
      <c r="B278" t="str">
        <f>"129618"</f>
        <v>129618</v>
      </c>
      <c r="C278" t="s">
        <v>11</v>
      </c>
      <c r="D278" s="4">
        <v>66.88</v>
      </c>
      <c r="E278" t="s">
        <v>184</v>
      </c>
      <c r="F278" t="s">
        <v>102</v>
      </c>
    </row>
    <row r="279" spans="1:6" x14ac:dyDescent="0.25">
      <c r="A279">
        <v>20190701</v>
      </c>
      <c r="B279" t="str">
        <f>"129619"</f>
        <v>129619</v>
      </c>
      <c r="C279" t="s">
        <v>185</v>
      </c>
      <c r="D279" s="4">
        <v>225.87</v>
      </c>
      <c r="E279" t="s">
        <v>186</v>
      </c>
      <c r="F279" t="s">
        <v>102</v>
      </c>
    </row>
    <row r="280" spans="1:6" x14ac:dyDescent="0.25">
      <c r="A280">
        <v>20190701</v>
      </c>
      <c r="B280" t="str">
        <f>"129620"</f>
        <v>129620</v>
      </c>
      <c r="C280" t="s">
        <v>187</v>
      </c>
      <c r="D280" s="4">
        <v>108</v>
      </c>
      <c r="E280" t="s">
        <v>25</v>
      </c>
      <c r="F280" t="s">
        <v>102</v>
      </c>
    </row>
    <row r="281" spans="1:6" x14ac:dyDescent="0.25">
      <c r="A281">
        <v>20190701</v>
      </c>
      <c r="B281" t="str">
        <f>"129621"</f>
        <v>129621</v>
      </c>
      <c r="C281" t="s">
        <v>188</v>
      </c>
      <c r="D281" s="4">
        <v>4064.46</v>
      </c>
      <c r="E281" t="s">
        <v>189</v>
      </c>
      <c r="F281" t="s">
        <v>102</v>
      </c>
    </row>
    <row r="282" spans="1:6" x14ac:dyDescent="0.25">
      <c r="A282">
        <v>20190701</v>
      </c>
      <c r="B282" t="str">
        <f>"129621"</f>
        <v>129621</v>
      </c>
      <c r="C282" t="s">
        <v>188</v>
      </c>
      <c r="D282" s="4">
        <v>475.19</v>
      </c>
      <c r="E282" t="s">
        <v>189</v>
      </c>
      <c r="F282" t="s">
        <v>102</v>
      </c>
    </row>
    <row r="283" spans="1:6" x14ac:dyDescent="0.25">
      <c r="A283">
        <v>20190701</v>
      </c>
      <c r="B283" t="str">
        <f>"129621"</f>
        <v>129621</v>
      </c>
      <c r="C283" t="s">
        <v>188</v>
      </c>
      <c r="D283" s="4">
        <v>2335.79</v>
      </c>
      <c r="E283" t="s">
        <v>189</v>
      </c>
      <c r="F283" t="s">
        <v>102</v>
      </c>
    </row>
    <row r="284" spans="1:6" x14ac:dyDescent="0.25">
      <c r="A284">
        <v>20190701</v>
      </c>
      <c r="B284" t="str">
        <f>"129621"</f>
        <v>129621</v>
      </c>
      <c r="C284" t="s">
        <v>188</v>
      </c>
      <c r="D284" s="4">
        <v>1934.63</v>
      </c>
      <c r="E284" t="s">
        <v>189</v>
      </c>
      <c r="F284" t="s">
        <v>102</v>
      </c>
    </row>
    <row r="285" spans="1:6" x14ac:dyDescent="0.25">
      <c r="A285">
        <v>20190701</v>
      </c>
      <c r="B285" t="str">
        <f>"129621"</f>
        <v>129621</v>
      </c>
      <c r="C285" t="s">
        <v>188</v>
      </c>
      <c r="D285" s="4">
        <v>2286.2800000000002</v>
      </c>
      <c r="E285" t="s">
        <v>189</v>
      </c>
      <c r="F285" t="s">
        <v>102</v>
      </c>
    </row>
    <row r="286" spans="1:6" x14ac:dyDescent="0.25">
      <c r="A286">
        <v>20190701</v>
      </c>
      <c r="B286" t="str">
        <f>"129621"</f>
        <v>129621</v>
      </c>
      <c r="C286" t="s">
        <v>188</v>
      </c>
      <c r="D286" s="4">
        <v>2424.29</v>
      </c>
      <c r="E286" t="s">
        <v>189</v>
      </c>
      <c r="F286" t="s">
        <v>102</v>
      </c>
    </row>
    <row r="287" spans="1:6" x14ac:dyDescent="0.25">
      <c r="A287">
        <v>20190701</v>
      </c>
      <c r="B287" t="str">
        <f>"129621"</f>
        <v>129621</v>
      </c>
      <c r="C287" t="s">
        <v>188</v>
      </c>
      <c r="D287" s="4">
        <v>1427.55</v>
      </c>
      <c r="E287" t="s">
        <v>189</v>
      </c>
      <c r="F287" t="s">
        <v>102</v>
      </c>
    </row>
    <row r="288" spans="1:6" x14ac:dyDescent="0.25">
      <c r="A288">
        <v>20190701</v>
      </c>
      <c r="B288" t="str">
        <f>"129621"</f>
        <v>129621</v>
      </c>
      <c r="C288" t="s">
        <v>188</v>
      </c>
      <c r="D288" s="4">
        <v>1341.16</v>
      </c>
      <c r="E288" t="s">
        <v>189</v>
      </c>
      <c r="F288" t="s">
        <v>102</v>
      </c>
    </row>
    <row r="289" spans="1:6" x14ac:dyDescent="0.25">
      <c r="A289">
        <v>20190701</v>
      </c>
      <c r="B289" t="str">
        <f>"129621"</f>
        <v>129621</v>
      </c>
      <c r="C289" t="s">
        <v>188</v>
      </c>
      <c r="D289" s="4">
        <v>1106.79</v>
      </c>
      <c r="E289" t="s">
        <v>189</v>
      </c>
      <c r="F289" t="s">
        <v>102</v>
      </c>
    </row>
    <row r="290" spans="1:6" x14ac:dyDescent="0.25">
      <c r="A290">
        <v>20190701</v>
      </c>
      <c r="B290" t="str">
        <f>"129621"</f>
        <v>129621</v>
      </c>
      <c r="C290" t="s">
        <v>188</v>
      </c>
      <c r="D290" s="4">
        <v>2037.18</v>
      </c>
      <c r="E290" t="s">
        <v>189</v>
      </c>
      <c r="F290" t="s">
        <v>102</v>
      </c>
    </row>
    <row r="291" spans="1:6" x14ac:dyDescent="0.25">
      <c r="A291">
        <v>20190701</v>
      </c>
      <c r="B291" t="str">
        <f>"129621"</f>
        <v>129621</v>
      </c>
      <c r="C291" t="s">
        <v>188</v>
      </c>
      <c r="D291" s="4">
        <v>56.72</v>
      </c>
      <c r="E291" t="s">
        <v>189</v>
      </c>
      <c r="F291" t="s">
        <v>102</v>
      </c>
    </row>
    <row r="292" spans="1:6" x14ac:dyDescent="0.25">
      <c r="A292">
        <v>20190701</v>
      </c>
      <c r="B292" t="str">
        <f>"129621"</f>
        <v>129621</v>
      </c>
      <c r="C292" t="s">
        <v>188</v>
      </c>
      <c r="D292" s="4">
        <v>27.24</v>
      </c>
      <c r="E292" t="s">
        <v>189</v>
      </c>
      <c r="F292" t="s">
        <v>102</v>
      </c>
    </row>
    <row r="293" spans="1:6" x14ac:dyDescent="0.25">
      <c r="A293">
        <v>20190701</v>
      </c>
      <c r="B293" t="str">
        <f>"129621"</f>
        <v>129621</v>
      </c>
      <c r="C293" t="s">
        <v>188</v>
      </c>
      <c r="D293" s="4">
        <v>534.22</v>
      </c>
      <c r="E293" t="s">
        <v>189</v>
      </c>
      <c r="F293" t="s">
        <v>102</v>
      </c>
    </row>
    <row r="294" spans="1:6" x14ac:dyDescent="0.25">
      <c r="A294">
        <v>20190701</v>
      </c>
      <c r="B294" t="str">
        <f>"129621"</f>
        <v>129621</v>
      </c>
      <c r="C294" t="s">
        <v>188</v>
      </c>
      <c r="D294" s="4">
        <v>77.099999999999994</v>
      </c>
      <c r="E294" t="s">
        <v>189</v>
      </c>
      <c r="F294" t="s">
        <v>102</v>
      </c>
    </row>
    <row r="295" spans="1:6" x14ac:dyDescent="0.25">
      <c r="A295">
        <v>20190701</v>
      </c>
      <c r="B295" t="str">
        <f>"129621"</f>
        <v>129621</v>
      </c>
      <c r="C295" t="s">
        <v>188</v>
      </c>
      <c r="D295" s="4">
        <v>35.35</v>
      </c>
      <c r="E295" t="s">
        <v>189</v>
      </c>
      <c r="F295" t="s">
        <v>102</v>
      </c>
    </row>
    <row r="296" spans="1:6" x14ac:dyDescent="0.25">
      <c r="A296">
        <v>20190701</v>
      </c>
      <c r="B296" t="str">
        <f>"129621"</f>
        <v>129621</v>
      </c>
      <c r="C296" t="s">
        <v>188</v>
      </c>
      <c r="D296" s="4">
        <v>85.75</v>
      </c>
      <c r="E296" t="s">
        <v>189</v>
      </c>
      <c r="F296" t="s">
        <v>102</v>
      </c>
    </row>
    <row r="297" spans="1:6" x14ac:dyDescent="0.25">
      <c r="A297">
        <v>20190701</v>
      </c>
      <c r="B297" t="str">
        <f>"129622"</f>
        <v>129622</v>
      </c>
      <c r="C297" t="s">
        <v>190</v>
      </c>
      <c r="D297" s="4">
        <v>108</v>
      </c>
      <c r="E297" t="s">
        <v>25</v>
      </c>
      <c r="F297" t="s">
        <v>102</v>
      </c>
    </row>
    <row r="298" spans="1:6" x14ac:dyDescent="0.25">
      <c r="A298">
        <v>20190701</v>
      </c>
      <c r="B298" t="str">
        <f>"129623"</f>
        <v>129623</v>
      </c>
      <c r="C298" t="s">
        <v>191</v>
      </c>
      <c r="D298" s="4">
        <v>26</v>
      </c>
      <c r="E298" t="s">
        <v>192</v>
      </c>
      <c r="F298" t="s">
        <v>102</v>
      </c>
    </row>
    <row r="299" spans="1:6" x14ac:dyDescent="0.25">
      <c r="A299">
        <v>20190701</v>
      </c>
      <c r="B299" t="str">
        <f>"129624"</f>
        <v>129624</v>
      </c>
      <c r="C299" t="s">
        <v>193</v>
      </c>
      <c r="D299" s="4">
        <v>108</v>
      </c>
      <c r="E299" t="s">
        <v>25</v>
      </c>
      <c r="F299" t="s">
        <v>102</v>
      </c>
    </row>
    <row r="300" spans="1:6" x14ac:dyDescent="0.25">
      <c r="A300">
        <v>20190701</v>
      </c>
      <c r="B300" t="str">
        <f>"129625"</f>
        <v>129625</v>
      </c>
      <c r="C300" t="s">
        <v>194</v>
      </c>
      <c r="D300" s="4">
        <v>101.23</v>
      </c>
      <c r="E300" t="s">
        <v>195</v>
      </c>
      <c r="F300" t="s">
        <v>102</v>
      </c>
    </row>
    <row r="301" spans="1:6" x14ac:dyDescent="0.25">
      <c r="A301">
        <v>20190701</v>
      </c>
      <c r="B301" t="str">
        <f>"129626"</f>
        <v>129626</v>
      </c>
      <c r="C301" t="s">
        <v>196</v>
      </c>
      <c r="D301" s="4">
        <v>44.2</v>
      </c>
      <c r="E301" t="s">
        <v>23</v>
      </c>
      <c r="F301" t="s">
        <v>102</v>
      </c>
    </row>
    <row r="302" spans="1:6" x14ac:dyDescent="0.25">
      <c r="A302">
        <v>20190701</v>
      </c>
      <c r="B302" t="str">
        <f>"129627"</f>
        <v>129627</v>
      </c>
      <c r="C302" t="s">
        <v>197</v>
      </c>
      <c r="D302" s="4">
        <v>108</v>
      </c>
      <c r="E302" t="s">
        <v>25</v>
      </c>
      <c r="F302" t="s">
        <v>102</v>
      </c>
    </row>
    <row r="303" spans="1:6" x14ac:dyDescent="0.25">
      <c r="A303">
        <v>20190701</v>
      </c>
      <c r="B303" t="str">
        <f>"129628"</f>
        <v>129628</v>
      </c>
      <c r="C303" t="s">
        <v>198</v>
      </c>
      <c r="D303" s="4">
        <v>1050</v>
      </c>
      <c r="E303" t="s">
        <v>199</v>
      </c>
      <c r="F303" t="s">
        <v>102</v>
      </c>
    </row>
    <row r="304" spans="1:6" x14ac:dyDescent="0.25">
      <c r="A304">
        <v>20190701</v>
      </c>
      <c r="B304" t="str">
        <f>"129628"</f>
        <v>129628</v>
      </c>
      <c r="C304" t="s">
        <v>198</v>
      </c>
      <c r="D304" s="4">
        <v>1500</v>
      </c>
      <c r="E304" t="s">
        <v>199</v>
      </c>
      <c r="F304" t="s">
        <v>102</v>
      </c>
    </row>
    <row r="305" spans="1:6" x14ac:dyDescent="0.25">
      <c r="A305">
        <v>20190701</v>
      </c>
      <c r="B305" t="str">
        <f>"129629"</f>
        <v>129629</v>
      </c>
      <c r="C305" t="s">
        <v>200</v>
      </c>
      <c r="D305" s="4">
        <v>695</v>
      </c>
      <c r="E305" t="s">
        <v>201</v>
      </c>
      <c r="F305" t="s">
        <v>102</v>
      </c>
    </row>
    <row r="306" spans="1:6" x14ac:dyDescent="0.25">
      <c r="A306">
        <v>20190701</v>
      </c>
      <c r="B306" t="str">
        <f>"129629"</f>
        <v>129629</v>
      </c>
      <c r="C306" t="s">
        <v>200</v>
      </c>
      <c r="D306" s="4">
        <v>190</v>
      </c>
      <c r="E306" t="s">
        <v>201</v>
      </c>
      <c r="F306" t="s">
        <v>102</v>
      </c>
    </row>
    <row r="307" spans="1:6" x14ac:dyDescent="0.25">
      <c r="A307">
        <v>20190701</v>
      </c>
      <c r="B307" t="str">
        <f>"129630"</f>
        <v>129630</v>
      </c>
      <c r="C307" t="s">
        <v>202</v>
      </c>
      <c r="D307" s="4">
        <v>45</v>
      </c>
      <c r="E307" t="s">
        <v>146</v>
      </c>
      <c r="F307" t="s">
        <v>140</v>
      </c>
    </row>
    <row r="308" spans="1:6" x14ac:dyDescent="0.25">
      <c r="A308">
        <v>20190701</v>
      </c>
      <c r="B308" t="str">
        <f>"129631"</f>
        <v>129631</v>
      </c>
      <c r="C308" t="s">
        <v>203</v>
      </c>
      <c r="D308" s="4">
        <v>21.75</v>
      </c>
      <c r="E308" t="s">
        <v>146</v>
      </c>
      <c r="F308" t="s">
        <v>140</v>
      </c>
    </row>
    <row r="309" spans="1:6" x14ac:dyDescent="0.25">
      <c r="A309">
        <v>20190701</v>
      </c>
      <c r="B309" t="str">
        <f>"129632"</f>
        <v>129632</v>
      </c>
      <c r="C309" t="s">
        <v>60</v>
      </c>
      <c r="D309" s="4">
        <v>823.9</v>
      </c>
      <c r="E309" t="s">
        <v>23</v>
      </c>
      <c r="F309" t="s">
        <v>102</v>
      </c>
    </row>
    <row r="310" spans="1:6" x14ac:dyDescent="0.25">
      <c r="A310">
        <v>20190701</v>
      </c>
      <c r="B310" t="str">
        <f>"129633"</f>
        <v>129633</v>
      </c>
      <c r="C310" t="s">
        <v>204</v>
      </c>
      <c r="D310" s="4">
        <v>630</v>
      </c>
      <c r="E310" t="s">
        <v>205</v>
      </c>
      <c r="F310" t="s">
        <v>102</v>
      </c>
    </row>
    <row r="311" spans="1:6" x14ac:dyDescent="0.25">
      <c r="A311">
        <v>20190701</v>
      </c>
      <c r="B311" t="str">
        <f>"129633"</f>
        <v>129633</v>
      </c>
      <c r="C311" t="s">
        <v>204</v>
      </c>
      <c r="D311" s="4">
        <v>69.88</v>
      </c>
      <c r="E311" t="s">
        <v>206</v>
      </c>
      <c r="F311" t="s">
        <v>102</v>
      </c>
    </row>
    <row r="312" spans="1:6" x14ac:dyDescent="0.25">
      <c r="A312">
        <v>20190701</v>
      </c>
      <c r="B312" t="str">
        <f>"129634"</f>
        <v>129634</v>
      </c>
      <c r="C312" t="s">
        <v>207</v>
      </c>
      <c r="D312" s="4">
        <v>108</v>
      </c>
      <c r="E312" t="s">
        <v>25</v>
      </c>
      <c r="F312" t="s">
        <v>102</v>
      </c>
    </row>
    <row r="313" spans="1:6" x14ac:dyDescent="0.25">
      <c r="A313">
        <v>20190701</v>
      </c>
      <c r="B313" t="str">
        <f>"129635"</f>
        <v>129635</v>
      </c>
      <c r="C313" t="s">
        <v>208</v>
      </c>
      <c r="D313" s="4">
        <v>1750</v>
      </c>
      <c r="E313" t="s">
        <v>199</v>
      </c>
      <c r="F313" t="s">
        <v>102</v>
      </c>
    </row>
    <row r="314" spans="1:6" x14ac:dyDescent="0.25">
      <c r="A314">
        <v>20190701</v>
      </c>
      <c r="B314" t="str">
        <f>"129636"</f>
        <v>129636</v>
      </c>
      <c r="C314" t="s">
        <v>209</v>
      </c>
      <c r="D314" s="4">
        <v>108</v>
      </c>
      <c r="E314" t="s">
        <v>25</v>
      </c>
      <c r="F314" t="s">
        <v>102</v>
      </c>
    </row>
    <row r="315" spans="1:6" x14ac:dyDescent="0.25">
      <c r="A315">
        <v>20190701</v>
      </c>
      <c r="B315" t="str">
        <f>"129636"</f>
        <v>129636</v>
      </c>
      <c r="C315" t="s">
        <v>209</v>
      </c>
      <c r="D315" s="4">
        <v>108</v>
      </c>
      <c r="E315" t="s">
        <v>25</v>
      </c>
      <c r="F315" t="s">
        <v>102</v>
      </c>
    </row>
    <row r="316" spans="1:6" x14ac:dyDescent="0.25">
      <c r="A316">
        <v>20190701</v>
      </c>
      <c r="B316" t="str">
        <f>"129637"</f>
        <v>129637</v>
      </c>
      <c r="C316" t="s">
        <v>210</v>
      </c>
      <c r="D316" s="4">
        <v>12.99</v>
      </c>
      <c r="E316" t="s">
        <v>211</v>
      </c>
      <c r="F316" t="s">
        <v>102</v>
      </c>
    </row>
    <row r="317" spans="1:6" x14ac:dyDescent="0.25">
      <c r="A317">
        <v>20190701</v>
      </c>
      <c r="B317" t="str">
        <f>"129637"</f>
        <v>129637</v>
      </c>
      <c r="C317" t="s">
        <v>210</v>
      </c>
      <c r="D317" s="4">
        <v>-15.9</v>
      </c>
      <c r="E317" t="s">
        <v>212</v>
      </c>
      <c r="F317" t="s">
        <v>102</v>
      </c>
    </row>
    <row r="318" spans="1:6" x14ac:dyDescent="0.25">
      <c r="A318">
        <v>20190701</v>
      </c>
      <c r="B318" t="str">
        <f>"129637"</f>
        <v>129637</v>
      </c>
      <c r="C318" t="s">
        <v>210</v>
      </c>
      <c r="D318" s="4">
        <v>158.61000000000001</v>
      </c>
      <c r="E318" t="s">
        <v>23</v>
      </c>
      <c r="F318" t="s">
        <v>102</v>
      </c>
    </row>
    <row r="319" spans="1:6" x14ac:dyDescent="0.25">
      <c r="A319">
        <v>20190701</v>
      </c>
      <c r="B319" t="str">
        <f>"129637"</f>
        <v>129637</v>
      </c>
      <c r="C319" t="s">
        <v>210</v>
      </c>
      <c r="D319" s="4">
        <v>7.9</v>
      </c>
      <c r="E319" t="s">
        <v>23</v>
      </c>
      <c r="F319" t="s">
        <v>102</v>
      </c>
    </row>
    <row r="320" spans="1:6" x14ac:dyDescent="0.25">
      <c r="A320">
        <v>20190701</v>
      </c>
      <c r="B320" t="str">
        <f>"129637"</f>
        <v>129637</v>
      </c>
      <c r="C320" t="s">
        <v>210</v>
      </c>
      <c r="D320" s="4">
        <v>17.98</v>
      </c>
      <c r="E320" t="s">
        <v>213</v>
      </c>
      <c r="F320" t="s">
        <v>102</v>
      </c>
    </row>
    <row r="321" spans="1:6" x14ac:dyDescent="0.25">
      <c r="A321">
        <v>20190701</v>
      </c>
      <c r="B321" t="str">
        <f>"129637"</f>
        <v>129637</v>
      </c>
      <c r="C321" t="s">
        <v>210</v>
      </c>
      <c r="D321" s="4">
        <v>84.89</v>
      </c>
      <c r="E321" t="s">
        <v>23</v>
      </c>
      <c r="F321" t="s">
        <v>102</v>
      </c>
    </row>
    <row r="322" spans="1:6" x14ac:dyDescent="0.25">
      <c r="A322">
        <v>20190701</v>
      </c>
      <c r="B322" t="str">
        <f>"129637"</f>
        <v>129637</v>
      </c>
      <c r="C322" t="s">
        <v>210</v>
      </c>
      <c r="D322" s="4">
        <v>-15.21</v>
      </c>
      <c r="E322" t="s">
        <v>214</v>
      </c>
      <c r="F322" t="s">
        <v>102</v>
      </c>
    </row>
    <row r="323" spans="1:6" x14ac:dyDescent="0.25">
      <c r="A323">
        <v>20190701</v>
      </c>
      <c r="B323" t="str">
        <f>"129638"</f>
        <v>129638</v>
      </c>
      <c r="C323" t="s">
        <v>215</v>
      </c>
      <c r="D323" s="4">
        <v>108</v>
      </c>
      <c r="E323" t="s">
        <v>25</v>
      </c>
      <c r="F323" t="s">
        <v>102</v>
      </c>
    </row>
    <row r="324" spans="1:6" x14ac:dyDescent="0.25">
      <c r="A324">
        <v>20190701</v>
      </c>
      <c r="B324" t="str">
        <f>"129639"</f>
        <v>129639</v>
      </c>
      <c r="C324" t="s">
        <v>216</v>
      </c>
      <c r="D324" s="4">
        <v>21.08</v>
      </c>
      <c r="E324" t="s">
        <v>217</v>
      </c>
      <c r="F324" t="s">
        <v>102</v>
      </c>
    </row>
    <row r="325" spans="1:6" x14ac:dyDescent="0.25">
      <c r="A325">
        <v>20190701</v>
      </c>
      <c r="B325" t="str">
        <f>"129640"</f>
        <v>129640</v>
      </c>
      <c r="C325" t="s">
        <v>218</v>
      </c>
      <c r="D325" s="4">
        <v>108</v>
      </c>
      <c r="E325" t="s">
        <v>25</v>
      </c>
      <c r="F325" t="s">
        <v>102</v>
      </c>
    </row>
    <row r="326" spans="1:6" x14ac:dyDescent="0.25">
      <c r="A326">
        <v>20190701</v>
      </c>
      <c r="B326" t="str">
        <f>"129641"</f>
        <v>129641</v>
      </c>
      <c r="C326" t="s">
        <v>219</v>
      </c>
      <c r="D326" s="4">
        <v>294.61</v>
      </c>
      <c r="E326" t="s">
        <v>220</v>
      </c>
      <c r="F326" t="s">
        <v>102</v>
      </c>
    </row>
    <row r="327" spans="1:6" x14ac:dyDescent="0.25">
      <c r="A327">
        <v>20190701</v>
      </c>
      <c r="B327" t="str">
        <f>"129641"</f>
        <v>129641</v>
      </c>
      <c r="C327" t="s">
        <v>219</v>
      </c>
      <c r="D327" s="4">
        <v>28605.33</v>
      </c>
      <c r="E327" t="s">
        <v>221</v>
      </c>
      <c r="F327" t="s">
        <v>102</v>
      </c>
    </row>
    <row r="328" spans="1:6" x14ac:dyDescent="0.25">
      <c r="A328">
        <v>20190701</v>
      </c>
      <c r="B328" t="str">
        <f>"129641"</f>
        <v>129641</v>
      </c>
      <c r="C328" t="s">
        <v>219</v>
      </c>
      <c r="D328" s="4">
        <v>891.48</v>
      </c>
      <c r="E328" t="s">
        <v>222</v>
      </c>
      <c r="F328" t="s">
        <v>102</v>
      </c>
    </row>
    <row r="329" spans="1:6" x14ac:dyDescent="0.25">
      <c r="A329">
        <v>20190701</v>
      </c>
      <c r="B329" t="str">
        <f>"129642"</f>
        <v>129642</v>
      </c>
      <c r="C329" t="s">
        <v>67</v>
      </c>
      <c r="D329" s="4">
        <v>38.5</v>
      </c>
      <c r="E329" t="s">
        <v>223</v>
      </c>
      <c r="F329" t="s">
        <v>102</v>
      </c>
    </row>
    <row r="330" spans="1:6" x14ac:dyDescent="0.25">
      <c r="A330">
        <v>20190701</v>
      </c>
      <c r="B330" t="str">
        <f>"129642"</f>
        <v>129642</v>
      </c>
      <c r="C330" t="s">
        <v>67</v>
      </c>
      <c r="D330" s="4">
        <v>2.02</v>
      </c>
      <c r="E330" t="s">
        <v>223</v>
      </c>
      <c r="F330" t="s">
        <v>102</v>
      </c>
    </row>
    <row r="331" spans="1:6" x14ac:dyDescent="0.25">
      <c r="A331">
        <v>20190701</v>
      </c>
      <c r="B331" t="str">
        <f>"129642"</f>
        <v>129642</v>
      </c>
      <c r="C331" t="s">
        <v>67</v>
      </c>
      <c r="D331" s="4">
        <v>47.48</v>
      </c>
      <c r="E331" t="s">
        <v>223</v>
      </c>
      <c r="F331" t="s">
        <v>102</v>
      </c>
    </row>
    <row r="332" spans="1:6" x14ac:dyDescent="0.25">
      <c r="A332">
        <v>20190701</v>
      </c>
      <c r="B332" t="str">
        <f>"129642"</f>
        <v>129642</v>
      </c>
      <c r="C332" t="s">
        <v>67</v>
      </c>
      <c r="D332" s="4">
        <v>27.5</v>
      </c>
      <c r="E332" t="s">
        <v>223</v>
      </c>
      <c r="F332" t="s">
        <v>102</v>
      </c>
    </row>
    <row r="333" spans="1:6" x14ac:dyDescent="0.25">
      <c r="A333">
        <v>20190701</v>
      </c>
      <c r="B333" t="str">
        <f>"129642"</f>
        <v>129642</v>
      </c>
      <c r="C333" t="s">
        <v>67</v>
      </c>
      <c r="D333" s="4">
        <v>49.5</v>
      </c>
      <c r="E333" t="s">
        <v>223</v>
      </c>
      <c r="F333" t="s">
        <v>102</v>
      </c>
    </row>
    <row r="334" spans="1:6" x14ac:dyDescent="0.25">
      <c r="A334">
        <v>20190701</v>
      </c>
      <c r="B334" t="str">
        <f>"129642"</f>
        <v>129642</v>
      </c>
      <c r="C334" t="s">
        <v>67</v>
      </c>
      <c r="D334" s="4">
        <v>44</v>
      </c>
      <c r="E334" t="s">
        <v>223</v>
      </c>
      <c r="F334" t="s">
        <v>102</v>
      </c>
    </row>
    <row r="335" spans="1:6" x14ac:dyDescent="0.25">
      <c r="A335">
        <v>20190701</v>
      </c>
      <c r="B335" t="str">
        <f>"129642"</f>
        <v>129642</v>
      </c>
      <c r="C335" t="s">
        <v>67</v>
      </c>
      <c r="D335" s="4">
        <v>99</v>
      </c>
      <c r="E335" t="s">
        <v>223</v>
      </c>
      <c r="F335" t="s">
        <v>102</v>
      </c>
    </row>
    <row r="336" spans="1:6" x14ac:dyDescent="0.25">
      <c r="A336">
        <v>20190701</v>
      </c>
      <c r="B336" t="str">
        <f>"129642"</f>
        <v>129642</v>
      </c>
      <c r="C336" t="s">
        <v>67</v>
      </c>
      <c r="D336" s="4">
        <v>104.5</v>
      </c>
      <c r="E336" t="s">
        <v>223</v>
      </c>
      <c r="F336" t="s">
        <v>102</v>
      </c>
    </row>
    <row r="337" spans="1:6" x14ac:dyDescent="0.25">
      <c r="A337">
        <v>20190701</v>
      </c>
      <c r="B337" t="str">
        <f>"129642"</f>
        <v>129642</v>
      </c>
      <c r="C337" t="s">
        <v>67</v>
      </c>
      <c r="D337" s="4">
        <v>169.12</v>
      </c>
      <c r="E337" t="s">
        <v>223</v>
      </c>
      <c r="F337" t="s">
        <v>102</v>
      </c>
    </row>
    <row r="338" spans="1:6" x14ac:dyDescent="0.25">
      <c r="A338">
        <v>20190701</v>
      </c>
      <c r="B338" t="str">
        <f>"129642"</f>
        <v>129642</v>
      </c>
      <c r="C338" t="s">
        <v>67</v>
      </c>
      <c r="D338" s="4">
        <v>49.5</v>
      </c>
      <c r="E338" t="s">
        <v>223</v>
      </c>
      <c r="F338" t="s">
        <v>102</v>
      </c>
    </row>
    <row r="339" spans="1:6" x14ac:dyDescent="0.25">
      <c r="A339">
        <v>20190701</v>
      </c>
      <c r="B339" t="str">
        <f>"129642"</f>
        <v>129642</v>
      </c>
      <c r="C339" t="s">
        <v>67</v>
      </c>
      <c r="D339" s="4">
        <v>33</v>
      </c>
      <c r="E339" t="s">
        <v>223</v>
      </c>
      <c r="F339" t="s">
        <v>102</v>
      </c>
    </row>
    <row r="340" spans="1:6" x14ac:dyDescent="0.25">
      <c r="A340">
        <v>20190701</v>
      </c>
      <c r="B340" t="str">
        <f>"129642"</f>
        <v>129642</v>
      </c>
      <c r="C340" t="s">
        <v>67</v>
      </c>
      <c r="D340" s="4">
        <v>88</v>
      </c>
      <c r="E340" t="s">
        <v>223</v>
      </c>
      <c r="F340" t="s">
        <v>102</v>
      </c>
    </row>
    <row r="341" spans="1:6" x14ac:dyDescent="0.25">
      <c r="A341">
        <v>20190701</v>
      </c>
      <c r="B341" t="str">
        <f>"129642"</f>
        <v>129642</v>
      </c>
      <c r="C341" t="s">
        <v>67</v>
      </c>
      <c r="D341" s="4">
        <v>38.5</v>
      </c>
      <c r="E341" t="s">
        <v>223</v>
      </c>
      <c r="F341" t="s">
        <v>102</v>
      </c>
    </row>
    <row r="342" spans="1:6" x14ac:dyDescent="0.25">
      <c r="A342">
        <v>20190701</v>
      </c>
      <c r="B342" t="str">
        <f>"129642"</f>
        <v>129642</v>
      </c>
      <c r="C342" t="s">
        <v>67</v>
      </c>
      <c r="D342" s="4">
        <v>38.5</v>
      </c>
      <c r="E342" t="s">
        <v>223</v>
      </c>
      <c r="F342" t="s">
        <v>102</v>
      </c>
    </row>
    <row r="343" spans="1:6" x14ac:dyDescent="0.25">
      <c r="A343">
        <v>20190701</v>
      </c>
      <c r="B343" t="str">
        <f>"129642"</f>
        <v>129642</v>
      </c>
      <c r="C343" t="s">
        <v>67</v>
      </c>
      <c r="D343" s="4">
        <v>40.520000000000003</v>
      </c>
      <c r="E343" t="s">
        <v>223</v>
      </c>
      <c r="F343" t="s">
        <v>102</v>
      </c>
    </row>
    <row r="344" spans="1:6" x14ac:dyDescent="0.25">
      <c r="A344">
        <v>20190701</v>
      </c>
      <c r="B344" t="str">
        <f>"129642"</f>
        <v>129642</v>
      </c>
      <c r="C344" t="s">
        <v>67</v>
      </c>
      <c r="D344" s="4">
        <v>220</v>
      </c>
      <c r="E344" t="s">
        <v>68</v>
      </c>
      <c r="F344" t="s">
        <v>102</v>
      </c>
    </row>
    <row r="345" spans="1:6" x14ac:dyDescent="0.25">
      <c r="A345">
        <v>20190701</v>
      </c>
      <c r="B345" t="str">
        <f>"129643"</f>
        <v>129643</v>
      </c>
      <c r="C345" t="s">
        <v>224</v>
      </c>
      <c r="D345" s="4">
        <v>38.36</v>
      </c>
      <c r="E345" t="s">
        <v>23</v>
      </c>
      <c r="F345" t="s">
        <v>102</v>
      </c>
    </row>
    <row r="346" spans="1:6" x14ac:dyDescent="0.25">
      <c r="A346">
        <v>20190701</v>
      </c>
      <c r="B346" t="str">
        <f>"129643"</f>
        <v>129643</v>
      </c>
      <c r="C346" t="s">
        <v>224</v>
      </c>
      <c r="D346" s="4">
        <v>38.36</v>
      </c>
      <c r="E346" t="s">
        <v>23</v>
      </c>
      <c r="F346" t="s">
        <v>102</v>
      </c>
    </row>
    <row r="347" spans="1:6" x14ac:dyDescent="0.25">
      <c r="A347">
        <v>20190701</v>
      </c>
      <c r="B347" t="str">
        <f>"129644"</f>
        <v>129644</v>
      </c>
      <c r="C347" t="s">
        <v>33</v>
      </c>
      <c r="D347" s="4">
        <v>7.5</v>
      </c>
      <c r="E347" t="s">
        <v>225</v>
      </c>
      <c r="F347" t="s">
        <v>102</v>
      </c>
    </row>
    <row r="348" spans="1:6" x14ac:dyDescent="0.25">
      <c r="A348">
        <v>20190701</v>
      </c>
      <c r="B348" t="str">
        <f>"129644"</f>
        <v>129644</v>
      </c>
      <c r="C348" t="s">
        <v>33</v>
      </c>
      <c r="D348" s="4">
        <v>105</v>
      </c>
      <c r="E348" t="s">
        <v>225</v>
      </c>
      <c r="F348" t="s">
        <v>102</v>
      </c>
    </row>
    <row r="349" spans="1:6" x14ac:dyDescent="0.25">
      <c r="A349">
        <v>20190701</v>
      </c>
      <c r="B349" t="str">
        <f>"129645"</f>
        <v>129645</v>
      </c>
      <c r="C349" t="s">
        <v>226</v>
      </c>
      <c r="D349" s="4">
        <v>205.44</v>
      </c>
      <c r="E349" t="s">
        <v>227</v>
      </c>
      <c r="F349" t="s">
        <v>102</v>
      </c>
    </row>
    <row r="350" spans="1:6" x14ac:dyDescent="0.25">
      <c r="A350">
        <v>20190701</v>
      </c>
      <c r="B350" t="str">
        <f>"129645"</f>
        <v>129645</v>
      </c>
      <c r="C350" t="s">
        <v>226</v>
      </c>
      <c r="D350" s="4">
        <v>30.36</v>
      </c>
      <c r="E350" t="s">
        <v>23</v>
      </c>
      <c r="F350" t="s">
        <v>102</v>
      </c>
    </row>
    <row r="351" spans="1:6" x14ac:dyDescent="0.25">
      <c r="A351">
        <v>20190701</v>
      </c>
      <c r="B351" t="str">
        <f>"129645"</f>
        <v>129645</v>
      </c>
      <c r="C351" t="s">
        <v>226</v>
      </c>
      <c r="D351" s="4">
        <v>770.96</v>
      </c>
      <c r="E351" t="s">
        <v>228</v>
      </c>
      <c r="F351" t="s">
        <v>102</v>
      </c>
    </row>
    <row r="352" spans="1:6" x14ac:dyDescent="0.25">
      <c r="A352">
        <v>20190701</v>
      </c>
      <c r="B352" t="str">
        <f>"129645"</f>
        <v>129645</v>
      </c>
      <c r="C352" t="s">
        <v>226</v>
      </c>
      <c r="D352" s="4">
        <v>174.96</v>
      </c>
      <c r="E352" t="s">
        <v>229</v>
      </c>
      <c r="F352" t="s">
        <v>102</v>
      </c>
    </row>
    <row r="353" spans="1:6" x14ac:dyDescent="0.25">
      <c r="A353">
        <v>20190701</v>
      </c>
      <c r="B353" t="str">
        <f>"129645"</f>
        <v>129645</v>
      </c>
      <c r="C353" t="s">
        <v>226</v>
      </c>
      <c r="D353" s="4">
        <v>189.56</v>
      </c>
      <c r="E353" t="s">
        <v>228</v>
      </c>
      <c r="F353" t="s">
        <v>102</v>
      </c>
    </row>
    <row r="354" spans="1:6" x14ac:dyDescent="0.25">
      <c r="A354">
        <v>20190701</v>
      </c>
      <c r="B354" t="str">
        <f>"129645"</f>
        <v>129645</v>
      </c>
      <c r="C354" t="s">
        <v>226</v>
      </c>
      <c r="D354" s="4">
        <v>200</v>
      </c>
      <c r="E354" t="s">
        <v>228</v>
      </c>
      <c r="F354" t="s">
        <v>102</v>
      </c>
    </row>
    <row r="355" spans="1:6" x14ac:dyDescent="0.25">
      <c r="A355">
        <v>20190701</v>
      </c>
      <c r="B355" t="str">
        <f>"129645"</f>
        <v>129645</v>
      </c>
      <c r="C355" t="s">
        <v>226</v>
      </c>
      <c r="D355" s="4">
        <v>-523.77</v>
      </c>
      <c r="E355" t="s">
        <v>230</v>
      </c>
      <c r="F355" t="s">
        <v>102</v>
      </c>
    </row>
    <row r="356" spans="1:6" x14ac:dyDescent="0.25">
      <c r="A356">
        <v>20190701</v>
      </c>
      <c r="B356" t="str">
        <f>"129645"</f>
        <v>129645</v>
      </c>
      <c r="C356" t="s">
        <v>226</v>
      </c>
      <c r="D356" s="4">
        <v>45.24</v>
      </c>
      <c r="E356" t="s">
        <v>231</v>
      </c>
      <c r="F356" t="s">
        <v>102</v>
      </c>
    </row>
    <row r="357" spans="1:6" x14ac:dyDescent="0.25">
      <c r="A357">
        <v>20190701</v>
      </c>
      <c r="B357" t="str">
        <f>"129646"</f>
        <v>129646</v>
      </c>
      <c r="C357" t="s">
        <v>232</v>
      </c>
      <c r="D357" s="4">
        <v>108</v>
      </c>
      <c r="E357" t="s">
        <v>25</v>
      </c>
      <c r="F357" t="s">
        <v>102</v>
      </c>
    </row>
    <row r="358" spans="1:6" x14ac:dyDescent="0.25">
      <c r="A358">
        <v>20190701</v>
      </c>
      <c r="B358" t="str">
        <f>"129647"</f>
        <v>129647</v>
      </c>
      <c r="C358" t="s">
        <v>233</v>
      </c>
      <c r="D358" s="4">
        <v>53000</v>
      </c>
      <c r="E358" t="s">
        <v>234</v>
      </c>
      <c r="F358" t="s">
        <v>102</v>
      </c>
    </row>
    <row r="359" spans="1:6" x14ac:dyDescent="0.25">
      <c r="A359">
        <v>20190701</v>
      </c>
      <c r="B359" t="str">
        <f>"129648"</f>
        <v>129648</v>
      </c>
      <c r="C359" t="s">
        <v>235</v>
      </c>
      <c r="D359" s="4">
        <v>299.64999999999998</v>
      </c>
      <c r="E359" t="s">
        <v>236</v>
      </c>
      <c r="F359" t="s">
        <v>237</v>
      </c>
    </row>
    <row r="360" spans="1:6" x14ac:dyDescent="0.25">
      <c r="A360">
        <v>20190701</v>
      </c>
      <c r="B360" t="str">
        <f>"129649"</f>
        <v>129649</v>
      </c>
      <c r="C360" t="s">
        <v>238</v>
      </c>
      <c r="D360" s="4">
        <v>44.8</v>
      </c>
      <c r="E360" t="s">
        <v>146</v>
      </c>
      <c r="F360" t="s">
        <v>140</v>
      </c>
    </row>
    <row r="361" spans="1:6" x14ac:dyDescent="0.25">
      <c r="A361">
        <v>20190701</v>
      </c>
      <c r="B361" t="str">
        <f>"129649"</f>
        <v>129649</v>
      </c>
      <c r="C361" t="s">
        <v>238</v>
      </c>
      <c r="D361" s="4">
        <v>49.4</v>
      </c>
      <c r="E361" t="s">
        <v>146</v>
      </c>
      <c r="F361" t="s">
        <v>140</v>
      </c>
    </row>
    <row r="362" spans="1:6" x14ac:dyDescent="0.25">
      <c r="A362">
        <v>20190701</v>
      </c>
      <c r="B362" t="str">
        <f>"129650"</f>
        <v>129650</v>
      </c>
      <c r="C362" t="s">
        <v>239</v>
      </c>
      <c r="D362" s="4">
        <v>47.63</v>
      </c>
      <c r="E362" t="s">
        <v>146</v>
      </c>
      <c r="F362" t="s">
        <v>140</v>
      </c>
    </row>
    <row r="363" spans="1:6" x14ac:dyDescent="0.25">
      <c r="A363">
        <v>20190701</v>
      </c>
      <c r="B363" t="str">
        <f>"129651"</f>
        <v>129651</v>
      </c>
      <c r="C363" t="s">
        <v>240</v>
      </c>
      <c r="D363" s="4">
        <v>222.5</v>
      </c>
      <c r="E363" t="s">
        <v>23</v>
      </c>
      <c r="F363" t="s">
        <v>102</v>
      </c>
    </row>
    <row r="364" spans="1:6" x14ac:dyDescent="0.25">
      <c r="A364">
        <v>20190701</v>
      </c>
      <c r="B364" t="str">
        <f>"129651"</f>
        <v>129651</v>
      </c>
      <c r="C364" t="s">
        <v>240</v>
      </c>
      <c r="D364" s="4">
        <v>540</v>
      </c>
      <c r="E364" t="s">
        <v>23</v>
      </c>
      <c r="F364" t="s">
        <v>102</v>
      </c>
    </row>
    <row r="365" spans="1:6" x14ac:dyDescent="0.25">
      <c r="A365">
        <v>20190701</v>
      </c>
      <c r="B365" t="str">
        <f>"129652"</f>
        <v>129652</v>
      </c>
      <c r="C365" t="s">
        <v>76</v>
      </c>
      <c r="D365" s="4">
        <v>273.8</v>
      </c>
      <c r="E365" t="s">
        <v>23</v>
      </c>
      <c r="F365" t="s">
        <v>102</v>
      </c>
    </row>
    <row r="366" spans="1:6" x14ac:dyDescent="0.25">
      <c r="A366">
        <v>20190701</v>
      </c>
      <c r="B366" t="str">
        <f>"129652"</f>
        <v>129652</v>
      </c>
      <c r="C366" t="s">
        <v>76</v>
      </c>
      <c r="D366" s="4">
        <v>167.44</v>
      </c>
      <c r="E366" t="s">
        <v>23</v>
      </c>
      <c r="F366" t="s">
        <v>102</v>
      </c>
    </row>
    <row r="367" spans="1:6" x14ac:dyDescent="0.25">
      <c r="A367">
        <v>20190701</v>
      </c>
      <c r="B367" t="str">
        <f>"129652"</f>
        <v>129652</v>
      </c>
      <c r="C367" t="s">
        <v>76</v>
      </c>
      <c r="D367" s="4">
        <v>1993.16</v>
      </c>
      <c r="E367" t="s">
        <v>23</v>
      </c>
      <c r="F367" t="s">
        <v>102</v>
      </c>
    </row>
    <row r="368" spans="1:6" x14ac:dyDescent="0.25">
      <c r="A368">
        <v>20190701</v>
      </c>
      <c r="B368" t="str">
        <f>"129652"</f>
        <v>129652</v>
      </c>
      <c r="C368" t="s">
        <v>76</v>
      </c>
      <c r="D368" s="4">
        <v>82.16</v>
      </c>
      <c r="E368" t="s">
        <v>23</v>
      </c>
      <c r="F368" t="s">
        <v>102</v>
      </c>
    </row>
    <row r="369" spans="1:6" x14ac:dyDescent="0.25">
      <c r="A369">
        <v>20190701</v>
      </c>
      <c r="B369" t="str">
        <f>"129652"</f>
        <v>129652</v>
      </c>
      <c r="C369" t="s">
        <v>76</v>
      </c>
      <c r="D369" s="4">
        <v>524.23</v>
      </c>
      <c r="E369" t="s">
        <v>23</v>
      </c>
      <c r="F369" t="s">
        <v>102</v>
      </c>
    </row>
    <row r="370" spans="1:6" x14ac:dyDescent="0.25">
      <c r="A370">
        <v>20190701</v>
      </c>
      <c r="B370" t="str">
        <f>"129652"</f>
        <v>129652</v>
      </c>
      <c r="C370" t="s">
        <v>76</v>
      </c>
      <c r="D370" s="4">
        <v>1352.63</v>
      </c>
      <c r="E370" t="s">
        <v>23</v>
      </c>
      <c r="F370" t="s">
        <v>102</v>
      </c>
    </row>
    <row r="371" spans="1:6" x14ac:dyDescent="0.25">
      <c r="A371">
        <v>20190701</v>
      </c>
      <c r="B371" t="str">
        <f>"129652"</f>
        <v>129652</v>
      </c>
      <c r="C371" t="s">
        <v>76</v>
      </c>
      <c r="D371" s="4">
        <v>368.84</v>
      </c>
      <c r="E371" t="s">
        <v>241</v>
      </c>
      <c r="F371" t="s">
        <v>102</v>
      </c>
    </row>
    <row r="372" spans="1:6" x14ac:dyDescent="0.25">
      <c r="A372">
        <v>20190701</v>
      </c>
      <c r="B372" t="str">
        <f>"129652"</f>
        <v>129652</v>
      </c>
      <c r="C372" t="s">
        <v>76</v>
      </c>
      <c r="D372" s="4">
        <v>197.92</v>
      </c>
      <c r="E372" t="s">
        <v>241</v>
      </c>
      <c r="F372" t="s">
        <v>102</v>
      </c>
    </row>
    <row r="373" spans="1:6" x14ac:dyDescent="0.25">
      <c r="A373">
        <v>20190701</v>
      </c>
      <c r="B373" t="str">
        <f>"129652"</f>
        <v>129652</v>
      </c>
      <c r="C373" t="s">
        <v>76</v>
      </c>
      <c r="D373" s="4">
        <v>71.36</v>
      </c>
      <c r="E373" t="s">
        <v>241</v>
      </c>
      <c r="F373" t="s">
        <v>102</v>
      </c>
    </row>
    <row r="374" spans="1:6" x14ac:dyDescent="0.25">
      <c r="A374">
        <v>20190701</v>
      </c>
      <c r="B374" t="str">
        <f>"129652"</f>
        <v>129652</v>
      </c>
      <c r="C374" t="s">
        <v>76</v>
      </c>
      <c r="D374" s="4">
        <v>163.5</v>
      </c>
      <c r="E374" t="s">
        <v>241</v>
      </c>
      <c r="F374" t="s">
        <v>102</v>
      </c>
    </row>
    <row r="375" spans="1:6" x14ac:dyDescent="0.25">
      <c r="A375">
        <v>20190701</v>
      </c>
      <c r="B375" t="str">
        <f>"129652"</f>
        <v>129652</v>
      </c>
      <c r="C375" t="s">
        <v>76</v>
      </c>
      <c r="D375" s="4">
        <v>1500.33</v>
      </c>
      <c r="E375" t="s">
        <v>23</v>
      </c>
      <c r="F375" t="s">
        <v>102</v>
      </c>
    </row>
    <row r="376" spans="1:6" x14ac:dyDescent="0.25">
      <c r="A376">
        <v>20190701</v>
      </c>
      <c r="B376" t="str">
        <f>"129652"</f>
        <v>129652</v>
      </c>
      <c r="C376" t="s">
        <v>76</v>
      </c>
      <c r="D376" s="4">
        <v>24.06</v>
      </c>
      <c r="E376" t="s">
        <v>23</v>
      </c>
      <c r="F376" t="s">
        <v>102</v>
      </c>
    </row>
    <row r="377" spans="1:6" x14ac:dyDescent="0.25">
      <c r="A377">
        <v>20190701</v>
      </c>
      <c r="B377" t="str">
        <f>"129652"</f>
        <v>129652</v>
      </c>
      <c r="C377" t="s">
        <v>76</v>
      </c>
      <c r="D377" s="4">
        <v>54.76</v>
      </c>
      <c r="E377" t="s">
        <v>23</v>
      </c>
      <c r="F377" t="s">
        <v>102</v>
      </c>
    </row>
    <row r="378" spans="1:6" x14ac:dyDescent="0.25">
      <c r="A378">
        <v>20190701</v>
      </c>
      <c r="B378" t="str">
        <f>"129652"</f>
        <v>129652</v>
      </c>
      <c r="C378" t="s">
        <v>76</v>
      </c>
      <c r="D378" s="4">
        <v>14.43</v>
      </c>
      <c r="E378" t="s">
        <v>23</v>
      </c>
      <c r="F378" t="s">
        <v>102</v>
      </c>
    </row>
    <row r="379" spans="1:6" x14ac:dyDescent="0.25">
      <c r="A379">
        <v>20190701</v>
      </c>
      <c r="B379" t="str">
        <f>"129652"</f>
        <v>129652</v>
      </c>
      <c r="C379" t="s">
        <v>76</v>
      </c>
      <c r="D379" s="4">
        <v>43.14</v>
      </c>
      <c r="E379" t="s">
        <v>23</v>
      </c>
      <c r="F379" t="s">
        <v>102</v>
      </c>
    </row>
    <row r="380" spans="1:6" x14ac:dyDescent="0.25">
      <c r="A380">
        <v>20190701</v>
      </c>
      <c r="B380" t="str">
        <f>"129652"</f>
        <v>129652</v>
      </c>
      <c r="C380" t="s">
        <v>76</v>
      </c>
      <c r="D380" s="4">
        <v>59.09</v>
      </c>
      <c r="E380" t="s">
        <v>23</v>
      </c>
      <c r="F380" t="s">
        <v>102</v>
      </c>
    </row>
    <row r="381" spans="1:6" x14ac:dyDescent="0.25">
      <c r="A381">
        <v>20190701</v>
      </c>
      <c r="B381" t="str">
        <f>"129652"</f>
        <v>129652</v>
      </c>
      <c r="C381" t="s">
        <v>76</v>
      </c>
      <c r="D381" s="4">
        <v>52.93</v>
      </c>
      <c r="E381" t="s">
        <v>23</v>
      </c>
      <c r="F381" t="s">
        <v>102</v>
      </c>
    </row>
    <row r="382" spans="1:6" x14ac:dyDescent="0.25">
      <c r="A382">
        <v>20190701</v>
      </c>
      <c r="B382" t="str">
        <f>"129652"</f>
        <v>129652</v>
      </c>
      <c r="C382" t="s">
        <v>76</v>
      </c>
      <c r="D382" s="4">
        <v>343.52</v>
      </c>
      <c r="E382" t="s">
        <v>23</v>
      </c>
      <c r="F382" t="s">
        <v>102</v>
      </c>
    </row>
    <row r="383" spans="1:6" x14ac:dyDescent="0.25">
      <c r="A383">
        <v>20190701</v>
      </c>
      <c r="B383" t="str">
        <f>"129652"</f>
        <v>129652</v>
      </c>
      <c r="C383" t="s">
        <v>76</v>
      </c>
      <c r="D383" s="4">
        <v>7.47</v>
      </c>
      <c r="E383" t="s">
        <v>23</v>
      </c>
      <c r="F383" t="s">
        <v>102</v>
      </c>
    </row>
    <row r="384" spans="1:6" x14ac:dyDescent="0.25">
      <c r="A384">
        <v>20190701</v>
      </c>
      <c r="B384" t="str">
        <f>"129652"</f>
        <v>129652</v>
      </c>
      <c r="C384" t="s">
        <v>76</v>
      </c>
      <c r="D384" s="4">
        <v>4.8099999999999996</v>
      </c>
      <c r="E384" t="s">
        <v>23</v>
      </c>
      <c r="F384" t="s">
        <v>102</v>
      </c>
    </row>
    <row r="385" spans="1:6" x14ac:dyDescent="0.25">
      <c r="A385">
        <v>20190701</v>
      </c>
      <c r="B385" t="str">
        <f>"129653"</f>
        <v>129653</v>
      </c>
      <c r="C385" t="s">
        <v>242</v>
      </c>
      <c r="D385" s="4">
        <v>108</v>
      </c>
      <c r="E385" t="s">
        <v>25</v>
      </c>
      <c r="F385" t="s">
        <v>102</v>
      </c>
    </row>
    <row r="386" spans="1:6" x14ac:dyDescent="0.25">
      <c r="A386">
        <v>20190701</v>
      </c>
      <c r="B386" t="str">
        <f>"129654"</f>
        <v>129654</v>
      </c>
      <c r="C386" t="s">
        <v>243</v>
      </c>
      <c r="D386" s="4">
        <v>95.8</v>
      </c>
      <c r="E386" t="s">
        <v>139</v>
      </c>
      <c r="F386" t="s">
        <v>140</v>
      </c>
    </row>
    <row r="387" spans="1:6" x14ac:dyDescent="0.25">
      <c r="A387">
        <v>20190701</v>
      </c>
      <c r="B387" t="str">
        <f>"129655"</f>
        <v>129655</v>
      </c>
      <c r="C387" t="s">
        <v>244</v>
      </c>
      <c r="D387" s="4">
        <v>178.5</v>
      </c>
      <c r="E387" t="s">
        <v>245</v>
      </c>
      <c r="F387" t="s">
        <v>102</v>
      </c>
    </row>
    <row r="388" spans="1:6" x14ac:dyDescent="0.25">
      <c r="A388">
        <v>20190701</v>
      </c>
      <c r="B388" t="str">
        <f>"129655"</f>
        <v>129655</v>
      </c>
      <c r="C388" t="s">
        <v>244</v>
      </c>
      <c r="D388" s="4">
        <v>153</v>
      </c>
      <c r="E388" t="s">
        <v>246</v>
      </c>
      <c r="F388" t="s">
        <v>102</v>
      </c>
    </row>
    <row r="389" spans="1:6" x14ac:dyDescent="0.25">
      <c r="A389">
        <v>20190701</v>
      </c>
      <c r="B389" t="str">
        <f>"129656"</f>
        <v>129656</v>
      </c>
      <c r="C389" t="s">
        <v>247</v>
      </c>
      <c r="D389" s="4">
        <v>77.45</v>
      </c>
      <c r="E389" t="s">
        <v>146</v>
      </c>
      <c r="F389" t="s">
        <v>140</v>
      </c>
    </row>
    <row r="390" spans="1:6" x14ac:dyDescent="0.25">
      <c r="A390">
        <v>20190701</v>
      </c>
      <c r="B390" t="str">
        <f>"129657"</f>
        <v>129657</v>
      </c>
      <c r="C390" t="s">
        <v>248</v>
      </c>
      <c r="D390" s="4">
        <v>664.31</v>
      </c>
      <c r="E390" t="s">
        <v>249</v>
      </c>
      <c r="F390" t="s">
        <v>102</v>
      </c>
    </row>
    <row r="391" spans="1:6" x14ac:dyDescent="0.25">
      <c r="A391">
        <v>20190701</v>
      </c>
      <c r="B391" t="str">
        <f>"129657"</f>
        <v>129657</v>
      </c>
      <c r="C391" t="s">
        <v>248</v>
      </c>
      <c r="D391" s="4">
        <v>288.89</v>
      </c>
      <c r="E391" t="s">
        <v>249</v>
      </c>
      <c r="F391" t="s">
        <v>102</v>
      </c>
    </row>
    <row r="392" spans="1:6" x14ac:dyDescent="0.25">
      <c r="A392">
        <v>20190701</v>
      </c>
      <c r="B392" t="str">
        <f>"129657"</f>
        <v>129657</v>
      </c>
      <c r="C392" t="s">
        <v>248</v>
      </c>
      <c r="D392" s="4">
        <v>326.2</v>
      </c>
      <c r="E392" t="s">
        <v>249</v>
      </c>
      <c r="F392" t="s">
        <v>102</v>
      </c>
    </row>
    <row r="393" spans="1:6" x14ac:dyDescent="0.25">
      <c r="A393">
        <v>20190701</v>
      </c>
      <c r="B393" t="str">
        <f>"129657"</f>
        <v>129657</v>
      </c>
      <c r="C393" t="s">
        <v>248</v>
      </c>
      <c r="D393" s="4">
        <v>589.72</v>
      </c>
      <c r="E393" t="s">
        <v>249</v>
      </c>
      <c r="F393" t="s">
        <v>102</v>
      </c>
    </row>
    <row r="394" spans="1:6" x14ac:dyDescent="0.25">
      <c r="A394">
        <v>20190701</v>
      </c>
      <c r="B394" t="str">
        <f>"129658"</f>
        <v>129658</v>
      </c>
      <c r="C394" t="s">
        <v>250</v>
      </c>
      <c r="D394" s="4">
        <v>220</v>
      </c>
      <c r="E394" t="s">
        <v>6</v>
      </c>
      <c r="F394" t="s">
        <v>102</v>
      </c>
    </row>
    <row r="395" spans="1:6" x14ac:dyDescent="0.25">
      <c r="A395">
        <v>20190701</v>
      </c>
      <c r="B395" t="str">
        <f>"129658"</f>
        <v>129658</v>
      </c>
      <c r="C395" t="s">
        <v>250</v>
      </c>
      <c r="D395" s="4">
        <v>900</v>
      </c>
      <c r="E395" t="s">
        <v>6</v>
      </c>
      <c r="F395" t="s">
        <v>102</v>
      </c>
    </row>
    <row r="396" spans="1:6" x14ac:dyDescent="0.25">
      <c r="A396">
        <v>20190701</v>
      </c>
      <c r="B396" t="str">
        <f>"129658"</f>
        <v>129658</v>
      </c>
      <c r="C396" t="s">
        <v>250</v>
      </c>
      <c r="D396" s="4">
        <v>2374</v>
      </c>
      <c r="E396" t="s">
        <v>6</v>
      </c>
      <c r="F396" t="s">
        <v>102</v>
      </c>
    </row>
    <row r="397" spans="1:6" x14ac:dyDescent="0.25">
      <c r="A397">
        <v>20190701</v>
      </c>
      <c r="B397" t="str">
        <f>"129658"</f>
        <v>129658</v>
      </c>
      <c r="C397" t="s">
        <v>250</v>
      </c>
      <c r="D397" s="4">
        <v>300</v>
      </c>
      <c r="E397" t="s">
        <v>6</v>
      </c>
      <c r="F397" t="s">
        <v>102</v>
      </c>
    </row>
    <row r="398" spans="1:6" x14ac:dyDescent="0.25">
      <c r="A398">
        <v>20190701</v>
      </c>
      <c r="B398" t="str">
        <f>"129659"</f>
        <v>129659</v>
      </c>
      <c r="C398" t="s">
        <v>251</v>
      </c>
      <c r="D398" s="4">
        <v>53.55</v>
      </c>
      <c r="E398" t="s">
        <v>146</v>
      </c>
      <c r="F398" t="s">
        <v>140</v>
      </c>
    </row>
    <row r="399" spans="1:6" x14ac:dyDescent="0.25">
      <c r="A399">
        <v>20190701</v>
      </c>
      <c r="B399" t="str">
        <f>"129660"</f>
        <v>129660</v>
      </c>
      <c r="C399" t="s">
        <v>252</v>
      </c>
      <c r="D399" s="4">
        <v>108</v>
      </c>
      <c r="E399" t="s">
        <v>25</v>
      </c>
      <c r="F399" t="s">
        <v>102</v>
      </c>
    </row>
    <row r="400" spans="1:6" x14ac:dyDescent="0.25">
      <c r="A400">
        <v>20190701</v>
      </c>
      <c r="B400" t="str">
        <f>"129661"</f>
        <v>129661</v>
      </c>
      <c r="C400" t="s">
        <v>253</v>
      </c>
      <c r="D400" s="4">
        <v>42.05</v>
      </c>
      <c r="E400" t="s">
        <v>146</v>
      </c>
      <c r="F400" t="s">
        <v>140</v>
      </c>
    </row>
    <row r="401" spans="1:6" x14ac:dyDescent="0.25">
      <c r="A401">
        <v>20190701</v>
      </c>
      <c r="B401" t="str">
        <f>"129661"</f>
        <v>129661</v>
      </c>
      <c r="C401" t="s">
        <v>253</v>
      </c>
      <c r="D401" s="4">
        <v>30</v>
      </c>
      <c r="E401" t="s">
        <v>146</v>
      </c>
      <c r="F401" t="s">
        <v>140</v>
      </c>
    </row>
    <row r="402" spans="1:6" x14ac:dyDescent="0.25">
      <c r="A402">
        <v>20190701</v>
      </c>
      <c r="B402" t="str">
        <f>"129662"</f>
        <v>129662</v>
      </c>
      <c r="C402" t="s">
        <v>254</v>
      </c>
      <c r="D402" s="4">
        <v>1458.67</v>
      </c>
      <c r="E402" t="s">
        <v>255</v>
      </c>
      <c r="F402" t="s">
        <v>102</v>
      </c>
    </row>
    <row r="403" spans="1:6" x14ac:dyDescent="0.25">
      <c r="A403">
        <v>20190701</v>
      </c>
      <c r="B403" t="str">
        <f>"129663"</f>
        <v>129663</v>
      </c>
      <c r="C403" t="s">
        <v>256</v>
      </c>
      <c r="D403" s="4">
        <v>250</v>
      </c>
      <c r="E403" t="s">
        <v>121</v>
      </c>
      <c r="F403" t="s">
        <v>102</v>
      </c>
    </row>
    <row r="404" spans="1:6" x14ac:dyDescent="0.25">
      <c r="A404">
        <v>20190701</v>
      </c>
      <c r="B404" t="str">
        <f>"129664"</f>
        <v>129664</v>
      </c>
      <c r="C404" t="s">
        <v>257</v>
      </c>
      <c r="D404" s="4">
        <v>70.959999999999994</v>
      </c>
      <c r="E404" t="s">
        <v>23</v>
      </c>
      <c r="F404" t="s">
        <v>102</v>
      </c>
    </row>
    <row r="405" spans="1:6" x14ac:dyDescent="0.25">
      <c r="A405">
        <v>20190701</v>
      </c>
      <c r="B405" t="str">
        <f>"129664"</f>
        <v>129664</v>
      </c>
      <c r="C405" t="s">
        <v>257</v>
      </c>
      <c r="D405" s="4">
        <v>97.92</v>
      </c>
      <c r="E405" t="s">
        <v>150</v>
      </c>
      <c r="F405" t="s">
        <v>102</v>
      </c>
    </row>
    <row r="406" spans="1:6" x14ac:dyDescent="0.25">
      <c r="A406">
        <v>20190701</v>
      </c>
      <c r="B406" t="str">
        <f>"129664"</f>
        <v>129664</v>
      </c>
      <c r="C406" t="s">
        <v>257</v>
      </c>
      <c r="D406" s="4">
        <v>86.26</v>
      </c>
      <c r="E406" t="s">
        <v>150</v>
      </c>
      <c r="F406" t="s">
        <v>102</v>
      </c>
    </row>
    <row r="407" spans="1:6" x14ac:dyDescent="0.25">
      <c r="A407">
        <v>20190701</v>
      </c>
      <c r="B407" t="str">
        <f>"129664"</f>
        <v>129664</v>
      </c>
      <c r="C407" t="s">
        <v>257</v>
      </c>
      <c r="D407" s="4">
        <v>615.29999999999995</v>
      </c>
      <c r="E407" t="s">
        <v>258</v>
      </c>
      <c r="F407" t="s">
        <v>102</v>
      </c>
    </row>
    <row r="408" spans="1:6" x14ac:dyDescent="0.25">
      <c r="A408">
        <v>20190701</v>
      </c>
      <c r="B408" t="str">
        <f>"129664"</f>
        <v>129664</v>
      </c>
      <c r="C408" t="s">
        <v>257</v>
      </c>
      <c r="D408" s="4">
        <v>239</v>
      </c>
      <c r="E408" t="s">
        <v>23</v>
      </c>
      <c r="F408" t="s">
        <v>102</v>
      </c>
    </row>
    <row r="409" spans="1:6" x14ac:dyDescent="0.25">
      <c r="A409">
        <v>20190701</v>
      </c>
      <c r="B409" t="str">
        <f>"129664"</f>
        <v>129664</v>
      </c>
      <c r="C409" t="s">
        <v>257</v>
      </c>
      <c r="D409" s="4">
        <v>78.959999999999994</v>
      </c>
      <c r="E409" t="s">
        <v>23</v>
      </c>
      <c r="F409" t="s">
        <v>102</v>
      </c>
    </row>
    <row r="410" spans="1:6" x14ac:dyDescent="0.25">
      <c r="A410">
        <v>20190701</v>
      </c>
      <c r="B410" t="str">
        <f>"129664"</f>
        <v>129664</v>
      </c>
      <c r="C410" t="s">
        <v>257</v>
      </c>
      <c r="D410" s="4">
        <v>107.4</v>
      </c>
      <c r="E410" t="s">
        <v>23</v>
      </c>
      <c r="F410" t="s">
        <v>102</v>
      </c>
    </row>
    <row r="411" spans="1:6" x14ac:dyDescent="0.25">
      <c r="A411">
        <v>20190701</v>
      </c>
      <c r="B411" t="str">
        <f>"129664"</f>
        <v>129664</v>
      </c>
      <c r="C411" t="s">
        <v>257</v>
      </c>
      <c r="D411" s="4">
        <v>195.6</v>
      </c>
      <c r="E411" t="s">
        <v>23</v>
      </c>
      <c r="F411" t="s">
        <v>102</v>
      </c>
    </row>
    <row r="412" spans="1:6" x14ac:dyDescent="0.25">
      <c r="A412">
        <v>20190701</v>
      </c>
      <c r="B412" t="str">
        <f>"129665"</f>
        <v>129665</v>
      </c>
      <c r="C412" t="s">
        <v>259</v>
      </c>
      <c r="D412" s="4">
        <v>300</v>
      </c>
      <c r="E412" t="s">
        <v>260</v>
      </c>
      <c r="F412" t="s">
        <v>102</v>
      </c>
    </row>
    <row r="413" spans="1:6" x14ac:dyDescent="0.25">
      <c r="A413">
        <v>20190701</v>
      </c>
      <c r="B413" t="str">
        <f>"129665"</f>
        <v>129665</v>
      </c>
      <c r="C413" t="s">
        <v>259</v>
      </c>
      <c r="D413" s="4">
        <v>390</v>
      </c>
      <c r="E413" t="s">
        <v>260</v>
      </c>
      <c r="F413" t="s">
        <v>102</v>
      </c>
    </row>
    <row r="414" spans="1:6" x14ac:dyDescent="0.25">
      <c r="A414">
        <v>20190701</v>
      </c>
      <c r="B414" t="str">
        <f>"129666"</f>
        <v>129666</v>
      </c>
      <c r="C414" t="s">
        <v>261</v>
      </c>
      <c r="D414" s="4">
        <v>79.98</v>
      </c>
      <c r="E414" t="s">
        <v>23</v>
      </c>
      <c r="F414" t="s">
        <v>102</v>
      </c>
    </row>
    <row r="415" spans="1:6" x14ac:dyDescent="0.25">
      <c r="A415">
        <v>20190701</v>
      </c>
      <c r="B415" t="str">
        <f>"129666"</f>
        <v>129666</v>
      </c>
      <c r="C415" t="s">
        <v>261</v>
      </c>
      <c r="D415" s="4">
        <v>8.86</v>
      </c>
      <c r="E415" t="s">
        <v>23</v>
      </c>
      <c r="F415" t="s">
        <v>102</v>
      </c>
    </row>
    <row r="416" spans="1:6" x14ac:dyDescent="0.25">
      <c r="A416">
        <v>20190701</v>
      </c>
      <c r="B416" t="str">
        <f>"129666"</f>
        <v>129666</v>
      </c>
      <c r="C416" t="s">
        <v>261</v>
      </c>
      <c r="D416" s="4">
        <v>38.950000000000003</v>
      </c>
      <c r="E416" t="s">
        <v>23</v>
      </c>
      <c r="F416" t="s">
        <v>102</v>
      </c>
    </row>
    <row r="417" spans="1:6" x14ac:dyDescent="0.25">
      <c r="A417">
        <v>20190701</v>
      </c>
      <c r="B417" t="str">
        <f>"129666"</f>
        <v>129666</v>
      </c>
      <c r="C417" t="s">
        <v>261</v>
      </c>
      <c r="D417" s="4">
        <v>71.09</v>
      </c>
      <c r="E417" t="s">
        <v>23</v>
      </c>
      <c r="F417" t="s">
        <v>102</v>
      </c>
    </row>
    <row r="418" spans="1:6" x14ac:dyDescent="0.25">
      <c r="A418">
        <v>20190701</v>
      </c>
      <c r="B418" t="str">
        <f>"129667"</f>
        <v>129667</v>
      </c>
      <c r="C418" t="s">
        <v>262</v>
      </c>
      <c r="D418" s="4">
        <v>41.3</v>
      </c>
      <c r="E418" t="s">
        <v>146</v>
      </c>
      <c r="F418" t="s">
        <v>140</v>
      </c>
    </row>
    <row r="419" spans="1:6" x14ac:dyDescent="0.25">
      <c r="A419">
        <v>20190701</v>
      </c>
      <c r="B419" t="str">
        <f>"129668"</f>
        <v>129668</v>
      </c>
      <c r="C419" t="s">
        <v>263</v>
      </c>
      <c r="D419" s="4">
        <v>10.050000000000001</v>
      </c>
      <c r="E419" t="s">
        <v>264</v>
      </c>
      <c r="F419" t="s">
        <v>140</v>
      </c>
    </row>
    <row r="420" spans="1:6" x14ac:dyDescent="0.25">
      <c r="A420">
        <v>20190701</v>
      </c>
      <c r="B420" t="str">
        <f>"129669"</f>
        <v>129669</v>
      </c>
      <c r="C420" t="s">
        <v>265</v>
      </c>
      <c r="D420" s="4">
        <v>44.6</v>
      </c>
      <c r="E420" t="s">
        <v>146</v>
      </c>
      <c r="F420" t="s">
        <v>140</v>
      </c>
    </row>
    <row r="421" spans="1:6" x14ac:dyDescent="0.25">
      <c r="A421">
        <v>20190701</v>
      </c>
      <c r="B421" t="str">
        <f>"129670"</f>
        <v>129670</v>
      </c>
      <c r="C421" t="s">
        <v>266</v>
      </c>
      <c r="D421" s="4">
        <v>19.05</v>
      </c>
      <c r="E421" t="s">
        <v>146</v>
      </c>
      <c r="F421" t="s">
        <v>140</v>
      </c>
    </row>
    <row r="422" spans="1:6" x14ac:dyDescent="0.25">
      <c r="A422">
        <v>20190701</v>
      </c>
      <c r="B422" t="str">
        <f>"129671"</f>
        <v>129671</v>
      </c>
      <c r="C422" t="s">
        <v>267</v>
      </c>
      <c r="D422" s="4">
        <v>750</v>
      </c>
      <c r="E422" t="s">
        <v>126</v>
      </c>
      <c r="F422" t="s">
        <v>102</v>
      </c>
    </row>
    <row r="423" spans="1:6" x14ac:dyDescent="0.25">
      <c r="A423">
        <v>20190701</v>
      </c>
      <c r="B423" t="str">
        <f>"129672"</f>
        <v>129672</v>
      </c>
      <c r="C423" t="s">
        <v>268</v>
      </c>
      <c r="D423" s="4">
        <v>689</v>
      </c>
      <c r="E423" t="s">
        <v>25</v>
      </c>
      <c r="F423" t="s">
        <v>102</v>
      </c>
    </row>
    <row r="424" spans="1:6" x14ac:dyDescent="0.25">
      <c r="A424">
        <v>20190701</v>
      </c>
      <c r="B424" t="str">
        <f>"129673"</f>
        <v>129673</v>
      </c>
      <c r="C424" t="s">
        <v>269</v>
      </c>
      <c r="D424" s="4">
        <v>119.9</v>
      </c>
      <c r="E424" t="s">
        <v>23</v>
      </c>
      <c r="F424" t="s">
        <v>102</v>
      </c>
    </row>
    <row r="425" spans="1:6" x14ac:dyDescent="0.25">
      <c r="A425">
        <v>20190701</v>
      </c>
      <c r="B425" t="str">
        <f>"129673"</f>
        <v>129673</v>
      </c>
      <c r="C425" t="s">
        <v>269</v>
      </c>
      <c r="D425" s="4">
        <v>964.64</v>
      </c>
      <c r="E425" t="s">
        <v>23</v>
      </c>
      <c r="F425" t="s">
        <v>102</v>
      </c>
    </row>
    <row r="426" spans="1:6" x14ac:dyDescent="0.25">
      <c r="A426">
        <v>20190701</v>
      </c>
      <c r="B426" t="str">
        <f>"129674"</f>
        <v>129674</v>
      </c>
      <c r="C426" t="s">
        <v>270</v>
      </c>
      <c r="D426" s="4">
        <v>399.07</v>
      </c>
      <c r="E426" t="s">
        <v>23</v>
      </c>
      <c r="F426" t="s">
        <v>102</v>
      </c>
    </row>
    <row r="427" spans="1:6" x14ac:dyDescent="0.25">
      <c r="A427">
        <v>20190701</v>
      </c>
      <c r="B427" t="str">
        <f>"129674"</f>
        <v>129674</v>
      </c>
      <c r="C427" t="s">
        <v>270</v>
      </c>
      <c r="D427" s="4">
        <v>265.89999999999998</v>
      </c>
      <c r="E427" t="s">
        <v>23</v>
      </c>
      <c r="F427" t="s">
        <v>102</v>
      </c>
    </row>
    <row r="428" spans="1:6" x14ac:dyDescent="0.25">
      <c r="A428">
        <v>20190701</v>
      </c>
      <c r="B428" t="str">
        <f>"129674"</f>
        <v>129674</v>
      </c>
      <c r="C428" t="s">
        <v>270</v>
      </c>
      <c r="D428" s="4">
        <v>73</v>
      </c>
      <c r="E428" t="s">
        <v>23</v>
      </c>
      <c r="F428" t="s">
        <v>102</v>
      </c>
    </row>
    <row r="429" spans="1:6" x14ac:dyDescent="0.25">
      <c r="A429">
        <v>20190701</v>
      </c>
      <c r="B429" t="str">
        <f>"129676"</f>
        <v>129676</v>
      </c>
      <c r="C429" t="s">
        <v>271</v>
      </c>
      <c r="D429" s="4">
        <v>29.4</v>
      </c>
      <c r="E429" t="s">
        <v>146</v>
      </c>
      <c r="F429" t="s">
        <v>140</v>
      </c>
    </row>
    <row r="430" spans="1:6" x14ac:dyDescent="0.25">
      <c r="A430">
        <v>20190701</v>
      </c>
      <c r="B430" t="str">
        <f>"129676"</f>
        <v>129676</v>
      </c>
      <c r="C430" t="s">
        <v>271</v>
      </c>
      <c r="D430" s="4">
        <v>25</v>
      </c>
      <c r="E430" t="s">
        <v>146</v>
      </c>
      <c r="F430" t="s">
        <v>140</v>
      </c>
    </row>
    <row r="431" spans="1:6" x14ac:dyDescent="0.25">
      <c r="A431">
        <v>20190701</v>
      </c>
      <c r="B431" t="str">
        <f>"129677"</f>
        <v>129677</v>
      </c>
      <c r="C431" t="s">
        <v>272</v>
      </c>
      <c r="D431" s="4">
        <v>73.819999999999993</v>
      </c>
      <c r="E431" t="s">
        <v>273</v>
      </c>
      <c r="F431" t="s">
        <v>102</v>
      </c>
    </row>
    <row r="432" spans="1:6" x14ac:dyDescent="0.25">
      <c r="A432">
        <v>20190701</v>
      </c>
      <c r="B432" t="str">
        <f>"129678"</f>
        <v>129678</v>
      </c>
      <c r="C432" t="s">
        <v>274</v>
      </c>
      <c r="D432" s="4">
        <v>108</v>
      </c>
      <c r="E432" t="s">
        <v>25</v>
      </c>
      <c r="F432" t="s">
        <v>102</v>
      </c>
    </row>
    <row r="433" spans="1:6" x14ac:dyDescent="0.25">
      <c r="A433">
        <v>20190701</v>
      </c>
      <c r="B433" t="str">
        <f>"129679"</f>
        <v>129679</v>
      </c>
      <c r="C433" t="s">
        <v>36</v>
      </c>
      <c r="D433" s="4">
        <v>105</v>
      </c>
      <c r="E433" t="s">
        <v>25</v>
      </c>
      <c r="F433" t="s">
        <v>102</v>
      </c>
    </row>
    <row r="434" spans="1:6" x14ac:dyDescent="0.25">
      <c r="A434">
        <v>20190701</v>
      </c>
      <c r="B434" t="str">
        <f>"129679"</f>
        <v>129679</v>
      </c>
      <c r="C434" t="s">
        <v>36</v>
      </c>
      <c r="D434" s="4">
        <v>105</v>
      </c>
      <c r="E434" t="s">
        <v>25</v>
      </c>
      <c r="F434" t="s">
        <v>102</v>
      </c>
    </row>
    <row r="435" spans="1:6" x14ac:dyDescent="0.25">
      <c r="A435">
        <v>20190701</v>
      </c>
      <c r="B435" t="str">
        <f>"129680"</f>
        <v>129680</v>
      </c>
      <c r="C435" t="s">
        <v>275</v>
      </c>
      <c r="D435" s="4">
        <v>625.04</v>
      </c>
      <c r="E435" t="s">
        <v>276</v>
      </c>
      <c r="F435" t="s">
        <v>102</v>
      </c>
    </row>
    <row r="436" spans="1:6" x14ac:dyDescent="0.25">
      <c r="A436">
        <v>20190701</v>
      </c>
      <c r="B436" t="str">
        <f>"129681"</f>
        <v>129681</v>
      </c>
      <c r="C436" t="s">
        <v>275</v>
      </c>
      <c r="D436" s="4">
        <v>3200</v>
      </c>
      <c r="E436" t="s">
        <v>277</v>
      </c>
      <c r="F436" t="s">
        <v>102</v>
      </c>
    </row>
    <row r="437" spans="1:6" x14ac:dyDescent="0.25">
      <c r="A437">
        <v>20190701</v>
      </c>
      <c r="B437" t="str">
        <f>"129682"</f>
        <v>129682</v>
      </c>
      <c r="C437" t="s">
        <v>278</v>
      </c>
      <c r="D437" s="4">
        <v>4304</v>
      </c>
      <c r="E437" t="s">
        <v>279</v>
      </c>
      <c r="F437" t="s">
        <v>102</v>
      </c>
    </row>
    <row r="438" spans="1:6" x14ac:dyDescent="0.25">
      <c r="A438">
        <v>20190701</v>
      </c>
      <c r="B438" t="str">
        <f>"129683"</f>
        <v>129683</v>
      </c>
      <c r="C438" t="s">
        <v>280</v>
      </c>
      <c r="D438" s="4">
        <v>150</v>
      </c>
      <c r="E438" t="s">
        <v>281</v>
      </c>
      <c r="F438" t="s">
        <v>102</v>
      </c>
    </row>
    <row r="439" spans="1:6" x14ac:dyDescent="0.25">
      <c r="A439">
        <v>20190701</v>
      </c>
      <c r="B439" t="str">
        <f>"129683"</f>
        <v>129683</v>
      </c>
      <c r="C439" t="s">
        <v>280</v>
      </c>
      <c r="D439" s="4">
        <v>150</v>
      </c>
      <c r="E439" t="s">
        <v>281</v>
      </c>
      <c r="F439" t="s">
        <v>102</v>
      </c>
    </row>
    <row r="440" spans="1:6" x14ac:dyDescent="0.25">
      <c r="A440">
        <v>20190701</v>
      </c>
      <c r="B440" t="str">
        <f>"129683"</f>
        <v>129683</v>
      </c>
      <c r="C440" t="s">
        <v>280</v>
      </c>
      <c r="D440" s="4">
        <v>50</v>
      </c>
      <c r="E440" t="s">
        <v>281</v>
      </c>
      <c r="F440" t="s">
        <v>102</v>
      </c>
    </row>
    <row r="441" spans="1:6" x14ac:dyDescent="0.25">
      <c r="A441">
        <v>20190701</v>
      </c>
      <c r="B441" t="str">
        <f>"129683"</f>
        <v>129683</v>
      </c>
      <c r="C441" t="s">
        <v>280</v>
      </c>
      <c r="D441" s="4">
        <v>100</v>
      </c>
      <c r="E441" t="s">
        <v>281</v>
      </c>
      <c r="F441" t="s">
        <v>102</v>
      </c>
    </row>
    <row r="442" spans="1:6" x14ac:dyDescent="0.25">
      <c r="A442">
        <v>20190701</v>
      </c>
      <c r="B442" t="str">
        <f>"129683"</f>
        <v>129683</v>
      </c>
      <c r="C442" t="s">
        <v>280</v>
      </c>
      <c r="D442" s="4">
        <v>50</v>
      </c>
      <c r="E442" t="s">
        <v>281</v>
      </c>
      <c r="F442" t="s">
        <v>102</v>
      </c>
    </row>
    <row r="443" spans="1:6" x14ac:dyDescent="0.25">
      <c r="A443">
        <v>20190701</v>
      </c>
      <c r="B443" t="str">
        <f>"129683"</f>
        <v>129683</v>
      </c>
      <c r="C443" t="s">
        <v>280</v>
      </c>
      <c r="D443" s="4">
        <v>100</v>
      </c>
      <c r="E443" t="s">
        <v>281</v>
      </c>
      <c r="F443" t="s">
        <v>102</v>
      </c>
    </row>
    <row r="444" spans="1:6" x14ac:dyDescent="0.25">
      <c r="A444">
        <v>20190701</v>
      </c>
      <c r="B444" t="str">
        <f>"129683"</f>
        <v>129683</v>
      </c>
      <c r="C444" t="s">
        <v>280</v>
      </c>
      <c r="D444" s="4">
        <v>150</v>
      </c>
      <c r="E444" t="s">
        <v>281</v>
      </c>
      <c r="F444" t="s">
        <v>102</v>
      </c>
    </row>
    <row r="445" spans="1:6" x14ac:dyDescent="0.25">
      <c r="A445">
        <v>20190701</v>
      </c>
      <c r="B445" t="str">
        <f>"129683"</f>
        <v>129683</v>
      </c>
      <c r="C445" t="s">
        <v>280</v>
      </c>
      <c r="D445" s="4">
        <v>50</v>
      </c>
      <c r="E445" t="s">
        <v>281</v>
      </c>
      <c r="F445" t="s">
        <v>102</v>
      </c>
    </row>
    <row r="446" spans="1:6" x14ac:dyDescent="0.25">
      <c r="A446">
        <v>20190701</v>
      </c>
      <c r="B446" t="str">
        <f>"129683"</f>
        <v>129683</v>
      </c>
      <c r="C446" t="s">
        <v>280</v>
      </c>
      <c r="D446" s="4">
        <v>150</v>
      </c>
      <c r="E446" t="s">
        <v>25</v>
      </c>
      <c r="F446" t="s">
        <v>102</v>
      </c>
    </row>
    <row r="447" spans="1:6" x14ac:dyDescent="0.25">
      <c r="A447">
        <v>20190701</v>
      </c>
      <c r="B447" t="str">
        <f>"129684"</f>
        <v>129684</v>
      </c>
      <c r="C447" t="s">
        <v>282</v>
      </c>
      <c r="D447" s="4">
        <v>300</v>
      </c>
      <c r="E447" t="s">
        <v>283</v>
      </c>
      <c r="F447" t="s">
        <v>102</v>
      </c>
    </row>
    <row r="448" spans="1:6" x14ac:dyDescent="0.25">
      <c r="A448">
        <v>20190701</v>
      </c>
      <c r="B448" t="str">
        <f>"129685"</f>
        <v>129685</v>
      </c>
      <c r="C448" t="s">
        <v>284</v>
      </c>
      <c r="D448" s="4">
        <v>572.57000000000005</v>
      </c>
      <c r="E448" t="s">
        <v>23</v>
      </c>
      <c r="F448" t="s">
        <v>102</v>
      </c>
    </row>
    <row r="449" spans="1:6" x14ac:dyDescent="0.25">
      <c r="A449">
        <v>20190701</v>
      </c>
      <c r="B449" t="str">
        <f>"129686"</f>
        <v>129686</v>
      </c>
      <c r="C449" t="s">
        <v>285</v>
      </c>
      <c r="D449" s="4">
        <v>126.42</v>
      </c>
      <c r="E449" t="s">
        <v>157</v>
      </c>
      <c r="F449" t="s">
        <v>102</v>
      </c>
    </row>
    <row r="450" spans="1:6" x14ac:dyDescent="0.25">
      <c r="A450">
        <v>20190701</v>
      </c>
      <c r="B450" t="str">
        <f>"129686"</f>
        <v>129686</v>
      </c>
      <c r="C450" t="s">
        <v>285</v>
      </c>
      <c r="D450" s="4">
        <v>398.81</v>
      </c>
      <c r="E450" t="s">
        <v>157</v>
      </c>
      <c r="F450" t="s">
        <v>102</v>
      </c>
    </row>
    <row r="451" spans="1:6" x14ac:dyDescent="0.25">
      <c r="A451">
        <v>20190701</v>
      </c>
      <c r="B451" t="str">
        <f>"129686"</f>
        <v>129686</v>
      </c>
      <c r="C451" t="s">
        <v>285</v>
      </c>
      <c r="D451" s="4">
        <v>378.4</v>
      </c>
      <c r="E451" t="s">
        <v>157</v>
      </c>
      <c r="F451" t="s">
        <v>102</v>
      </c>
    </row>
    <row r="452" spans="1:6" x14ac:dyDescent="0.25">
      <c r="A452">
        <v>20190701</v>
      </c>
      <c r="B452" t="str">
        <f>"129686"</f>
        <v>129686</v>
      </c>
      <c r="C452" t="s">
        <v>285</v>
      </c>
      <c r="D452" s="4">
        <v>89.54</v>
      </c>
      <c r="E452" t="s">
        <v>157</v>
      </c>
      <c r="F452" t="s">
        <v>102</v>
      </c>
    </row>
    <row r="453" spans="1:6" x14ac:dyDescent="0.25">
      <c r="A453">
        <v>20190701</v>
      </c>
      <c r="B453" t="str">
        <f>"129686"</f>
        <v>129686</v>
      </c>
      <c r="C453" t="s">
        <v>285</v>
      </c>
      <c r="D453" s="4">
        <v>93.68</v>
      </c>
      <c r="E453" t="s">
        <v>157</v>
      </c>
      <c r="F453" t="s">
        <v>102</v>
      </c>
    </row>
    <row r="454" spans="1:6" x14ac:dyDescent="0.25">
      <c r="A454">
        <v>20190701</v>
      </c>
      <c r="B454" t="str">
        <f>"129686"</f>
        <v>129686</v>
      </c>
      <c r="C454" t="s">
        <v>285</v>
      </c>
      <c r="D454" s="4">
        <v>99.1</v>
      </c>
      <c r="E454" t="s">
        <v>157</v>
      </c>
      <c r="F454" t="s">
        <v>102</v>
      </c>
    </row>
    <row r="455" spans="1:6" x14ac:dyDescent="0.25">
      <c r="A455">
        <v>20190701</v>
      </c>
      <c r="B455" t="str">
        <f>"129686"</f>
        <v>129686</v>
      </c>
      <c r="C455" t="s">
        <v>285</v>
      </c>
      <c r="D455" s="4">
        <v>191.99</v>
      </c>
      <c r="E455" t="s">
        <v>157</v>
      </c>
      <c r="F455" t="s">
        <v>102</v>
      </c>
    </row>
    <row r="456" spans="1:6" x14ac:dyDescent="0.25">
      <c r="A456">
        <v>20190701</v>
      </c>
      <c r="B456" t="str">
        <f>"129686"</f>
        <v>129686</v>
      </c>
      <c r="C456" t="s">
        <v>285</v>
      </c>
      <c r="D456" s="4">
        <v>347.11</v>
      </c>
      <c r="E456" t="s">
        <v>157</v>
      </c>
      <c r="F456" t="s">
        <v>102</v>
      </c>
    </row>
    <row r="457" spans="1:6" x14ac:dyDescent="0.25">
      <c r="A457">
        <v>20190701</v>
      </c>
      <c r="B457" t="str">
        <f>"129686"</f>
        <v>129686</v>
      </c>
      <c r="C457" t="s">
        <v>285</v>
      </c>
      <c r="D457" s="4">
        <v>47.2</v>
      </c>
      <c r="E457" t="s">
        <v>157</v>
      </c>
      <c r="F457" t="s">
        <v>102</v>
      </c>
    </row>
    <row r="458" spans="1:6" x14ac:dyDescent="0.25">
      <c r="A458">
        <v>20190701</v>
      </c>
      <c r="B458" t="str">
        <f>"129686"</f>
        <v>129686</v>
      </c>
      <c r="C458" t="s">
        <v>285</v>
      </c>
      <c r="D458" s="4">
        <v>157.26</v>
      </c>
      <c r="E458" t="s">
        <v>157</v>
      </c>
      <c r="F458" t="s">
        <v>102</v>
      </c>
    </row>
    <row r="459" spans="1:6" x14ac:dyDescent="0.25">
      <c r="A459">
        <v>20190701</v>
      </c>
      <c r="B459" t="str">
        <f>"129686"</f>
        <v>129686</v>
      </c>
      <c r="C459" t="s">
        <v>285</v>
      </c>
      <c r="D459" s="4">
        <v>42.7</v>
      </c>
      <c r="E459" t="s">
        <v>157</v>
      </c>
      <c r="F459" t="s">
        <v>102</v>
      </c>
    </row>
    <row r="460" spans="1:6" x14ac:dyDescent="0.25">
      <c r="A460">
        <v>20190701</v>
      </c>
      <c r="B460" t="str">
        <f>"129686"</f>
        <v>129686</v>
      </c>
      <c r="C460" t="s">
        <v>285</v>
      </c>
      <c r="D460" s="4">
        <v>48.53</v>
      </c>
      <c r="E460" t="s">
        <v>157</v>
      </c>
      <c r="F460" t="s">
        <v>102</v>
      </c>
    </row>
    <row r="461" spans="1:6" x14ac:dyDescent="0.25">
      <c r="A461">
        <v>20190701</v>
      </c>
      <c r="B461" t="str">
        <f>"129686"</f>
        <v>129686</v>
      </c>
      <c r="C461" t="s">
        <v>285</v>
      </c>
      <c r="D461" s="4">
        <v>49.31</v>
      </c>
      <c r="E461" t="s">
        <v>157</v>
      </c>
      <c r="F461" t="s">
        <v>102</v>
      </c>
    </row>
    <row r="462" spans="1:6" x14ac:dyDescent="0.25">
      <c r="A462">
        <v>20190701</v>
      </c>
      <c r="B462" t="str">
        <f>"129686"</f>
        <v>129686</v>
      </c>
      <c r="C462" t="s">
        <v>285</v>
      </c>
      <c r="D462" s="4">
        <v>199.41</v>
      </c>
      <c r="E462" t="s">
        <v>157</v>
      </c>
      <c r="F462" t="s">
        <v>102</v>
      </c>
    </row>
    <row r="463" spans="1:6" x14ac:dyDescent="0.25">
      <c r="A463">
        <v>20190701</v>
      </c>
      <c r="B463" t="str">
        <f>"129687"</f>
        <v>129687</v>
      </c>
      <c r="C463" t="s">
        <v>286</v>
      </c>
      <c r="D463" s="4">
        <v>520</v>
      </c>
      <c r="E463" t="s">
        <v>25</v>
      </c>
      <c r="F463" t="s">
        <v>287</v>
      </c>
    </row>
    <row r="464" spans="1:6" x14ac:dyDescent="0.25">
      <c r="A464">
        <v>20190701</v>
      </c>
      <c r="B464" t="str">
        <f>"129687"</f>
        <v>129687</v>
      </c>
      <c r="C464" t="s">
        <v>286</v>
      </c>
      <c r="D464" s="4">
        <v>400</v>
      </c>
      <c r="E464" t="s">
        <v>25</v>
      </c>
      <c r="F464" t="s">
        <v>287</v>
      </c>
    </row>
    <row r="465" spans="1:6" x14ac:dyDescent="0.25">
      <c r="A465">
        <v>20190701</v>
      </c>
      <c r="B465" t="str">
        <f>"129688"</f>
        <v>129688</v>
      </c>
      <c r="C465" t="s">
        <v>288</v>
      </c>
      <c r="D465" s="4">
        <v>432</v>
      </c>
      <c r="E465" t="s">
        <v>289</v>
      </c>
      <c r="F465" t="s">
        <v>105</v>
      </c>
    </row>
    <row r="466" spans="1:6" x14ac:dyDescent="0.25">
      <c r="A466">
        <v>20190701</v>
      </c>
      <c r="B466" t="str">
        <f>"129688"</f>
        <v>129688</v>
      </c>
      <c r="C466" t="s">
        <v>288</v>
      </c>
      <c r="D466" s="4">
        <v>168</v>
      </c>
      <c r="E466" t="s">
        <v>289</v>
      </c>
      <c r="F466" t="s">
        <v>105</v>
      </c>
    </row>
    <row r="467" spans="1:6" x14ac:dyDescent="0.25">
      <c r="A467">
        <v>20190701</v>
      </c>
      <c r="B467" t="str">
        <f>"129688"</f>
        <v>129688</v>
      </c>
      <c r="C467" t="s">
        <v>288</v>
      </c>
      <c r="D467" s="4">
        <v>472</v>
      </c>
      <c r="E467" t="s">
        <v>289</v>
      </c>
      <c r="F467" t="s">
        <v>105</v>
      </c>
    </row>
    <row r="468" spans="1:6" x14ac:dyDescent="0.25">
      <c r="A468">
        <v>20190701</v>
      </c>
      <c r="B468" t="str">
        <f>"129688"</f>
        <v>129688</v>
      </c>
      <c r="C468" t="s">
        <v>288</v>
      </c>
      <c r="D468" s="4">
        <v>201.6</v>
      </c>
      <c r="E468" t="s">
        <v>289</v>
      </c>
      <c r="F468" t="s">
        <v>105</v>
      </c>
    </row>
    <row r="469" spans="1:6" x14ac:dyDescent="0.25">
      <c r="A469">
        <v>20190701</v>
      </c>
      <c r="B469" t="str">
        <f>"129688"</f>
        <v>129688</v>
      </c>
      <c r="C469" t="s">
        <v>288</v>
      </c>
      <c r="D469" s="4">
        <v>286.5</v>
      </c>
      <c r="E469" t="s">
        <v>289</v>
      </c>
      <c r="F469" t="s">
        <v>105</v>
      </c>
    </row>
    <row r="470" spans="1:6" x14ac:dyDescent="0.25">
      <c r="A470">
        <v>20190701</v>
      </c>
      <c r="B470" t="str">
        <f>"129689"</f>
        <v>129689</v>
      </c>
      <c r="C470" t="s">
        <v>290</v>
      </c>
      <c r="D470" s="4">
        <v>106</v>
      </c>
      <c r="E470" t="s">
        <v>23</v>
      </c>
      <c r="F470" t="s">
        <v>102</v>
      </c>
    </row>
    <row r="471" spans="1:6" x14ac:dyDescent="0.25">
      <c r="A471">
        <v>20190701</v>
      </c>
      <c r="B471" t="str">
        <f>"129689"</f>
        <v>129689</v>
      </c>
      <c r="C471" t="s">
        <v>290</v>
      </c>
      <c r="D471" s="4">
        <v>130</v>
      </c>
      <c r="E471" t="s">
        <v>195</v>
      </c>
      <c r="F471" t="s">
        <v>102</v>
      </c>
    </row>
    <row r="472" spans="1:6" x14ac:dyDescent="0.25">
      <c r="A472">
        <v>20190701</v>
      </c>
      <c r="B472" t="str">
        <f>"129689"</f>
        <v>129689</v>
      </c>
      <c r="C472" t="s">
        <v>290</v>
      </c>
      <c r="D472" s="4">
        <v>96</v>
      </c>
      <c r="E472" t="s">
        <v>23</v>
      </c>
      <c r="F472" t="s">
        <v>102</v>
      </c>
    </row>
    <row r="473" spans="1:6" x14ac:dyDescent="0.25">
      <c r="A473">
        <v>20190701</v>
      </c>
      <c r="B473" t="str">
        <f>"129689"</f>
        <v>129689</v>
      </c>
      <c r="C473" t="s">
        <v>290</v>
      </c>
      <c r="D473" s="4">
        <v>130</v>
      </c>
      <c r="E473" t="s">
        <v>291</v>
      </c>
      <c r="F473" t="s">
        <v>102</v>
      </c>
    </row>
    <row r="474" spans="1:6" x14ac:dyDescent="0.25">
      <c r="A474">
        <v>20190701</v>
      </c>
      <c r="B474" t="str">
        <f>"129690"</f>
        <v>129690</v>
      </c>
      <c r="C474" t="s">
        <v>292</v>
      </c>
      <c r="D474" s="4">
        <v>940.8</v>
      </c>
      <c r="E474" t="s">
        <v>293</v>
      </c>
      <c r="F474" t="s">
        <v>102</v>
      </c>
    </row>
    <row r="475" spans="1:6" x14ac:dyDescent="0.25">
      <c r="A475">
        <v>20190701</v>
      </c>
      <c r="B475" t="str">
        <f>"129691"</f>
        <v>129691</v>
      </c>
      <c r="C475" t="s">
        <v>294</v>
      </c>
      <c r="D475" s="4">
        <v>37.549999999999997</v>
      </c>
      <c r="E475" t="s">
        <v>146</v>
      </c>
      <c r="F475" t="s">
        <v>140</v>
      </c>
    </row>
    <row r="476" spans="1:6" x14ac:dyDescent="0.25">
      <c r="A476">
        <v>20190701</v>
      </c>
      <c r="B476" t="str">
        <f>"129691"</f>
        <v>129691</v>
      </c>
      <c r="C476" t="s">
        <v>294</v>
      </c>
      <c r="D476" s="4">
        <v>4.0999999999999996</v>
      </c>
      <c r="E476" t="s">
        <v>295</v>
      </c>
      <c r="F476" t="s">
        <v>140</v>
      </c>
    </row>
    <row r="477" spans="1:6" x14ac:dyDescent="0.25">
      <c r="A477">
        <v>20190701</v>
      </c>
      <c r="B477" t="str">
        <f>"129692"</f>
        <v>129692</v>
      </c>
      <c r="C477" t="s">
        <v>296</v>
      </c>
      <c r="D477" s="4">
        <v>128</v>
      </c>
      <c r="E477" t="s">
        <v>14</v>
      </c>
      <c r="F477" t="s">
        <v>102</v>
      </c>
    </row>
    <row r="478" spans="1:6" x14ac:dyDescent="0.25">
      <c r="A478">
        <v>20190701</v>
      </c>
      <c r="B478" t="str">
        <f>"129693"</f>
        <v>129693</v>
      </c>
      <c r="C478" t="s">
        <v>297</v>
      </c>
      <c r="D478" s="4">
        <v>350</v>
      </c>
      <c r="E478" t="s">
        <v>298</v>
      </c>
      <c r="F478" t="s">
        <v>102</v>
      </c>
    </row>
    <row r="479" spans="1:6" x14ac:dyDescent="0.25">
      <c r="A479">
        <v>20190701</v>
      </c>
      <c r="B479" t="str">
        <f>"129694"</f>
        <v>129694</v>
      </c>
      <c r="C479" t="s">
        <v>299</v>
      </c>
      <c r="D479" s="4">
        <v>555</v>
      </c>
      <c r="E479" t="s">
        <v>300</v>
      </c>
      <c r="F479" t="s">
        <v>102</v>
      </c>
    </row>
    <row r="480" spans="1:6" x14ac:dyDescent="0.25">
      <c r="A480">
        <v>20190701</v>
      </c>
      <c r="B480" t="str">
        <f>"129695"</f>
        <v>129695</v>
      </c>
      <c r="C480" t="s">
        <v>301</v>
      </c>
      <c r="D480" s="4">
        <v>36.299999999999997</v>
      </c>
      <c r="E480" t="s">
        <v>302</v>
      </c>
      <c r="F480" t="s">
        <v>102</v>
      </c>
    </row>
    <row r="481" spans="1:6" x14ac:dyDescent="0.25">
      <c r="A481">
        <v>20190701</v>
      </c>
      <c r="B481" t="str">
        <f>"129695"</f>
        <v>129695</v>
      </c>
      <c r="C481" t="s">
        <v>301</v>
      </c>
      <c r="D481" s="4">
        <v>43.49</v>
      </c>
      <c r="E481" t="s">
        <v>302</v>
      </c>
      <c r="F481" t="s">
        <v>102</v>
      </c>
    </row>
    <row r="482" spans="1:6" x14ac:dyDescent="0.25">
      <c r="A482">
        <v>20190701</v>
      </c>
      <c r="B482" t="str">
        <f>"129695"</f>
        <v>129695</v>
      </c>
      <c r="C482" t="s">
        <v>301</v>
      </c>
      <c r="D482" s="4">
        <v>36.67</v>
      </c>
      <c r="E482" t="s">
        <v>302</v>
      </c>
      <c r="F482" t="s">
        <v>102</v>
      </c>
    </row>
    <row r="483" spans="1:6" x14ac:dyDescent="0.25">
      <c r="A483">
        <v>20190701</v>
      </c>
      <c r="B483" t="str">
        <f>"129696"</f>
        <v>129696</v>
      </c>
      <c r="C483" t="s">
        <v>303</v>
      </c>
      <c r="D483" s="4">
        <v>19.899999999999999</v>
      </c>
      <c r="E483" t="s">
        <v>146</v>
      </c>
      <c r="F483" t="s">
        <v>140</v>
      </c>
    </row>
    <row r="484" spans="1:6" x14ac:dyDescent="0.25">
      <c r="A484">
        <v>20190701</v>
      </c>
      <c r="B484" t="str">
        <f>"129697"</f>
        <v>129697</v>
      </c>
      <c r="C484" t="s">
        <v>304</v>
      </c>
      <c r="D484" s="4">
        <v>365</v>
      </c>
      <c r="E484" t="s">
        <v>119</v>
      </c>
      <c r="F484" t="s">
        <v>102</v>
      </c>
    </row>
    <row r="485" spans="1:6" x14ac:dyDescent="0.25">
      <c r="A485">
        <v>20190701</v>
      </c>
      <c r="B485" t="str">
        <f>"129698"</f>
        <v>129698</v>
      </c>
      <c r="C485" t="s">
        <v>305</v>
      </c>
      <c r="D485" s="4">
        <v>17.899999999999999</v>
      </c>
      <c r="E485" t="s">
        <v>146</v>
      </c>
      <c r="F485" t="s">
        <v>140</v>
      </c>
    </row>
    <row r="486" spans="1:6" x14ac:dyDescent="0.25">
      <c r="A486">
        <v>20190701</v>
      </c>
      <c r="B486" t="str">
        <f>"129699"</f>
        <v>129699</v>
      </c>
      <c r="C486" t="s">
        <v>40</v>
      </c>
      <c r="D486" s="4">
        <v>68.2</v>
      </c>
      <c r="E486" t="s">
        <v>23</v>
      </c>
      <c r="F486" t="s">
        <v>102</v>
      </c>
    </row>
    <row r="487" spans="1:6" x14ac:dyDescent="0.25">
      <c r="A487">
        <v>20190701</v>
      </c>
      <c r="B487" t="str">
        <f>"129699"</f>
        <v>129699</v>
      </c>
      <c r="C487" t="s">
        <v>40</v>
      </c>
      <c r="D487" s="4">
        <v>68.400000000000006</v>
      </c>
      <c r="E487" t="s">
        <v>23</v>
      </c>
      <c r="F487" t="s">
        <v>102</v>
      </c>
    </row>
    <row r="488" spans="1:6" x14ac:dyDescent="0.25">
      <c r="A488">
        <v>20190701</v>
      </c>
      <c r="B488" t="str">
        <f>"129699"</f>
        <v>129699</v>
      </c>
      <c r="C488" t="s">
        <v>40</v>
      </c>
      <c r="D488" s="4">
        <v>250</v>
      </c>
      <c r="E488" t="s">
        <v>23</v>
      </c>
      <c r="F488" t="s">
        <v>102</v>
      </c>
    </row>
    <row r="489" spans="1:6" x14ac:dyDescent="0.25">
      <c r="A489">
        <v>20190701</v>
      </c>
      <c r="B489" t="str">
        <f>"129699"</f>
        <v>129699</v>
      </c>
      <c r="C489" t="s">
        <v>40</v>
      </c>
      <c r="D489" s="4">
        <v>61.2</v>
      </c>
      <c r="E489" t="s">
        <v>43</v>
      </c>
      <c r="F489" t="s">
        <v>102</v>
      </c>
    </row>
    <row r="490" spans="1:6" x14ac:dyDescent="0.25">
      <c r="A490">
        <v>20190701</v>
      </c>
      <c r="B490" t="str">
        <f>"129699"</f>
        <v>129699</v>
      </c>
      <c r="C490" t="s">
        <v>40</v>
      </c>
      <c r="D490" s="4">
        <v>8.8800000000000008</v>
      </c>
      <c r="E490" t="s">
        <v>43</v>
      </c>
      <c r="F490" t="s">
        <v>102</v>
      </c>
    </row>
    <row r="491" spans="1:6" x14ac:dyDescent="0.25">
      <c r="A491">
        <v>20190701</v>
      </c>
      <c r="B491" t="str">
        <f>"129699"</f>
        <v>129699</v>
      </c>
      <c r="C491" t="s">
        <v>40</v>
      </c>
      <c r="D491" s="4">
        <v>83.85</v>
      </c>
      <c r="E491" t="s">
        <v>23</v>
      </c>
      <c r="F491" t="s">
        <v>102</v>
      </c>
    </row>
    <row r="492" spans="1:6" x14ac:dyDescent="0.25">
      <c r="A492">
        <v>20190701</v>
      </c>
      <c r="B492" t="str">
        <f>"129699"</f>
        <v>129699</v>
      </c>
      <c r="C492" t="s">
        <v>40</v>
      </c>
      <c r="D492" s="4">
        <v>101.96</v>
      </c>
      <c r="E492" t="s">
        <v>241</v>
      </c>
      <c r="F492" t="s">
        <v>102</v>
      </c>
    </row>
    <row r="493" spans="1:6" x14ac:dyDescent="0.25">
      <c r="A493">
        <v>20190701</v>
      </c>
      <c r="B493" t="str">
        <f>"129699"</f>
        <v>129699</v>
      </c>
      <c r="C493" t="s">
        <v>40</v>
      </c>
      <c r="D493" s="4">
        <v>35.56</v>
      </c>
      <c r="E493" t="s">
        <v>241</v>
      </c>
      <c r="F493" t="s">
        <v>102</v>
      </c>
    </row>
    <row r="494" spans="1:6" x14ac:dyDescent="0.25">
      <c r="A494">
        <v>20190701</v>
      </c>
      <c r="B494" t="str">
        <f>"129699"</f>
        <v>129699</v>
      </c>
      <c r="C494" t="s">
        <v>40</v>
      </c>
      <c r="D494" s="4">
        <v>120.74</v>
      </c>
      <c r="E494" t="s">
        <v>23</v>
      </c>
      <c r="F494" t="s">
        <v>102</v>
      </c>
    </row>
    <row r="495" spans="1:6" x14ac:dyDescent="0.25">
      <c r="A495">
        <v>20190701</v>
      </c>
      <c r="B495" t="str">
        <f>"129699"</f>
        <v>129699</v>
      </c>
      <c r="C495" t="s">
        <v>40</v>
      </c>
      <c r="D495" s="4">
        <v>14.68</v>
      </c>
      <c r="E495" t="s">
        <v>23</v>
      </c>
      <c r="F495" t="s">
        <v>102</v>
      </c>
    </row>
    <row r="496" spans="1:6" x14ac:dyDescent="0.25">
      <c r="A496">
        <v>20190701</v>
      </c>
      <c r="B496" t="str">
        <f>"129699"</f>
        <v>129699</v>
      </c>
      <c r="C496" t="s">
        <v>40</v>
      </c>
      <c r="D496" s="4">
        <v>15</v>
      </c>
      <c r="E496" t="s">
        <v>23</v>
      </c>
      <c r="F496" t="s">
        <v>102</v>
      </c>
    </row>
    <row r="497" spans="1:6" x14ac:dyDescent="0.25">
      <c r="A497">
        <v>20190701</v>
      </c>
      <c r="B497" t="str">
        <f>"129699"</f>
        <v>129699</v>
      </c>
      <c r="C497" t="s">
        <v>40</v>
      </c>
      <c r="D497" s="4">
        <v>14.96</v>
      </c>
      <c r="E497" t="s">
        <v>23</v>
      </c>
      <c r="F497" t="s">
        <v>102</v>
      </c>
    </row>
    <row r="498" spans="1:6" x14ac:dyDescent="0.25">
      <c r="A498">
        <v>20190701</v>
      </c>
      <c r="B498" t="str">
        <f>"129699"</f>
        <v>129699</v>
      </c>
      <c r="C498" t="s">
        <v>40</v>
      </c>
      <c r="D498" s="4">
        <v>141.18</v>
      </c>
      <c r="E498" t="s">
        <v>23</v>
      </c>
      <c r="F498" t="s">
        <v>102</v>
      </c>
    </row>
    <row r="499" spans="1:6" x14ac:dyDescent="0.25">
      <c r="A499">
        <v>20190701</v>
      </c>
      <c r="B499" t="str">
        <f>"129699"</f>
        <v>129699</v>
      </c>
      <c r="C499" t="s">
        <v>40</v>
      </c>
      <c r="D499" s="4">
        <v>137.9</v>
      </c>
      <c r="E499" t="s">
        <v>306</v>
      </c>
      <c r="F499" t="s">
        <v>102</v>
      </c>
    </row>
    <row r="500" spans="1:6" x14ac:dyDescent="0.25">
      <c r="A500">
        <v>20190701</v>
      </c>
      <c r="B500" t="str">
        <f>"129699"</f>
        <v>129699</v>
      </c>
      <c r="C500" t="s">
        <v>40</v>
      </c>
      <c r="D500" s="4">
        <v>124.58</v>
      </c>
      <c r="E500" t="s">
        <v>306</v>
      </c>
      <c r="F500" t="s">
        <v>102</v>
      </c>
    </row>
    <row r="501" spans="1:6" x14ac:dyDescent="0.25">
      <c r="A501">
        <v>20190701</v>
      </c>
      <c r="B501" t="str">
        <f>"129699"</f>
        <v>129699</v>
      </c>
      <c r="C501" t="s">
        <v>40</v>
      </c>
      <c r="D501" s="4">
        <v>9.1199999999999992</v>
      </c>
      <c r="E501" t="s">
        <v>307</v>
      </c>
      <c r="F501" t="s">
        <v>308</v>
      </c>
    </row>
    <row r="502" spans="1:6" x14ac:dyDescent="0.25">
      <c r="A502">
        <v>20190701</v>
      </c>
      <c r="B502" t="str">
        <f>"129699"</f>
        <v>129699</v>
      </c>
      <c r="C502" t="s">
        <v>40</v>
      </c>
      <c r="D502" s="4">
        <v>96.36</v>
      </c>
      <c r="E502" t="s">
        <v>307</v>
      </c>
      <c r="F502" t="s">
        <v>308</v>
      </c>
    </row>
    <row r="503" spans="1:6" x14ac:dyDescent="0.25">
      <c r="A503">
        <v>20190701</v>
      </c>
      <c r="B503" t="str">
        <f>"129699"</f>
        <v>129699</v>
      </c>
      <c r="C503" t="s">
        <v>40</v>
      </c>
      <c r="D503" s="4">
        <v>179.97</v>
      </c>
      <c r="E503" t="s">
        <v>307</v>
      </c>
      <c r="F503" t="s">
        <v>308</v>
      </c>
    </row>
    <row r="504" spans="1:6" x14ac:dyDescent="0.25">
      <c r="A504">
        <v>20190701</v>
      </c>
      <c r="B504" t="str">
        <f>"129699"</f>
        <v>129699</v>
      </c>
      <c r="C504" t="s">
        <v>40</v>
      </c>
      <c r="D504" s="4">
        <v>444.48</v>
      </c>
      <c r="E504" t="s">
        <v>307</v>
      </c>
      <c r="F504" t="s">
        <v>308</v>
      </c>
    </row>
    <row r="505" spans="1:6" x14ac:dyDescent="0.25">
      <c r="A505">
        <v>20190701</v>
      </c>
      <c r="B505" t="str">
        <f>"129699"</f>
        <v>129699</v>
      </c>
      <c r="C505" t="s">
        <v>40</v>
      </c>
      <c r="D505" s="4">
        <v>43.19</v>
      </c>
      <c r="E505" t="s">
        <v>309</v>
      </c>
      <c r="F505" t="s">
        <v>140</v>
      </c>
    </row>
    <row r="506" spans="1:6" x14ac:dyDescent="0.25">
      <c r="A506">
        <v>20190701</v>
      </c>
      <c r="B506" t="str">
        <f>"129699"</f>
        <v>129699</v>
      </c>
      <c r="C506" t="s">
        <v>40</v>
      </c>
      <c r="D506" s="4">
        <v>11.11</v>
      </c>
      <c r="E506" t="s">
        <v>309</v>
      </c>
      <c r="F506" t="s">
        <v>140</v>
      </c>
    </row>
    <row r="507" spans="1:6" x14ac:dyDescent="0.25">
      <c r="A507">
        <v>20190701</v>
      </c>
      <c r="B507" t="str">
        <f>"129699"</f>
        <v>129699</v>
      </c>
      <c r="C507" t="s">
        <v>40</v>
      </c>
      <c r="D507" s="4">
        <v>112.9</v>
      </c>
      <c r="E507" t="s">
        <v>23</v>
      </c>
      <c r="F507" t="s">
        <v>237</v>
      </c>
    </row>
    <row r="508" spans="1:6" x14ac:dyDescent="0.25">
      <c r="A508">
        <v>20190701</v>
      </c>
      <c r="B508" t="str">
        <f>"129700"</f>
        <v>129700</v>
      </c>
      <c r="C508" t="s">
        <v>310</v>
      </c>
      <c r="D508" s="4">
        <v>11025.95</v>
      </c>
      <c r="E508" t="s">
        <v>311</v>
      </c>
      <c r="F508" t="s">
        <v>237</v>
      </c>
    </row>
    <row r="509" spans="1:6" x14ac:dyDescent="0.25">
      <c r="A509">
        <v>20190701</v>
      </c>
      <c r="B509" t="str">
        <f>"129701"</f>
        <v>129701</v>
      </c>
      <c r="C509" t="s">
        <v>312</v>
      </c>
      <c r="D509" s="4">
        <v>10.91</v>
      </c>
      <c r="E509" t="s">
        <v>146</v>
      </c>
      <c r="F509" t="s">
        <v>140</v>
      </c>
    </row>
    <row r="510" spans="1:6" x14ac:dyDescent="0.25">
      <c r="A510">
        <v>20190701</v>
      </c>
      <c r="B510" t="str">
        <f>"129702"</f>
        <v>129702</v>
      </c>
      <c r="C510" t="s">
        <v>313</v>
      </c>
      <c r="D510" s="4">
        <v>755</v>
      </c>
      <c r="E510" t="s">
        <v>314</v>
      </c>
      <c r="F510" t="s">
        <v>102</v>
      </c>
    </row>
    <row r="511" spans="1:6" x14ac:dyDescent="0.25">
      <c r="A511">
        <v>20190701</v>
      </c>
      <c r="B511" t="str">
        <f>"129702"</f>
        <v>129702</v>
      </c>
      <c r="C511" t="s">
        <v>313</v>
      </c>
      <c r="D511" s="4">
        <v>750</v>
      </c>
      <c r="E511" t="s">
        <v>314</v>
      </c>
      <c r="F511" t="s">
        <v>102</v>
      </c>
    </row>
    <row r="512" spans="1:6" x14ac:dyDescent="0.25">
      <c r="A512">
        <v>20190701</v>
      </c>
      <c r="B512" t="str">
        <f>"129702"</f>
        <v>129702</v>
      </c>
      <c r="C512" t="s">
        <v>313</v>
      </c>
      <c r="D512" s="4">
        <v>400</v>
      </c>
      <c r="E512" t="s">
        <v>314</v>
      </c>
      <c r="F512" t="s">
        <v>102</v>
      </c>
    </row>
    <row r="513" spans="1:6" x14ac:dyDescent="0.25">
      <c r="A513">
        <v>20190701</v>
      </c>
      <c r="B513" t="str">
        <f>"129702"</f>
        <v>129702</v>
      </c>
      <c r="C513" t="s">
        <v>313</v>
      </c>
      <c r="D513" s="4">
        <v>2100</v>
      </c>
      <c r="E513" t="s">
        <v>314</v>
      </c>
      <c r="F513" t="s">
        <v>102</v>
      </c>
    </row>
    <row r="514" spans="1:6" x14ac:dyDescent="0.25">
      <c r="A514">
        <v>20190701</v>
      </c>
      <c r="B514" t="str">
        <f>"129702"</f>
        <v>129702</v>
      </c>
      <c r="C514" t="s">
        <v>313</v>
      </c>
      <c r="D514" s="4">
        <v>400</v>
      </c>
      <c r="E514" t="s">
        <v>314</v>
      </c>
      <c r="F514" t="s">
        <v>102</v>
      </c>
    </row>
    <row r="515" spans="1:6" x14ac:dyDescent="0.25">
      <c r="A515">
        <v>20190701</v>
      </c>
      <c r="B515" t="str">
        <f>"129702"</f>
        <v>129702</v>
      </c>
      <c r="C515" t="s">
        <v>313</v>
      </c>
      <c r="D515" s="4">
        <v>400</v>
      </c>
      <c r="E515" t="s">
        <v>314</v>
      </c>
      <c r="F515" t="s">
        <v>102</v>
      </c>
    </row>
    <row r="516" spans="1:6" x14ac:dyDescent="0.25">
      <c r="A516">
        <v>20190701</v>
      </c>
      <c r="B516" t="str">
        <f>"129703"</f>
        <v>129703</v>
      </c>
      <c r="C516" t="s">
        <v>315</v>
      </c>
      <c r="D516" s="4">
        <v>108</v>
      </c>
      <c r="E516" t="s">
        <v>25</v>
      </c>
      <c r="F516" t="s">
        <v>124</v>
      </c>
    </row>
    <row r="517" spans="1:6" x14ac:dyDescent="0.25">
      <c r="A517">
        <v>20190701</v>
      </c>
      <c r="B517" t="str">
        <f>"129704"</f>
        <v>129704</v>
      </c>
      <c r="C517" t="s">
        <v>316</v>
      </c>
      <c r="D517" s="4">
        <v>619.4</v>
      </c>
      <c r="E517" t="s">
        <v>23</v>
      </c>
      <c r="F517" t="s">
        <v>102</v>
      </c>
    </row>
    <row r="518" spans="1:6" x14ac:dyDescent="0.25">
      <c r="A518">
        <v>20190701</v>
      </c>
      <c r="B518" t="str">
        <f>"129705"</f>
        <v>129705</v>
      </c>
      <c r="C518" t="s">
        <v>317</v>
      </c>
      <c r="D518" s="4">
        <v>137.80000000000001</v>
      </c>
      <c r="E518" t="s">
        <v>146</v>
      </c>
      <c r="F518" t="s">
        <v>140</v>
      </c>
    </row>
    <row r="519" spans="1:6" x14ac:dyDescent="0.25">
      <c r="A519">
        <v>20190701</v>
      </c>
      <c r="B519" t="str">
        <f>"129705"</f>
        <v>129705</v>
      </c>
      <c r="C519" t="s">
        <v>317</v>
      </c>
      <c r="D519" s="4">
        <v>149.80000000000001</v>
      </c>
      <c r="E519" t="s">
        <v>146</v>
      </c>
      <c r="F519" t="s">
        <v>140</v>
      </c>
    </row>
    <row r="520" spans="1:6" x14ac:dyDescent="0.25">
      <c r="A520">
        <v>20190701</v>
      </c>
      <c r="B520" t="str">
        <f>"129706"</f>
        <v>129706</v>
      </c>
      <c r="C520" t="s">
        <v>318</v>
      </c>
      <c r="D520" s="4">
        <v>621.24</v>
      </c>
      <c r="E520" t="s">
        <v>189</v>
      </c>
      <c r="F520" t="s">
        <v>102</v>
      </c>
    </row>
    <row r="521" spans="1:6" x14ac:dyDescent="0.25">
      <c r="A521">
        <v>20190701</v>
      </c>
      <c r="B521" t="str">
        <f>"129706"</f>
        <v>129706</v>
      </c>
      <c r="C521" t="s">
        <v>318</v>
      </c>
      <c r="D521" s="4">
        <v>597.32000000000005</v>
      </c>
      <c r="E521" t="s">
        <v>189</v>
      </c>
      <c r="F521" t="s">
        <v>102</v>
      </c>
    </row>
    <row r="522" spans="1:6" x14ac:dyDescent="0.25">
      <c r="A522">
        <v>20190701</v>
      </c>
      <c r="B522" t="str">
        <f>"129707"</f>
        <v>129707</v>
      </c>
      <c r="C522" t="s">
        <v>319</v>
      </c>
      <c r="D522" s="4">
        <v>108</v>
      </c>
      <c r="E522" t="s">
        <v>25</v>
      </c>
      <c r="F522" t="s">
        <v>102</v>
      </c>
    </row>
    <row r="523" spans="1:6" x14ac:dyDescent="0.25">
      <c r="A523">
        <v>20190701</v>
      </c>
      <c r="B523" t="str">
        <f>"129708"</f>
        <v>129708</v>
      </c>
      <c r="C523" t="s">
        <v>320</v>
      </c>
      <c r="D523" s="4">
        <v>25.7</v>
      </c>
      <c r="E523" t="s">
        <v>146</v>
      </c>
      <c r="F523" t="s">
        <v>140</v>
      </c>
    </row>
    <row r="524" spans="1:6" x14ac:dyDescent="0.25">
      <c r="A524">
        <v>20190701</v>
      </c>
      <c r="B524" t="str">
        <f>"129709"</f>
        <v>129709</v>
      </c>
      <c r="C524" t="s">
        <v>321</v>
      </c>
      <c r="D524" s="4">
        <v>16659.84</v>
      </c>
      <c r="E524" t="s">
        <v>322</v>
      </c>
      <c r="F524" t="s">
        <v>102</v>
      </c>
    </row>
    <row r="525" spans="1:6" x14ac:dyDescent="0.25">
      <c r="A525">
        <v>20190701</v>
      </c>
      <c r="B525" t="str">
        <f>"129710"</f>
        <v>129710</v>
      </c>
      <c r="C525" t="s">
        <v>323</v>
      </c>
      <c r="D525" s="4">
        <v>900</v>
      </c>
      <c r="E525" t="s">
        <v>324</v>
      </c>
      <c r="F525" t="s">
        <v>102</v>
      </c>
    </row>
    <row r="526" spans="1:6" x14ac:dyDescent="0.25">
      <c r="A526">
        <v>20190701</v>
      </c>
      <c r="B526" t="str">
        <f>"129711"</f>
        <v>129711</v>
      </c>
      <c r="C526" t="s">
        <v>325</v>
      </c>
      <c r="D526" s="4">
        <v>174</v>
      </c>
      <c r="E526" t="s">
        <v>241</v>
      </c>
      <c r="F526" t="s">
        <v>102</v>
      </c>
    </row>
    <row r="527" spans="1:6" x14ac:dyDescent="0.25">
      <c r="A527">
        <v>20190708</v>
      </c>
      <c r="B527" t="str">
        <f>"129712"</f>
        <v>129712</v>
      </c>
      <c r="C527" t="s">
        <v>326</v>
      </c>
      <c r="D527" s="4">
        <v>2430.15</v>
      </c>
      <c r="E527" t="s">
        <v>327</v>
      </c>
      <c r="F527" t="s">
        <v>102</v>
      </c>
    </row>
    <row r="528" spans="1:6" x14ac:dyDescent="0.25">
      <c r="A528">
        <v>20190708</v>
      </c>
      <c r="B528" t="str">
        <f>"129713"</f>
        <v>129713</v>
      </c>
      <c r="C528" t="s">
        <v>328</v>
      </c>
      <c r="D528" s="4">
        <v>68.95</v>
      </c>
      <c r="E528" t="s">
        <v>157</v>
      </c>
      <c r="F528" t="s">
        <v>102</v>
      </c>
    </row>
    <row r="529" spans="1:6" x14ac:dyDescent="0.25">
      <c r="A529">
        <v>20190708</v>
      </c>
      <c r="B529" t="str">
        <f>"129714"</f>
        <v>129714</v>
      </c>
      <c r="C529" t="s">
        <v>329</v>
      </c>
      <c r="D529" s="4">
        <v>1463.32</v>
      </c>
      <c r="E529" t="s">
        <v>157</v>
      </c>
      <c r="F529" t="s">
        <v>102</v>
      </c>
    </row>
    <row r="530" spans="1:6" x14ac:dyDescent="0.25">
      <c r="A530">
        <v>20190708</v>
      </c>
      <c r="B530" t="str">
        <f>"129714"</f>
        <v>129714</v>
      </c>
      <c r="C530" t="s">
        <v>329</v>
      </c>
      <c r="D530" s="4">
        <v>247.18</v>
      </c>
      <c r="E530" t="s">
        <v>157</v>
      </c>
      <c r="F530" t="s">
        <v>102</v>
      </c>
    </row>
    <row r="531" spans="1:6" x14ac:dyDescent="0.25">
      <c r="A531">
        <v>20190708</v>
      </c>
      <c r="B531" t="str">
        <f>"129714"</f>
        <v>129714</v>
      </c>
      <c r="C531" t="s">
        <v>329</v>
      </c>
      <c r="D531" s="4">
        <v>708.7</v>
      </c>
      <c r="E531" t="s">
        <v>157</v>
      </c>
      <c r="F531" t="s">
        <v>102</v>
      </c>
    </row>
    <row r="532" spans="1:6" x14ac:dyDescent="0.25">
      <c r="A532">
        <v>20190708</v>
      </c>
      <c r="B532" t="str">
        <f>"129714"</f>
        <v>129714</v>
      </c>
      <c r="C532" t="s">
        <v>329</v>
      </c>
      <c r="D532" s="4">
        <v>1329.6</v>
      </c>
      <c r="E532" t="s">
        <v>157</v>
      </c>
      <c r="F532" t="s">
        <v>102</v>
      </c>
    </row>
    <row r="533" spans="1:6" x14ac:dyDescent="0.25">
      <c r="A533">
        <v>20190708</v>
      </c>
      <c r="B533" t="str">
        <f>"129714"</f>
        <v>129714</v>
      </c>
      <c r="C533" t="s">
        <v>329</v>
      </c>
      <c r="D533" s="4">
        <v>2320.9899999999998</v>
      </c>
      <c r="E533" t="s">
        <v>157</v>
      </c>
      <c r="F533" t="s">
        <v>102</v>
      </c>
    </row>
    <row r="534" spans="1:6" x14ac:dyDescent="0.25">
      <c r="A534">
        <v>20190708</v>
      </c>
      <c r="B534" t="str">
        <f>"129714"</f>
        <v>129714</v>
      </c>
      <c r="C534" t="s">
        <v>329</v>
      </c>
      <c r="D534" s="4">
        <v>165.74</v>
      </c>
      <c r="E534" t="s">
        <v>157</v>
      </c>
      <c r="F534" t="s">
        <v>102</v>
      </c>
    </row>
    <row r="535" spans="1:6" x14ac:dyDescent="0.25">
      <c r="A535">
        <v>20190708</v>
      </c>
      <c r="B535" t="str">
        <f>"129714"</f>
        <v>129714</v>
      </c>
      <c r="C535" t="s">
        <v>329</v>
      </c>
      <c r="D535" s="4">
        <v>3993.42</v>
      </c>
      <c r="E535" t="s">
        <v>157</v>
      </c>
      <c r="F535" t="s">
        <v>102</v>
      </c>
    </row>
    <row r="536" spans="1:6" x14ac:dyDescent="0.25">
      <c r="A536">
        <v>20190708</v>
      </c>
      <c r="B536" t="str">
        <f>"129714"</f>
        <v>129714</v>
      </c>
      <c r="C536" t="s">
        <v>329</v>
      </c>
      <c r="D536" s="4">
        <v>1036.4000000000001</v>
      </c>
      <c r="E536" t="s">
        <v>157</v>
      </c>
      <c r="F536" t="s">
        <v>102</v>
      </c>
    </row>
    <row r="537" spans="1:6" x14ac:dyDescent="0.25">
      <c r="A537">
        <v>20190708</v>
      </c>
      <c r="B537" t="str">
        <f>"129714"</f>
        <v>129714</v>
      </c>
      <c r="C537" t="s">
        <v>329</v>
      </c>
      <c r="D537" s="4">
        <v>247.18</v>
      </c>
      <c r="E537" t="s">
        <v>157</v>
      </c>
      <c r="F537" t="s">
        <v>102</v>
      </c>
    </row>
    <row r="538" spans="1:6" x14ac:dyDescent="0.25">
      <c r="A538">
        <v>20190708</v>
      </c>
      <c r="B538" t="str">
        <f>"129714"</f>
        <v>129714</v>
      </c>
      <c r="C538" t="s">
        <v>329</v>
      </c>
      <c r="D538" s="4">
        <v>97.87</v>
      </c>
      <c r="E538" t="s">
        <v>157</v>
      </c>
      <c r="F538" t="s">
        <v>102</v>
      </c>
    </row>
    <row r="539" spans="1:6" x14ac:dyDescent="0.25">
      <c r="A539">
        <v>20190708</v>
      </c>
      <c r="B539" t="str">
        <f>"129714"</f>
        <v>129714</v>
      </c>
      <c r="C539" t="s">
        <v>329</v>
      </c>
      <c r="D539" s="4">
        <v>481.3</v>
      </c>
      <c r="E539" t="s">
        <v>157</v>
      </c>
      <c r="F539" t="s">
        <v>102</v>
      </c>
    </row>
    <row r="540" spans="1:6" x14ac:dyDescent="0.25">
      <c r="A540">
        <v>20190708</v>
      </c>
      <c r="B540" t="str">
        <f>"129714"</f>
        <v>129714</v>
      </c>
      <c r="C540" t="s">
        <v>329</v>
      </c>
      <c r="D540" s="4">
        <v>305.64999999999998</v>
      </c>
      <c r="E540" t="s">
        <v>157</v>
      </c>
      <c r="F540" t="s">
        <v>102</v>
      </c>
    </row>
    <row r="541" spans="1:6" x14ac:dyDescent="0.25">
      <c r="A541">
        <v>20190708</v>
      </c>
      <c r="B541" t="str">
        <f>"129714"</f>
        <v>129714</v>
      </c>
      <c r="C541" t="s">
        <v>329</v>
      </c>
      <c r="D541" s="4">
        <v>247.18</v>
      </c>
      <c r="E541" t="s">
        <v>157</v>
      </c>
      <c r="F541" t="s">
        <v>102</v>
      </c>
    </row>
    <row r="542" spans="1:6" x14ac:dyDescent="0.25">
      <c r="A542">
        <v>20190708</v>
      </c>
      <c r="B542" t="str">
        <f>"129714"</f>
        <v>129714</v>
      </c>
      <c r="C542" t="s">
        <v>329</v>
      </c>
      <c r="D542" s="4">
        <v>287.89999999999998</v>
      </c>
      <c r="E542" t="s">
        <v>157</v>
      </c>
      <c r="F542" t="s">
        <v>102</v>
      </c>
    </row>
    <row r="543" spans="1:6" x14ac:dyDescent="0.25">
      <c r="A543">
        <v>20190708</v>
      </c>
      <c r="B543" t="str">
        <f>"129714"</f>
        <v>129714</v>
      </c>
      <c r="C543" t="s">
        <v>329</v>
      </c>
      <c r="D543" s="4">
        <v>437.22</v>
      </c>
      <c r="E543" t="s">
        <v>157</v>
      </c>
      <c r="F543" t="s">
        <v>102</v>
      </c>
    </row>
    <row r="544" spans="1:6" x14ac:dyDescent="0.25">
      <c r="A544">
        <v>20190708</v>
      </c>
      <c r="B544" t="str">
        <f>"129714"</f>
        <v>129714</v>
      </c>
      <c r="C544" t="s">
        <v>329</v>
      </c>
      <c r="D544" s="4">
        <v>218.74</v>
      </c>
      <c r="E544" t="s">
        <v>157</v>
      </c>
      <c r="F544" t="s">
        <v>102</v>
      </c>
    </row>
    <row r="545" spans="1:6" x14ac:dyDescent="0.25">
      <c r="A545">
        <v>20190708</v>
      </c>
      <c r="B545" t="str">
        <f>"129714"</f>
        <v>129714</v>
      </c>
      <c r="C545" t="s">
        <v>329</v>
      </c>
      <c r="D545" s="4">
        <v>531.9</v>
      </c>
      <c r="E545" t="s">
        <v>157</v>
      </c>
      <c r="F545" t="s">
        <v>102</v>
      </c>
    </row>
    <row r="546" spans="1:6" x14ac:dyDescent="0.25">
      <c r="A546">
        <v>20190708</v>
      </c>
      <c r="B546" t="str">
        <f>"129714"</f>
        <v>129714</v>
      </c>
      <c r="C546" t="s">
        <v>329</v>
      </c>
      <c r="D546" s="4">
        <v>1756.67</v>
      </c>
      <c r="E546" t="s">
        <v>157</v>
      </c>
      <c r="F546" t="s">
        <v>102</v>
      </c>
    </row>
    <row r="547" spans="1:6" x14ac:dyDescent="0.25">
      <c r="A547">
        <v>20190708</v>
      </c>
      <c r="B547" t="str">
        <f>"129714"</f>
        <v>129714</v>
      </c>
      <c r="C547" t="s">
        <v>329</v>
      </c>
      <c r="D547" s="4">
        <v>521.48</v>
      </c>
      <c r="E547" t="s">
        <v>157</v>
      </c>
      <c r="F547" t="s">
        <v>102</v>
      </c>
    </row>
    <row r="548" spans="1:6" x14ac:dyDescent="0.25">
      <c r="A548">
        <v>20190708</v>
      </c>
      <c r="B548" t="str">
        <f>"129714"</f>
        <v>129714</v>
      </c>
      <c r="C548" t="s">
        <v>329</v>
      </c>
      <c r="D548" s="4">
        <v>247.18</v>
      </c>
      <c r="E548" t="s">
        <v>157</v>
      </c>
      <c r="F548" t="s">
        <v>102</v>
      </c>
    </row>
    <row r="549" spans="1:6" x14ac:dyDescent="0.25">
      <c r="A549">
        <v>20190708</v>
      </c>
      <c r="B549" t="str">
        <f>"129714"</f>
        <v>129714</v>
      </c>
      <c r="C549" t="s">
        <v>329</v>
      </c>
      <c r="D549" s="4">
        <v>248.16</v>
      </c>
      <c r="E549" t="s">
        <v>157</v>
      </c>
      <c r="F549" t="s">
        <v>102</v>
      </c>
    </row>
    <row r="550" spans="1:6" x14ac:dyDescent="0.25">
      <c r="A550">
        <v>20190708</v>
      </c>
      <c r="B550" t="str">
        <f>"129714"</f>
        <v>129714</v>
      </c>
      <c r="C550" t="s">
        <v>329</v>
      </c>
      <c r="D550" s="4">
        <v>247.18</v>
      </c>
      <c r="E550" t="s">
        <v>157</v>
      </c>
      <c r="F550" t="s">
        <v>102</v>
      </c>
    </row>
    <row r="551" spans="1:6" x14ac:dyDescent="0.25">
      <c r="A551">
        <v>20190708</v>
      </c>
      <c r="B551" t="str">
        <f>"129714"</f>
        <v>129714</v>
      </c>
      <c r="C551" t="s">
        <v>329</v>
      </c>
      <c r="D551" s="4">
        <v>57.15</v>
      </c>
      <c r="E551" t="s">
        <v>157</v>
      </c>
      <c r="F551" t="s">
        <v>102</v>
      </c>
    </row>
    <row r="552" spans="1:6" x14ac:dyDescent="0.25">
      <c r="A552">
        <v>20190708</v>
      </c>
      <c r="B552" t="str">
        <f>"129715"</f>
        <v>129715</v>
      </c>
      <c r="C552" t="s">
        <v>330</v>
      </c>
      <c r="D552" s="4">
        <v>248.6</v>
      </c>
      <c r="E552" t="s">
        <v>331</v>
      </c>
      <c r="F552" t="s">
        <v>102</v>
      </c>
    </row>
    <row r="553" spans="1:6" x14ac:dyDescent="0.25">
      <c r="A553">
        <v>20190708</v>
      </c>
      <c r="B553" t="str">
        <f>"129716"</f>
        <v>129716</v>
      </c>
      <c r="C553" t="s">
        <v>332</v>
      </c>
      <c r="D553" s="4">
        <v>12118.24</v>
      </c>
      <c r="E553" t="s">
        <v>157</v>
      </c>
      <c r="F553" t="s">
        <v>102</v>
      </c>
    </row>
    <row r="554" spans="1:6" x14ac:dyDescent="0.25">
      <c r="A554">
        <v>20190708</v>
      </c>
      <c r="B554" t="str">
        <f>"129717"</f>
        <v>129717</v>
      </c>
      <c r="C554" t="s">
        <v>333</v>
      </c>
      <c r="D554" s="4">
        <v>108</v>
      </c>
      <c r="E554" t="s">
        <v>334</v>
      </c>
      <c r="F554" t="s">
        <v>102</v>
      </c>
    </row>
    <row r="555" spans="1:6" x14ac:dyDescent="0.25">
      <c r="A555">
        <v>20190708</v>
      </c>
      <c r="B555" t="str">
        <f>"129718"</f>
        <v>129718</v>
      </c>
      <c r="C555" t="s">
        <v>335</v>
      </c>
      <c r="D555" s="4">
        <v>975.59</v>
      </c>
      <c r="E555" t="s">
        <v>157</v>
      </c>
      <c r="F555" t="s">
        <v>102</v>
      </c>
    </row>
    <row r="556" spans="1:6" x14ac:dyDescent="0.25">
      <c r="A556">
        <v>20190708</v>
      </c>
      <c r="B556" t="str">
        <f>"129719"</f>
        <v>129719</v>
      </c>
      <c r="C556" t="s">
        <v>336</v>
      </c>
      <c r="D556" s="4">
        <v>1640</v>
      </c>
      <c r="E556" t="s">
        <v>337</v>
      </c>
      <c r="F556" t="s">
        <v>102</v>
      </c>
    </row>
    <row r="557" spans="1:6" x14ac:dyDescent="0.25">
      <c r="A557">
        <v>20190715</v>
      </c>
      <c r="B557" t="str">
        <f>"129732"</f>
        <v>129732</v>
      </c>
      <c r="C557" t="s">
        <v>338</v>
      </c>
      <c r="D557" s="4">
        <v>14.76</v>
      </c>
      <c r="E557" t="s">
        <v>339</v>
      </c>
      <c r="F557" t="s">
        <v>102</v>
      </c>
    </row>
    <row r="558" spans="1:6" x14ac:dyDescent="0.25">
      <c r="A558">
        <v>20190715</v>
      </c>
      <c r="B558" t="str">
        <f>"129733"</f>
        <v>129733</v>
      </c>
      <c r="C558" t="s">
        <v>340</v>
      </c>
      <c r="D558" s="4">
        <v>108</v>
      </c>
      <c r="E558" t="s">
        <v>341</v>
      </c>
      <c r="F558" t="s">
        <v>102</v>
      </c>
    </row>
    <row r="559" spans="1:6" x14ac:dyDescent="0.25">
      <c r="A559">
        <v>20190715</v>
      </c>
      <c r="B559" t="str">
        <f>"129734"</f>
        <v>129734</v>
      </c>
      <c r="C559" t="s">
        <v>342</v>
      </c>
      <c r="D559" s="4">
        <v>1495</v>
      </c>
      <c r="E559" t="s">
        <v>23</v>
      </c>
      <c r="F559" t="s">
        <v>102</v>
      </c>
    </row>
    <row r="560" spans="1:6" x14ac:dyDescent="0.25">
      <c r="A560">
        <v>20190715</v>
      </c>
      <c r="B560" t="str">
        <f>"129734"</f>
        <v>129734</v>
      </c>
      <c r="C560" t="s">
        <v>342</v>
      </c>
      <c r="D560" s="4">
        <v>2940</v>
      </c>
      <c r="E560" t="s">
        <v>23</v>
      </c>
      <c r="F560" t="s">
        <v>102</v>
      </c>
    </row>
    <row r="561" spans="1:6" x14ac:dyDescent="0.25">
      <c r="A561">
        <v>20190715</v>
      </c>
      <c r="B561" t="str">
        <f>"129735"</f>
        <v>129735</v>
      </c>
      <c r="C561" t="s">
        <v>343</v>
      </c>
      <c r="D561" s="4">
        <v>1095.75</v>
      </c>
      <c r="E561" t="s">
        <v>327</v>
      </c>
      <c r="F561" t="s">
        <v>102</v>
      </c>
    </row>
    <row r="562" spans="1:6" x14ac:dyDescent="0.25">
      <c r="A562">
        <v>20190715</v>
      </c>
      <c r="B562" t="str">
        <f>"129735"</f>
        <v>129735</v>
      </c>
      <c r="C562" t="s">
        <v>343</v>
      </c>
      <c r="D562" s="4">
        <v>883.77</v>
      </c>
      <c r="E562" t="s">
        <v>327</v>
      </c>
      <c r="F562" t="s">
        <v>102</v>
      </c>
    </row>
    <row r="563" spans="1:6" x14ac:dyDescent="0.25">
      <c r="A563">
        <v>20190715</v>
      </c>
      <c r="B563" t="str">
        <f>"129735"</f>
        <v>129735</v>
      </c>
      <c r="C563" t="s">
        <v>343</v>
      </c>
      <c r="D563" s="4">
        <v>1240.05</v>
      </c>
      <c r="E563" t="s">
        <v>327</v>
      </c>
      <c r="F563" t="s">
        <v>102</v>
      </c>
    </row>
    <row r="564" spans="1:6" x14ac:dyDescent="0.25">
      <c r="A564">
        <v>20190715</v>
      </c>
      <c r="B564" t="str">
        <f>"129736"</f>
        <v>129736</v>
      </c>
      <c r="C564" t="s">
        <v>343</v>
      </c>
      <c r="D564" s="4">
        <v>3945.15</v>
      </c>
      <c r="E564" t="s">
        <v>327</v>
      </c>
      <c r="F564" t="s">
        <v>102</v>
      </c>
    </row>
    <row r="565" spans="1:6" x14ac:dyDescent="0.25">
      <c r="A565">
        <v>20190715</v>
      </c>
      <c r="B565" t="str">
        <f>"129736"</f>
        <v>129736</v>
      </c>
      <c r="C565" t="s">
        <v>343</v>
      </c>
      <c r="D565" s="4">
        <v>1246.46</v>
      </c>
      <c r="E565" t="s">
        <v>327</v>
      </c>
      <c r="F565" t="s">
        <v>102</v>
      </c>
    </row>
    <row r="566" spans="1:6" x14ac:dyDescent="0.25">
      <c r="A566">
        <v>20190715</v>
      </c>
      <c r="B566" t="str">
        <f>"129737"</f>
        <v>129737</v>
      </c>
      <c r="C566" t="s">
        <v>22</v>
      </c>
      <c r="D566" s="4">
        <v>216</v>
      </c>
      <c r="E566" t="s">
        <v>344</v>
      </c>
      <c r="F566" t="s">
        <v>102</v>
      </c>
    </row>
    <row r="567" spans="1:6" x14ac:dyDescent="0.25">
      <c r="A567">
        <v>20190715</v>
      </c>
      <c r="B567" t="str">
        <f>"129738"</f>
        <v>129738</v>
      </c>
      <c r="C567" t="s">
        <v>345</v>
      </c>
      <c r="D567" s="4">
        <v>72</v>
      </c>
      <c r="E567" t="s">
        <v>25</v>
      </c>
      <c r="F567" t="s">
        <v>124</v>
      </c>
    </row>
    <row r="568" spans="1:6" x14ac:dyDescent="0.25">
      <c r="A568">
        <v>20190715</v>
      </c>
      <c r="B568" t="str">
        <f>"129739"</f>
        <v>129739</v>
      </c>
      <c r="C568" t="s">
        <v>346</v>
      </c>
      <c r="D568" s="4">
        <v>72</v>
      </c>
      <c r="E568" t="s">
        <v>25</v>
      </c>
      <c r="F568" t="s">
        <v>124</v>
      </c>
    </row>
    <row r="569" spans="1:6" x14ac:dyDescent="0.25">
      <c r="A569">
        <v>20190715</v>
      </c>
      <c r="B569" t="str">
        <f>"129740"</f>
        <v>129740</v>
      </c>
      <c r="C569" t="s">
        <v>347</v>
      </c>
      <c r="D569" s="4">
        <v>344.81</v>
      </c>
      <c r="E569" t="s">
        <v>348</v>
      </c>
      <c r="F569" t="s">
        <v>102</v>
      </c>
    </row>
    <row r="570" spans="1:6" x14ac:dyDescent="0.25">
      <c r="A570">
        <v>20190715</v>
      </c>
      <c r="B570" t="str">
        <f>"129740"</f>
        <v>129740</v>
      </c>
      <c r="C570" t="s">
        <v>347</v>
      </c>
      <c r="D570" s="4">
        <v>18</v>
      </c>
      <c r="E570" t="s">
        <v>349</v>
      </c>
      <c r="F570" t="s">
        <v>102</v>
      </c>
    </row>
    <row r="571" spans="1:6" x14ac:dyDescent="0.25">
      <c r="A571">
        <v>20190715</v>
      </c>
      <c r="B571" t="str">
        <f>"129740"</f>
        <v>129740</v>
      </c>
      <c r="C571" t="s">
        <v>347</v>
      </c>
      <c r="D571" s="4">
        <v>106</v>
      </c>
      <c r="E571" t="s">
        <v>349</v>
      </c>
      <c r="F571" t="s">
        <v>102</v>
      </c>
    </row>
    <row r="572" spans="1:6" x14ac:dyDescent="0.25">
      <c r="A572">
        <v>20190715</v>
      </c>
      <c r="B572" t="str">
        <f>"129741"</f>
        <v>129741</v>
      </c>
      <c r="C572" t="s">
        <v>350</v>
      </c>
      <c r="D572" s="4">
        <v>108</v>
      </c>
      <c r="E572" t="s">
        <v>351</v>
      </c>
      <c r="F572" t="s">
        <v>102</v>
      </c>
    </row>
    <row r="573" spans="1:6" x14ac:dyDescent="0.25">
      <c r="A573">
        <v>20190715</v>
      </c>
      <c r="B573" t="str">
        <f>"129742"</f>
        <v>129742</v>
      </c>
      <c r="C573" t="s">
        <v>352</v>
      </c>
      <c r="D573" s="4">
        <v>450</v>
      </c>
      <c r="E573" t="s">
        <v>353</v>
      </c>
      <c r="F573" t="s">
        <v>102</v>
      </c>
    </row>
    <row r="574" spans="1:6" x14ac:dyDescent="0.25">
      <c r="A574">
        <v>20190715</v>
      </c>
      <c r="B574" t="str">
        <f>"129743"</f>
        <v>129743</v>
      </c>
      <c r="C574" t="s">
        <v>354</v>
      </c>
      <c r="D574" s="4">
        <v>108</v>
      </c>
      <c r="E574" t="s">
        <v>25</v>
      </c>
      <c r="F574" t="s">
        <v>124</v>
      </c>
    </row>
    <row r="575" spans="1:6" x14ac:dyDescent="0.25">
      <c r="A575">
        <v>20190715</v>
      </c>
      <c r="B575" t="str">
        <f>"129744"</f>
        <v>129744</v>
      </c>
      <c r="C575" t="s">
        <v>149</v>
      </c>
      <c r="D575" s="4">
        <v>28.74</v>
      </c>
      <c r="E575" t="s">
        <v>23</v>
      </c>
      <c r="F575" t="s">
        <v>102</v>
      </c>
    </row>
    <row r="576" spans="1:6" x14ac:dyDescent="0.25">
      <c r="A576">
        <v>20190715</v>
      </c>
      <c r="B576" t="str">
        <f>"129745"</f>
        <v>129745</v>
      </c>
      <c r="C576" t="s">
        <v>355</v>
      </c>
      <c r="D576" s="4">
        <v>64.959999999999994</v>
      </c>
      <c r="E576" t="s">
        <v>356</v>
      </c>
      <c r="F576" t="s">
        <v>102</v>
      </c>
    </row>
    <row r="577" spans="1:6" x14ac:dyDescent="0.25">
      <c r="A577">
        <v>20190715</v>
      </c>
      <c r="B577" t="str">
        <f>"129746"</f>
        <v>129746</v>
      </c>
      <c r="C577" t="s">
        <v>357</v>
      </c>
      <c r="D577" s="4">
        <v>1384.55</v>
      </c>
      <c r="E577" t="s">
        <v>358</v>
      </c>
      <c r="F577" t="s">
        <v>102</v>
      </c>
    </row>
    <row r="578" spans="1:6" x14ac:dyDescent="0.25">
      <c r="A578">
        <v>20190715</v>
      </c>
      <c r="B578" t="str">
        <f>"129747"</f>
        <v>129747</v>
      </c>
      <c r="C578" t="s">
        <v>359</v>
      </c>
      <c r="D578" s="4">
        <v>10815.75</v>
      </c>
      <c r="E578" t="s">
        <v>23</v>
      </c>
      <c r="F578" t="s">
        <v>360</v>
      </c>
    </row>
    <row r="579" spans="1:6" x14ac:dyDescent="0.25">
      <c r="A579">
        <v>20190715</v>
      </c>
      <c r="B579" t="str">
        <f>"129748"</f>
        <v>129748</v>
      </c>
      <c r="C579" t="s">
        <v>160</v>
      </c>
      <c r="D579" s="4">
        <v>136</v>
      </c>
      <c r="E579" t="s">
        <v>361</v>
      </c>
      <c r="F579" t="s">
        <v>102</v>
      </c>
    </row>
    <row r="580" spans="1:6" x14ac:dyDescent="0.25">
      <c r="A580">
        <v>20190715</v>
      </c>
      <c r="B580" t="str">
        <f>"129749"</f>
        <v>129749</v>
      </c>
      <c r="C580" t="s">
        <v>362</v>
      </c>
      <c r="D580" s="4">
        <v>72</v>
      </c>
      <c r="E580" t="s">
        <v>25</v>
      </c>
      <c r="F580" t="s">
        <v>124</v>
      </c>
    </row>
    <row r="581" spans="1:6" x14ac:dyDescent="0.25">
      <c r="A581">
        <v>20190715</v>
      </c>
      <c r="B581" t="str">
        <f>"129750"</f>
        <v>129750</v>
      </c>
      <c r="C581" t="s">
        <v>363</v>
      </c>
      <c r="D581" s="4">
        <v>72</v>
      </c>
      <c r="E581" t="s">
        <v>25</v>
      </c>
      <c r="F581" t="s">
        <v>124</v>
      </c>
    </row>
    <row r="582" spans="1:6" x14ac:dyDescent="0.25">
      <c r="A582">
        <v>20190715</v>
      </c>
      <c r="B582" t="str">
        <f>"129751"</f>
        <v>129751</v>
      </c>
      <c r="C582" t="s">
        <v>364</v>
      </c>
      <c r="D582" s="4">
        <v>72</v>
      </c>
      <c r="E582" t="s">
        <v>25</v>
      </c>
      <c r="F582" t="s">
        <v>124</v>
      </c>
    </row>
    <row r="583" spans="1:6" x14ac:dyDescent="0.25">
      <c r="A583">
        <v>20190715</v>
      </c>
      <c r="B583" t="str">
        <f>"129752"</f>
        <v>129752</v>
      </c>
      <c r="C583" t="s">
        <v>365</v>
      </c>
      <c r="D583" s="4">
        <v>72</v>
      </c>
      <c r="E583" t="s">
        <v>25</v>
      </c>
      <c r="F583" t="s">
        <v>124</v>
      </c>
    </row>
    <row r="584" spans="1:6" x14ac:dyDescent="0.25">
      <c r="A584">
        <v>20190715</v>
      </c>
      <c r="B584" t="str">
        <f>"129753"</f>
        <v>129753</v>
      </c>
      <c r="C584" t="s">
        <v>3</v>
      </c>
      <c r="D584" s="4">
        <v>856.15</v>
      </c>
      <c r="E584" t="s">
        <v>366</v>
      </c>
      <c r="F584" t="s">
        <v>102</v>
      </c>
    </row>
    <row r="585" spans="1:6" x14ac:dyDescent="0.25">
      <c r="A585">
        <v>20190715</v>
      </c>
      <c r="B585" t="str">
        <f>"129754"</f>
        <v>129754</v>
      </c>
      <c r="C585" t="s">
        <v>112</v>
      </c>
      <c r="D585" s="4">
        <v>950</v>
      </c>
      <c r="E585" t="s">
        <v>367</v>
      </c>
      <c r="F585" t="s">
        <v>109</v>
      </c>
    </row>
    <row r="586" spans="1:6" x14ac:dyDescent="0.25">
      <c r="A586">
        <v>20190715</v>
      </c>
      <c r="B586" t="str">
        <f>"129755"</f>
        <v>129755</v>
      </c>
      <c r="C586" t="s">
        <v>5</v>
      </c>
      <c r="D586" s="4">
        <v>29688.04</v>
      </c>
      <c r="E586" t="s">
        <v>368</v>
      </c>
      <c r="F586" t="s">
        <v>102</v>
      </c>
    </row>
    <row r="587" spans="1:6" x14ac:dyDescent="0.25">
      <c r="A587">
        <v>20190715</v>
      </c>
      <c r="B587" t="str">
        <f>"129755"</f>
        <v>129755</v>
      </c>
      <c r="C587" t="s">
        <v>5</v>
      </c>
      <c r="D587" s="4">
        <v>-116.97</v>
      </c>
      <c r="E587" t="s">
        <v>369</v>
      </c>
      <c r="F587" t="s">
        <v>102</v>
      </c>
    </row>
    <row r="588" spans="1:6" x14ac:dyDescent="0.25">
      <c r="A588">
        <v>20190715</v>
      </c>
      <c r="B588" t="str">
        <f>"129756"</f>
        <v>129756</v>
      </c>
      <c r="C588" t="s">
        <v>370</v>
      </c>
      <c r="D588" s="4">
        <v>90</v>
      </c>
      <c r="E588" t="s">
        <v>184</v>
      </c>
      <c r="F588" t="s">
        <v>102</v>
      </c>
    </row>
    <row r="589" spans="1:6" x14ac:dyDescent="0.25">
      <c r="A589">
        <v>20190715</v>
      </c>
      <c r="B589" t="str">
        <f>"129757"</f>
        <v>129757</v>
      </c>
      <c r="C589" t="s">
        <v>371</v>
      </c>
      <c r="D589" s="4">
        <v>400</v>
      </c>
      <c r="E589" t="s">
        <v>25</v>
      </c>
      <c r="F589" t="s">
        <v>102</v>
      </c>
    </row>
    <row r="590" spans="1:6" x14ac:dyDescent="0.25">
      <c r="A590">
        <v>20190715</v>
      </c>
      <c r="B590" t="str">
        <f>"129758"</f>
        <v>129758</v>
      </c>
      <c r="C590" t="s">
        <v>372</v>
      </c>
      <c r="D590" s="4">
        <v>194</v>
      </c>
      <c r="E590" t="s">
        <v>195</v>
      </c>
      <c r="F590" t="s">
        <v>102</v>
      </c>
    </row>
    <row r="591" spans="1:6" x14ac:dyDescent="0.25">
      <c r="A591">
        <v>20190715</v>
      </c>
      <c r="B591" t="str">
        <f>"129759"</f>
        <v>129759</v>
      </c>
      <c r="C591" t="s">
        <v>373</v>
      </c>
      <c r="D591" s="4">
        <v>1440</v>
      </c>
      <c r="E591" t="s">
        <v>289</v>
      </c>
      <c r="F591" t="s">
        <v>105</v>
      </c>
    </row>
    <row r="592" spans="1:6" x14ac:dyDescent="0.25">
      <c r="A592">
        <v>20190715</v>
      </c>
      <c r="B592" t="str">
        <f>"129760"</f>
        <v>129760</v>
      </c>
      <c r="C592" t="s">
        <v>170</v>
      </c>
      <c r="D592" s="4">
        <v>27.54</v>
      </c>
      <c r="E592" t="s">
        <v>172</v>
      </c>
      <c r="F592" t="s">
        <v>102</v>
      </c>
    </row>
    <row r="593" spans="1:6" x14ac:dyDescent="0.25">
      <c r="A593">
        <v>20190715</v>
      </c>
      <c r="B593" t="str">
        <f>"129760"</f>
        <v>129760</v>
      </c>
      <c r="C593" t="s">
        <v>170</v>
      </c>
      <c r="D593" s="4">
        <v>301.02999999999997</v>
      </c>
      <c r="E593" t="s">
        <v>172</v>
      </c>
      <c r="F593" t="s">
        <v>102</v>
      </c>
    </row>
    <row r="594" spans="1:6" x14ac:dyDescent="0.25">
      <c r="A594">
        <v>20190715</v>
      </c>
      <c r="B594" t="str">
        <f>"129760"</f>
        <v>129760</v>
      </c>
      <c r="C594" t="s">
        <v>170</v>
      </c>
      <c r="D594" s="4">
        <v>734.66</v>
      </c>
      <c r="E594" t="s">
        <v>339</v>
      </c>
      <c r="F594" t="s">
        <v>102</v>
      </c>
    </row>
    <row r="595" spans="1:6" x14ac:dyDescent="0.25">
      <c r="A595">
        <v>20190715</v>
      </c>
      <c r="B595" t="str">
        <f>"129761"</f>
        <v>129761</v>
      </c>
      <c r="C595" t="s">
        <v>374</v>
      </c>
      <c r="D595" s="4">
        <v>735</v>
      </c>
      <c r="E595" t="s">
        <v>375</v>
      </c>
      <c r="F595" t="s">
        <v>102</v>
      </c>
    </row>
    <row r="596" spans="1:6" x14ac:dyDescent="0.25">
      <c r="A596">
        <v>20190715</v>
      </c>
      <c r="B596" t="str">
        <f>"129762"</f>
        <v>129762</v>
      </c>
      <c r="C596" t="s">
        <v>51</v>
      </c>
      <c r="D596" s="4">
        <v>15</v>
      </c>
      <c r="E596" t="s">
        <v>96</v>
      </c>
      <c r="F596" t="s">
        <v>102</v>
      </c>
    </row>
    <row r="597" spans="1:6" x14ac:dyDescent="0.25">
      <c r="A597">
        <v>20190715</v>
      </c>
      <c r="B597" t="str">
        <f>"129762"</f>
        <v>129762</v>
      </c>
      <c r="C597" t="s">
        <v>51</v>
      </c>
      <c r="D597" s="4">
        <v>200</v>
      </c>
      <c r="E597" t="s">
        <v>96</v>
      </c>
      <c r="F597" t="s">
        <v>102</v>
      </c>
    </row>
    <row r="598" spans="1:6" x14ac:dyDescent="0.25">
      <c r="A598">
        <v>20190715</v>
      </c>
      <c r="B598" t="str">
        <f>"129762"</f>
        <v>129762</v>
      </c>
      <c r="C598" t="s">
        <v>51</v>
      </c>
      <c r="D598" s="4">
        <v>41</v>
      </c>
      <c r="E598" t="s">
        <v>96</v>
      </c>
      <c r="F598" t="s">
        <v>102</v>
      </c>
    </row>
    <row r="599" spans="1:6" x14ac:dyDescent="0.25">
      <c r="A599">
        <v>20190715</v>
      </c>
      <c r="B599" t="str">
        <f>"129762"</f>
        <v>129762</v>
      </c>
      <c r="C599" t="s">
        <v>51</v>
      </c>
      <c r="D599" s="4">
        <v>80</v>
      </c>
      <c r="E599" t="s">
        <v>96</v>
      </c>
      <c r="F599" t="s">
        <v>102</v>
      </c>
    </row>
    <row r="600" spans="1:6" x14ac:dyDescent="0.25">
      <c r="A600">
        <v>20190715</v>
      </c>
      <c r="B600" t="str">
        <f>"129762"</f>
        <v>129762</v>
      </c>
      <c r="C600" t="s">
        <v>51</v>
      </c>
      <c r="D600" s="4">
        <v>48</v>
      </c>
      <c r="E600" t="s">
        <v>96</v>
      </c>
      <c r="F600" t="s">
        <v>102</v>
      </c>
    </row>
    <row r="601" spans="1:6" x14ac:dyDescent="0.25">
      <c r="A601">
        <v>20190715</v>
      </c>
      <c r="B601" t="str">
        <f>"129762"</f>
        <v>129762</v>
      </c>
      <c r="C601" t="s">
        <v>51</v>
      </c>
      <c r="D601" s="4">
        <v>108</v>
      </c>
      <c r="E601" t="s">
        <v>96</v>
      </c>
      <c r="F601" t="s">
        <v>102</v>
      </c>
    </row>
    <row r="602" spans="1:6" x14ac:dyDescent="0.25">
      <c r="A602">
        <v>20190715</v>
      </c>
      <c r="B602" t="str">
        <f>"129762"</f>
        <v>129762</v>
      </c>
      <c r="C602" t="s">
        <v>51</v>
      </c>
      <c r="D602" s="4">
        <v>140</v>
      </c>
      <c r="E602" t="s">
        <v>96</v>
      </c>
      <c r="F602" t="s">
        <v>102</v>
      </c>
    </row>
    <row r="603" spans="1:6" x14ac:dyDescent="0.25">
      <c r="A603">
        <v>20190715</v>
      </c>
      <c r="B603" t="str">
        <f>"129762"</f>
        <v>129762</v>
      </c>
      <c r="C603" t="s">
        <v>51</v>
      </c>
      <c r="D603" s="4">
        <v>132</v>
      </c>
      <c r="E603" t="s">
        <v>96</v>
      </c>
      <c r="F603" t="s">
        <v>102</v>
      </c>
    </row>
    <row r="604" spans="1:6" x14ac:dyDescent="0.25">
      <c r="A604">
        <v>20190715</v>
      </c>
      <c r="B604" t="str">
        <f>"129762"</f>
        <v>129762</v>
      </c>
      <c r="C604" t="s">
        <v>51</v>
      </c>
      <c r="D604" s="4">
        <v>120</v>
      </c>
      <c r="E604" t="s">
        <v>96</v>
      </c>
      <c r="F604" t="s">
        <v>102</v>
      </c>
    </row>
    <row r="605" spans="1:6" x14ac:dyDescent="0.25">
      <c r="A605">
        <v>20190715</v>
      </c>
      <c r="B605" t="str">
        <f>"129762"</f>
        <v>129762</v>
      </c>
      <c r="C605" t="s">
        <v>51</v>
      </c>
      <c r="D605" s="4">
        <v>20</v>
      </c>
      <c r="E605" t="s">
        <v>96</v>
      </c>
      <c r="F605" t="s">
        <v>102</v>
      </c>
    </row>
    <row r="606" spans="1:6" x14ac:dyDescent="0.25">
      <c r="A606">
        <v>20190715</v>
      </c>
      <c r="B606" t="str">
        <f>"129762"</f>
        <v>129762</v>
      </c>
      <c r="C606" t="s">
        <v>51</v>
      </c>
      <c r="D606" s="4">
        <v>325</v>
      </c>
      <c r="E606" t="s">
        <v>96</v>
      </c>
      <c r="F606" t="s">
        <v>102</v>
      </c>
    </row>
    <row r="607" spans="1:6" x14ac:dyDescent="0.25">
      <c r="A607">
        <v>20190715</v>
      </c>
      <c r="B607" t="str">
        <f>"129762"</f>
        <v>129762</v>
      </c>
      <c r="C607" t="s">
        <v>51</v>
      </c>
      <c r="D607" s="4">
        <v>2</v>
      </c>
      <c r="E607" t="s">
        <v>96</v>
      </c>
      <c r="F607" t="s">
        <v>102</v>
      </c>
    </row>
    <row r="608" spans="1:6" x14ac:dyDescent="0.25">
      <c r="A608">
        <v>20190715</v>
      </c>
      <c r="B608" t="str">
        <f>"129763"</f>
        <v>129763</v>
      </c>
      <c r="C608" t="s">
        <v>7</v>
      </c>
      <c r="D608" s="4">
        <v>220</v>
      </c>
      <c r="E608" t="s">
        <v>174</v>
      </c>
      <c r="F608" t="s">
        <v>102</v>
      </c>
    </row>
    <row r="609" spans="1:6" x14ac:dyDescent="0.25">
      <c r="A609">
        <v>20190715</v>
      </c>
      <c r="B609" t="str">
        <f>"129764"</f>
        <v>129764</v>
      </c>
      <c r="C609" t="s">
        <v>376</v>
      </c>
      <c r="D609" s="4">
        <v>786.72</v>
      </c>
      <c r="E609" t="s">
        <v>377</v>
      </c>
      <c r="F609" t="s">
        <v>102</v>
      </c>
    </row>
    <row r="610" spans="1:6" x14ac:dyDescent="0.25">
      <c r="A610">
        <v>20190715</v>
      </c>
      <c r="B610" t="str">
        <f>"129765"</f>
        <v>129765</v>
      </c>
      <c r="C610" t="s">
        <v>56</v>
      </c>
      <c r="D610" s="4">
        <v>90.17</v>
      </c>
      <c r="E610" t="s">
        <v>183</v>
      </c>
      <c r="F610" t="s">
        <v>102</v>
      </c>
    </row>
    <row r="611" spans="1:6" x14ac:dyDescent="0.25">
      <c r="A611">
        <v>20190715</v>
      </c>
      <c r="B611" t="str">
        <f>"129766"</f>
        <v>129766</v>
      </c>
      <c r="C611" t="s">
        <v>378</v>
      </c>
      <c r="D611" s="4">
        <v>38400</v>
      </c>
      <c r="E611" t="s">
        <v>14</v>
      </c>
      <c r="F611" t="s">
        <v>102</v>
      </c>
    </row>
    <row r="612" spans="1:6" x14ac:dyDescent="0.25">
      <c r="A612">
        <v>20190715</v>
      </c>
      <c r="B612" t="str">
        <f>"129767"</f>
        <v>129767</v>
      </c>
      <c r="C612" t="s">
        <v>379</v>
      </c>
      <c r="D612" s="4">
        <v>144</v>
      </c>
      <c r="E612" t="s">
        <v>25</v>
      </c>
      <c r="F612" t="s">
        <v>102</v>
      </c>
    </row>
    <row r="613" spans="1:6" x14ac:dyDescent="0.25">
      <c r="A613">
        <v>20190715</v>
      </c>
      <c r="B613" t="str">
        <f>"129768"</f>
        <v>129768</v>
      </c>
      <c r="C613" t="s">
        <v>380</v>
      </c>
      <c r="D613" s="4">
        <v>19.5</v>
      </c>
      <c r="E613" t="s">
        <v>381</v>
      </c>
      <c r="F613" t="s">
        <v>102</v>
      </c>
    </row>
    <row r="614" spans="1:6" x14ac:dyDescent="0.25">
      <c r="A614">
        <v>20190715</v>
      </c>
      <c r="B614" t="str">
        <f>"129769"</f>
        <v>129769</v>
      </c>
      <c r="C614" t="s">
        <v>191</v>
      </c>
      <c r="D614" s="4">
        <v>52</v>
      </c>
      <c r="E614" t="s">
        <v>23</v>
      </c>
      <c r="F614" t="s">
        <v>102</v>
      </c>
    </row>
    <row r="615" spans="1:6" x14ac:dyDescent="0.25">
      <c r="A615">
        <v>20190715</v>
      </c>
      <c r="B615" t="str">
        <f>"129770"</f>
        <v>129770</v>
      </c>
      <c r="C615" t="s">
        <v>382</v>
      </c>
      <c r="D615" s="4">
        <v>18</v>
      </c>
      <c r="E615" t="s">
        <v>383</v>
      </c>
      <c r="F615" t="s">
        <v>102</v>
      </c>
    </row>
    <row r="616" spans="1:6" x14ac:dyDescent="0.25">
      <c r="A616">
        <v>20190715</v>
      </c>
      <c r="B616" t="str">
        <f>"129771"</f>
        <v>129771</v>
      </c>
      <c r="C616" t="s">
        <v>384</v>
      </c>
      <c r="D616" s="4">
        <v>217.25</v>
      </c>
      <c r="E616" t="s">
        <v>385</v>
      </c>
      <c r="F616" t="s">
        <v>102</v>
      </c>
    </row>
    <row r="617" spans="1:6" x14ac:dyDescent="0.25">
      <c r="A617">
        <v>20190715</v>
      </c>
      <c r="B617" t="str">
        <f>"129772"</f>
        <v>129772</v>
      </c>
      <c r="C617" t="s">
        <v>386</v>
      </c>
      <c r="D617" s="4">
        <v>180</v>
      </c>
      <c r="E617" t="s">
        <v>25</v>
      </c>
      <c r="F617" t="s">
        <v>102</v>
      </c>
    </row>
    <row r="618" spans="1:6" x14ac:dyDescent="0.25">
      <c r="A618">
        <v>20190715</v>
      </c>
      <c r="B618" t="str">
        <f>"129773"</f>
        <v>129773</v>
      </c>
      <c r="C618" t="s">
        <v>196</v>
      </c>
      <c r="D618" s="4">
        <v>4194.38</v>
      </c>
      <c r="E618" t="s">
        <v>195</v>
      </c>
      <c r="F618" t="s">
        <v>102</v>
      </c>
    </row>
    <row r="619" spans="1:6" x14ac:dyDescent="0.25">
      <c r="A619">
        <v>20190715</v>
      </c>
      <c r="B619" t="str">
        <f>"129773"</f>
        <v>129773</v>
      </c>
      <c r="C619" t="s">
        <v>196</v>
      </c>
      <c r="D619" s="4">
        <v>280.08999999999997</v>
      </c>
      <c r="E619" t="s">
        <v>23</v>
      </c>
      <c r="F619" t="s">
        <v>102</v>
      </c>
    </row>
    <row r="620" spans="1:6" x14ac:dyDescent="0.25">
      <c r="A620">
        <v>20190715</v>
      </c>
      <c r="B620" t="str">
        <f>"129773"</f>
        <v>129773</v>
      </c>
      <c r="C620" t="s">
        <v>196</v>
      </c>
      <c r="D620" s="4">
        <v>1864.56</v>
      </c>
      <c r="E620" t="s">
        <v>23</v>
      </c>
      <c r="F620" t="s">
        <v>102</v>
      </c>
    </row>
    <row r="621" spans="1:6" x14ac:dyDescent="0.25">
      <c r="A621">
        <v>20190715</v>
      </c>
      <c r="B621" t="str">
        <f>"129774"</f>
        <v>129774</v>
      </c>
      <c r="C621" t="s">
        <v>387</v>
      </c>
      <c r="D621" s="4">
        <v>3499</v>
      </c>
      <c r="E621" t="s">
        <v>14</v>
      </c>
      <c r="F621" t="s">
        <v>124</v>
      </c>
    </row>
    <row r="622" spans="1:6" x14ac:dyDescent="0.25">
      <c r="A622">
        <v>20190715</v>
      </c>
      <c r="B622" t="str">
        <f>"129775"</f>
        <v>129775</v>
      </c>
      <c r="C622" t="s">
        <v>388</v>
      </c>
      <c r="D622" s="4">
        <v>120</v>
      </c>
      <c r="E622" t="s">
        <v>25</v>
      </c>
      <c r="F622" t="s">
        <v>102</v>
      </c>
    </row>
    <row r="623" spans="1:6" x14ac:dyDescent="0.25">
      <c r="A623">
        <v>20190715</v>
      </c>
      <c r="B623" t="str">
        <f>"129776"</f>
        <v>129776</v>
      </c>
      <c r="C623" t="s">
        <v>389</v>
      </c>
      <c r="D623" s="4">
        <v>72</v>
      </c>
      <c r="E623" t="s">
        <v>25</v>
      </c>
      <c r="F623" t="s">
        <v>124</v>
      </c>
    </row>
    <row r="624" spans="1:6" x14ac:dyDescent="0.25">
      <c r="A624">
        <v>20190715</v>
      </c>
      <c r="B624" t="str">
        <f>"129778"</f>
        <v>129778</v>
      </c>
      <c r="C624" t="s">
        <v>390</v>
      </c>
      <c r="D624" s="4">
        <v>1734.04</v>
      </c>
      <c r="E624" t="s">
        <v>391</v>
      </c>
      <c r="F624" t="s">
        <v>102</v>
      </c>
    </row>
    <row r="625" spans="1:6" x14ac:dyDescent="0.25">
      <c r="A625">
        <v>20190715</v>
      </c>
      <c r="B625" t="str">
        <f>"129779"</f>
        <v>129779</v>
      </c>
      <c r="C625" t="s">
        <v>392</v>
      </c>
      <c r="D625" s="4">
        <v>11</v>
      </c>
      <c r="E625" t="s">
        <v>23</v>
      </c>
      <c r="F625" t="s">
        <v>308</v>
      </c>
    </row>
    <row r="626" spans="1:6" x14ac:dyDescent="0.25">
      <c r="A626">
        <v>20190715</v>
      </c>
      <c r="B626" t="str">
        <f>"129780"</f>
        <v>129780</v>
      </c>
      <c r="C626" t="s">
        <v>393</v>
      </c>
      <c r="D626" s="4">
        <v>180</v>
      </c>
      <c r="E626" t="s">
        <v>25</v>
      </c>
      <c r="F626" t="s">
        <v>102</v>
      </c>
    </row>
    <row r="627" spans="1:6" x14ac:dyDescent="0.25">
      <c r="A627">
        <v>20190715</v>
      </c>
      <c r="B627" t="str">
        <f>"129781"</f>
        <v>129781</v>
      </c>
      <c r="C627" t="s">
        <v>394</v>
      </c>
      <c r="D627" s="4">
        <v>180</v>
      </c>
      <c r="E627" t="s">
        <v>25</v>
      </c>
      <c r="F627" t="s">
        <v>102</v>
      </c>
    </row>
    <row r="628" spans="1:6" x14ac:dyDescent="0.25">
      <c r="A628">
        <v>20190715</v>
      </c>
      <c r="B628" t="str">
        <f>"129782"</f>
        <v>129782</v>
      </c>
      <c r="C628" t="s">
        <v>395</v>
      </c>
      <c r="D628" s="4">
        <v>3468.84</v>
      </c>
      <c r="E628" t="s">
        <v>396</v>
      </c>
      <c r="F628" t="s">
        <v>102</v>
      </c>
    </row>
    <row r="629" spans="1:6" x14ac:dyDescent="0.25">
      <c r="A629">
        <v>20190715</v>
      </c>
      <c r="B629" t="str">
        <f>"129783"</f>
        <v>129783</v>
      </c>
      <c r="C629" t="s">
        <v>397</v>
      </c>
      <c r="D629" s="4">
        <v>152.9</v>
      </c>
      <c r="E629" t="s">
        <v>23</v>
      </c>
      <c r="F629" t="s">
        <v>308</v>
      </c>
    </row>
    <row r="630" spans="1:6" x14ac:dyDescent="0.25">
      <c r="A630">
        <v>20190715</v>
      </c>
      <c r="B630" t="str">
        <f>"129784"</f>
        <v>129784</v>
      </c>
      <c r="C630" t="s">
        <v>15</v>
      </c>
      <c r="D630" s="4">
        <v>264.58999999999997</v>
      </c>
      <c r="E630" t="s">
        <v>23</v>
      </c>
      <c r="F630" t="s">
        <v>102</v>
      </c>
    </row>
    <row r="631" spans="1:6" x14ac:dyDescent="0.25">
      <c r="A631">
        <v>20190715</v>
      </c>
      <c r="B631" t="str">
        <f>"129784"</f>
        <v>129784</v>
      </c>
      <c r="C631" t="s">
        <v>15</v>
      </c>
      <c r="D631" s="4">
        <v>347.47</v>
      </c>
      <c r="E631" t="s">
        <v>398</v>
      </c>
      <c r="F631" t="s">
        <v>102</v>
      </c>
    </row>
    <row r="632" spans="1:6" x14ac:dyDescent="0.25">
      <c r="A632">
        <v>20190715</v>
      </c>
      <c r="B632" t="str">
        <f>"129785"</f>
        <v>129785</v>
      </c>
      <c r="C632" t="s">
        <v>399</v>
      </c>
      <c r="D632" s="4">
        <v>165</v>
      </c>
      <c r="E632" t="s">
        <v>14</v>
      </c>
      <c r="F632" t="s">
        <v>102</v>
      </c>
    </row>
    <row r="633" spans="1:6" x14ac:dyDescent="0.25">
      <c r="A633">
        <v>20190715</v>
      </c>
      <c r="B633" t="str">
        <f>"129786"</f>
        <v>129786</v>
      </c>
      <c r="C633" t="s">
        <v>209</v>
      </c>
      <c r="D633" s="4">
        <v>36</v>
      </c>
      <c r="E633" t="s">
        <v>25</v>
      </c>
      <c r="F633" t="s">
        <v>102</v>
      </c>
    </row>
    <row r="634" spans="1:6" x14ac:dyDescent="0.25">
      <c r="A634">
        <v>20190715</v>
      </c>
      <c r="B634" t="str">
        <f>"129787"</f>
        <v>129787</v>
      </c>
      <c r="C634" t="s">
        <v>400</v>
      </c>
      <c r="D634" s="4">
        <v>36</v>
      </c>
      <c r="E634" t="s">
        <v>183</v>
      </c>
      <c r="F634" t="s">
        <v>102</v>
      </c>
    </row>
    <row r="635" spans="1:6" x14ac:dyDescent="0.25">
      <c r="A635">
        <v>20190715</v>
      </c>
      <c r="B635" t="str">
        <f>"129788"</f>
        <v>129788</v>
      </c>
      <c r="C635" t="s">
        <v>401</v>
      </c>
      <c r="D635" s="4">
        <v>72</v>
      </c>
      <c r="E635" t="s">
        <v>25</v>
      </c>
      <c r="F635" t="s">
        <v>102</v>
      </c>
    </row>
    <row r="636" spans="1:6" x14ac:dyDescent="0.25">
      <c r="A636">
        <v>20190715</v>
      </c>
      <c r="B636" t="str">
        <f>"129789"</f>
        <v>129789</v>
      </c>
      <c r="C636" t="s">
        <v>402</v>
      </c>
      <c r="D636" s="4">
        <v>72</v>
      </c>
      <c r="E636" t="s">
        <v>25</v>
      </c>
      <c r="F636" t="s">
        <v>124</v>
      </c>
    </row>
    <row r="637" spans="1:6" x14ac:dyDescent="0.25">
      <c r="A637">
        <v>20190715</v>
      </c>
      <c r="B637" t="str">
        <f>"129790"</f>
        <v>129790</v>
      </c>
      <c r="C637" t="s">
        <v>403</v>
      </c>
      <c r="D637" s="4">
        <v>54.99</v>
      </c>
      <c r="E637" t="s">
        <v>404</v>
      </c>
      <c r="F637" t="s">
        <v>102</v>
      </c>
    </row>
    <row r="638" spans="1:6" x14ac:dyDescent="0.25">
      <c r="A638">
        <v>20190715</v>
      </c>
      <c r="B638" t="str">
        <f>"129791"</f>
        <v>129791</v>
      </c>
      <c r="C638" t="s">
        <v>405</v>
      </c>
      <c r="D638" s="4">
        <v>72</v>
      </c>
      <c r="E638" t="s">
        <v>25</v>
      </c>
      <c r="F638" t="s">
        <v>124</v>
      </c>
    </row>
    <row r="639" spans="1:6" x14ac:dyDescent="0.25">
      <c r="A639">
        <v>20190715</v>
      </c>
      <c r="B639" t="str">
        <f>"129792"</f>
        <v>129792</v>
      </c>
      <c r="C639" t="s">
        <v>406</v>
      </c>
      <c r="D639" s="4">
        <v>108</v>
      </c>
      <c r="E639" t="s">
        <v>25</v>
      </c>
      <c r="F639" t="s">
        <v>102</v>
      </c>
    </row>
    <row r="640" spans="1:6" x14ac:dyDescent="0.25">
      <c r="A640">
        <v>20190715</v>
      </c>
      <c r="B640" t="str">
        <f>"129793"</f>
        <v>129793</v>
      </c>
      <c r="C640" t="s">
        <v>407</v>
      </c>
      <c r="D640" s="4">
        <v>108</v>
      </c>
      <c r="E640" t="s">
        <v>408</v>
      </c>
      <c r="F640" t="s">
        <v>102</v>
      </c>
    </row>
    <row r="641" spans="1:6" x14ac:dyDescent="0.25">
      <c r="A641">
        <v>20190715</v>
      </c>
      <c r="B641" t="str">
        <f>"129794"</f>
        <v>129794</v>
      </c>
      <c r="C641" t="s">
        <v>219</v>
      </c>
      <c r="D641" s="4">
        <v>275.68</v>
      </c>
      <c r="E641" t="s">
        <v>409</v>
      </c>
      <c r="F641" t="s">
        <v>102</v>
      </c>
    </row>
    <row r="642" spans="1:6" x14ac:dyDescent="0.25">
      <c r="A642">
        <v>20190715</v>
      </c>
      <c r="B642" t="str">
        <f>"129794"</f>
        <v>129794</v>
      </c>
      <c r="C642" t="s">
        <v>219</v>
      </c>
      <c r="D642" s="4">
        <v>655.12</v>
      </c>
      <c r="E642" t="s">
        <v>409</v>
      </c>
      <c r="F642" t="s">
        <v>102</v>
      </c>
    </row>
    <row r="643" spans="1:6" x14ac:dyDescent="0.25">
      <c r="A643">
        <v>20190715</v>
      </c>
      <c r="B643" t="str">
        <f>"129795"</f>
        <v>129795</v>
      </c>
      <c r="C643" t="s">
        <v>108</v>
      </c>
      <c r="D643" s="4">
        <v>7300</v>
      </c>
      <c r="E643" t="s">
        <v>410</v>
      </c>
      <c r="F643" t="s">
        <v>109</v>
      </c>
    </row>
    <row r="644" spans="1:6" x14ac:dyDescent="0.25">
      <c r="A644">
        <v>20190715</v>
      </c>
      <c r="B644" t="str">
        <f>"129796"</f>
        <v>129796</v>
      </c>
      <c r="C644" t="s">
        <v>67</v>
      </c>
      <c r="D644" s="4">
        <v>7913.16</v>
      </c>
      <c r="E644" t="s">
        <v>411</v>
      </c>
      <c r="F644" t="s">
        <v>102</v>
      </c>
    </row>
    <row r="645" spans="1:6" x14ac:dyDescent="0.25">
      <c r="A645">
        <v>20190715</v>
      </c>
      <c r="B645" t="str">
        <f>"129797"</f>
        <v>129797</v>
      </c>
      <c r="C645" t="s">
        <v>0</v>
      </c>
      <c r="D645" s="4">
        <v>290</v>
      </c>
      <c r="E645" t="s">
        <v>162</v>
      </c>
      <c r="F645" t="s">
        <v>102</v>
      </c>
    </row>
    <row r="646" spans="1:6" x14ac:dyDescent="0.25">
      <c r="A646">
        <v>20190715</v>
      </c>
      <c r="B646" t="str">
        <f>"129798"</f>
        <v>129798</v>
      </c>
      <c r="C646" t="s">
        <v>412</v>
      </c>
      <c r="D646" s="4">
        <v>183.74</v>
      </c>
      <c r="E646" t="s">
        <v>413</v>
      </c>
      <c r="F646" t="s">
        <v>102</v>
      </c>
    </row>
    <row r="647" spans="1:6" x14ac:dyDescent="0.25">
      <c r="A647">
        <v>20190715</v>
      </c>
      <c r="B647" t="str">
        <f>"129799"</f>
        <v>129799</v>
      </c>
      <c r="C647" t="s">
        <v>33</v>
      </c>
      <c r="D647" s="4">
        <v>19.5</v>
      </c>
      <c r="E647" t="s">
        <v>23</v>
      </c>
      <c r="F647" t="s">
        <v>102</v>
      </c>
    </row>
    <row r="648" spans="1:6" x14ac:dyDescent="0.25">
      <c r="A648">
        <v>20190715</v>
      </c>
      <c r="B648" t="str">
        <f>"129800"</f>
        <v>129800</v>
      </c>
      <c r="C648" t="s">
        <v>414</v>
      </c>
      <c r="D648" s="4">
        <v>33235.25</v>
      </c>
      <c r="E648" t="s">
        <v>415</v>
      </c>
      <c r="F648" t="s">
        <v>102</v>
      </c>
    </row>
    <row r="649" spans="1:6" x14ac:dyDescent="0.25">
      <c r="A649">
        <v>20190715</v>
      </c>
      <c r="B649" t="str">
        <f>"129800"</f>
        <v>129800</v>
      </c>
      <c r="C649" t="s">
        <v>414</v>
      </c>
      <c r="D649" s="4">
        <v>176704.5</v>
      </c>
      <c r="E649" t="s">
        <v>416</v>
      </c>
      <c r="F649" t="s">
        <v>102</v>
      </c>
    </row>
    <row r="650" spans="1:6" x14ac:dyDescent="0.25">
      <c r="A650">
        <v>20190715</v>
      </c>
      <c r="B650" t="str">
        <f>"129801"</f>
        <v>129801</v>
      </c>
      <c r="C650" t="s">
        <v>417</v>
      </c>
      <c r="D650" s="4">
        <v>72</v>
      </c>
      <c r="E650" t="s">
        <v>25</v>
      </c>
      <c r="F650" t="s">
        <v>124</v>
      </c>
    </row>
    <row r="651" spans="1:6" x14ac:dyDescent="0.25">
      <c r="A651">
        <v>20190715</v>
      </c>
      <c r="B651" t="str">
        <f>"129802"</f>
        <v>129802</v>
      </c>
      <c r="C651" t="s">
        <v>418</v>
      </c>
      <c r="D651" s="4">
        <v>108</v>
      </c>
      <c r="E651" t="s">
        <v>341</v>
      </c>
      <c r="F651" t="s">
        <v>102</v>
      </c>
    </row>
    <row r="652" spans="1:6" x14ac:dyDescent="0.25">
      <c r="A652">
        <v>20190715</v>
      </c>
      <c r="B652" t="str">
        <f>"129803"</f>
        <v>129803</v>
      </c>
      <c r="C652" t="s">
        <v>233</v>
      </c>
      <c r="D652" s="4">
        <v>53000</v>
      </c>
      <c r="E652" t="s">
        <v>419</v>
      </c>
      <c r="F652" t="s">
        <v>102</v>
      </c>
    </row>
    <row r="653" spans="1:6" x14ac:dyDescent="0.25">
      <c r="A653">
        <v>20190715</v>
      </c>
      <c r="B653" t="str">
        <f>"129804"</f>
        <v>129804</v>
      </c>
      <c r="C653" t="s">
        <v>420</v>
      </c>
      <c r="D653" s="4">
        <v>805.61</v>
      </c>
      <c r="E653" t="s">
        <v>41</v>
      </c>
      <c r="F653" t="s">
        <v>102</v>
      </c>
    </row>
    <row r="654" spans="1:6" x14ac:dyDescent="0.25">
      <c r="A654">
        <v>20190715</v>
      </c>
      <c r="B654" t="str">
        <f>"129804"</f>
        <v>129804</v>
      </c>
      <c r="C654" t="s">
        <v>420</v>
      </c>
      <c r="D654" s="4">
        <v>2463.29</v>
      </c>
      <c r="E654" t="s">
        <v>23</v>
      </c>
      <c r="F654" t="s">
        <v>102</v>
      </c>
    </row>
    <row r="655" spans="1:6" x14ac:dyDescent="0.25">
      <c r="A655">
        <v>20190715</v>
      </c>
      <c r="B655" t="str">
        <f>"129805"</f>
        <v>129805</v>
      </c>
      <c r="C655" t="s">
        <v>70</v>
      </c>
      <c r="D655" s="4">
        <v>184.68</v>
      </c>
      <c r="E655" t="s">
        <v>71</v>
      </c>
      <c r="F655" t="s">
        <v>102</v>
      </c>
    </row>
    <row r="656" spans="1:6" x14ac:dyDescent="0.25">
      <c r="A656">
        <v>20190715</v>
      </c>
      <c r="B656" t="str">
        <f>"129806"</f>
        <v>129806</v>
      </c>
      <c r="C656" t="s">
        <v>421</v>
      </c>
      <c r="D656" s="4">
        <v>489.24</v>
      </c>
      <c r="E656" t="s">
        <v>41</v>
      </c>
      <c r="F656" t="s">
        <v>102</v>
      </c>
    </row>
    <row r="657" spans="1:6" x14ac:dyDescent="0.25">
      <c r="A657">
        <v>20190715</v>
      </c>
      <c r="B657" t="str">
        <f>"129807"</f>
        <v>129807</v>
      </c>
      <c r="C657" t="s">
        <v>422</v>
      </c>
      <c r="D657" s="4">
        <v>352.87</v>
      </c>
      <c r="E657" t="s">
        <v>423</v>
      </c>
      <c r="F657" t="s">
        <v>102</v>
      </c>
    </row>
    <row r="658" spans="1:6" x14ac:dyDescent="0.25">
      <c r="A658">
        <v>20190715</v>
      </c>
      <c r="B658" t="str">
        <f>"129807"</f>
        <v>129807</v>
      </c>
      <c r="C658" t="s">
        <v>422</v>
      </c>
      <c r="D658" s="4">
        <v>14.11</v>
      </c>
      <c r="E658" t="s">
        <v>423</v>
      </c>
      <c r="F658" t="s">
        <v>102</v>
      </c>
    </row>
    <row r="659" spans="1:6" x14ac:dyDescent="0.25">
      <c r="A659">
        <v>20190715</v>
      </c>
      <c r="B659" t="str">
        <f>"129807"</f>
        <v>129807</v>
      </c>
      <c r="C659" t="s">
        <v>422</v>
      </c>
      <c r="D659" s="4">
        <v>352.87</v>
      </c>
      <c r="E659" t="s">
        <v>423</v>
      </c>
      <c r="F659" t="s">
        <v>102</v>
      </c>
    </row>
    <row r="660" spans="1:6" x14ac:dyDescent="0.25">
      <c r="A660">
        <v>20190715</v>
      </c>
      <c r="B660" t="str">
        <f>"129807"</f>
        <v>129807</v>
      </c>
      <c r="C660" t="s">
        <v>422</v>
      </c>
      <c r="D660" s="4">
        <v>352.87</v>
      </c>
      <c r="E660" t="s">
        <v>423</v>
      </c>
      <c r="F660" t="s">
        <v>102</v>
      </c>
    </row>
    <row r="661" spans="1:6" x14ac:dyDescent="0.25">
      <c r="A661">
        <v>20190715</v>
      </c>
      <c r="B661" t="str">
        <f>"129807"</f>
        <v>129807</v>
      </c>
      <c r="C661" t="s">
        <v>422</v>
      </c>
      <c r="D661" s="4">
        <v>352.87</v>
      </c>
      <c r="E661" t="s">
        <v>423</v>
      </c>
      <c r="F661" t="s">
        <v>102</v>
      </c>
    </row>
    <row r="662" spans="1:6" x14ac:dyDescent="0.25">
      <c r="A662">
        <v>20190715</v>
      </c>
      <c r="B662" t="str">
        <f>"129807"</f>
        <v>129807</v>
      </c>
      <c r="C662" t="s">
        <v>422</v>
      </c>
      <c r="D662" s="4">
        <v>352.87</v>
      </c>
      <c r="E662" t="s">
        <v>423</v>
      </c>
      <c r="F662" t="s">
        <v>102</v>
      </c>
    </row>
    <row r="663" spans="1:6" x14ac:dyDescent="0.25">
      <c r="A663">
        <v>20190715</v>
      </c>
      <c r="B663" t="str">
        <f>"129807"</f>
        <v>129807</v>
      </c>
      <c r="C663" t="s">
        <v>422</v>
      </c>
      <c r="D663" s="4">
        <v>352.87</v>
      </c>
      <c r="E663" t="s">
        <v>423</v>
      </c>
      <c r="F663" t="s">
        <v>102</v>
      </c>
    </row>
    <row r="664" spans="1:6" x14ac:dyDescent="0.25">
      <c r="A664">
        <v>20190715</v>
      </c>
      <c r="B664" t="str">
        <f>"129807"</f>
        <v>129807</v>
      </c>
      <c r="C664" t="s">
        <v>422</v>
      </c>
      <c r="D664" s="4">
        <v>352.87</v>
      </c>
      <c r="E664" t="s">
        <v>423</v>
      </c>
      <c r="F664" t="s">
        <v>102</v>
      </c>
    </row>
    <row r="665" spans="1:6" x14ac:dyDescent="0.25">
      <c r="A665">
        <v>20190715</v>
      </c>
      <c r="B665" t="str">
        <f>"129807"</f>
        <v>129807</v>
      </c>
      <c r="C665" t="s">
        <v>422</v>
      </c>
      <c r="D665" s="4">
        <v>352.87</v>
      </c>
      <c r="E665" t="s">
        <v>423</v>
      </c>
      <c r="F665" t="s">
        <v>102</v>
      </c>
    </row>
    <row r="666" spans="1:6" x14ac:dyDescent="0.25">
      <c r="A666">
        <v>20190715</v>
      </c>
      <c r="B666" t="str">
        <f>"129807"</f>
        <v>129807</v>
      </c>
      <c r="C666" t="s">
        <v>422</v>
      </c>
      <c r="D666" s="4">
        <v>352.87</v>
      </c>
      <c r="E666" t="s">
        <v>423</v>
      </c>
      <c r="F666" t="s">
        <v>102</v>
      </c>
    </row>
    <row r="667" spans="1:6" x14ac:dyDescent="0.25">
      <c r="A667">
        <v>20190715</v>
      </c>
      <c r="B667" t="str">
        <f>"129807"</f>
        <v>129807</v>
      </c>
      <c r="C667" t="s">
        <v>422</v>
      </c>
      <c r="D667" s="4">
        <v>352.87</v>
      </c>
      <c r="E667" t="s">
        <v>423</v>
      </c>
      <c r="F667" t="s">
        <v>102</v>
      </c>
    </row>
    <row r="668" spans="1:6" x14ac:dyDescent="0.25">
      <c r="A668">
        <v>20190715</v>
      </c>
      <c r="B668" t="str">
        <f>"129807"</f>
        <v>129807</v>
      </c>
      <c r="C668" t="s">
        <v>422</v>
      </c>
      <c r="D668" s="4">
        <v>211.69</v>
      </c>
      <c r="E668" t="s">
        <v>423</v>
      </c>
      <c r="F668" t="s">
        <v>102</v>
      </c>
    </row>
    <row r="669" spans="1:6" x14ac:dyDescent="0.25">
      <c r="A669">
        <v>20190715</v>
      </c>
      <c r="B669" t="str">
        <f>"129808"</f>
        <v>129808</v>
      </c>
      <c r="C669" t="s">
        <v>424</v>
      </c>
      <c r="D669" s="4">
        <v>1500</v>
      </c>
      <c r="E669" t="s">
        <v>425</v>
      </c>
      <c r="F669" t="s">
        <v>102</v>
      </c>
    </row>
    <row r="670" spans="1:6" x14ac:dyDescent="0.25">
      <c r="A670">
        <v>20190715</v>
      </c>
      <c r="B670" t="str">
        <f>"129809"</f>
        <v>129809</v>
      </c>
      <c r="C670" t="s">
        <v>426</v>
      </c>
      <c r="D670" s="4">
        <v>108</v>
      </c>
      <c r="E670" t="s">
        <v>427</v>
      </c>
      <c r="F670" t="s">
        <v>102</v>
      </c>
    </row>
    <row r="671" spans="1:6" x14ac:dyDescent="0.25">
      <c r="A671">
        <v>20190715</v>
      </c>
      <c r="B671" t="str">
        <f>"129810"</f>
        <v>129810</v>
      </c>
      <c r="C671" t="s">
        <v>428</v>
      </c>
      <c r="D671" s="4">
        <v>561.05999999999995</v>
      </c>
      <c r="E671" t="s">
        <v>429</v>
      </c>
      <c r="F671" t="s">
        <v>102</v>
      </c>
    </row>
    <row r="672" spans="1:6" x14ac:dyDescent="0.25">
      <c r="A672">
        <v>20190715</v>
      </c>
      <c r="B672" t="str">
        <f>"129811"</f>
        <v>129811</v>
      </c>
      <c r="C672" t="s">
        <v>430</v>
      </c>
      <c r="D672" s="4">
        <v>72</v>
      </c>
      <c r="E672" t="s">
        <v>25</v>
      </c>
      <c r="F672" t="s">
        <v>124</v>
      </c>
    </row>
    <row r="673" spans="1:6" x14ac:dyDescent="0.25">
      <c r="A673">
        <v>20190715</v>
      </c>
      <c r="B673" t="str">
        <f>"129812"</f>
        <v>129812</v>
      </c>
      <c r="C673" t="s">
        <v>431</v>
      </c>
      <c r="D673" s="4">
        <v>108</v>
      </c>
      <c r="E673" t="s">
        <v>408</v>
      </c>
      <c r="F673" t="s">
        <v>102</v>
      </c>
    </row>
    <row r="674" spans="1:6" x14ac:dyDescent="0.25">
      <c r="A674">
        <v>20190715</v>
      </c>
      <c r="B674" t="str">
        <f>"129813"</f>
        <v>129813</v>
      </c>
      <c r="C674" t="s">
        <v>254</v>
      </c>
      <c r="D674" s="4">
        <v>297</v>
      </c>
      <c r="E674" t="s">
        <v>432</v>
      </c>
      <c r="F674" t="s">
        <v>102</v>
      </c>
    </row>
    <row r="675" spans="1:6" x14ac:dyDescent="0.25">
      <c r="A675">
        <v>20190715</v>
      </c>
      <c r="B675" t="str">
        <f>"129814"</f>
        <v>129814</v>
      </c>
      <c r="C675" t="s">
        <v>433</v>
      </c>
      <c r="D675" s="4">
        <v>24500</v>
      </c>
      <c r="E675" t="s">
        <v>434</v>
      </c>
      <c r="F675" t="s">
        <v>102</v>
      </c>
    </row>
    <row r="676" spans="1:6" x14ac:dyDescent="0.25">
      <c r="A676">
        <v>20190715</v>
      </c>
      <c r="B676" t="str">
        <f>"129815"</f>
        <v>129815</v>
      </c>
      <c r="C676" t="s">
        <v>435</v>
      </c>
      <c r="D676" s="4">
        <v>72</v>
      </c>
      <c r="E676" t="s">
        <v>25</v>
      </c>
      <c r="F676" t="s">
        <v>124</v>
      </c>
    </row>
    <row r="677" spans="1:6" x14ac:dyDescent="0.25">
      <c r="A677">
        <v>20190715</v>
      </c>
      <c r="B677" t="str">
        <f>"129816"</f>
        <v>129816</v>
      </c>
      <c r="C677" t="s">
        <v>436</v>
      </c>
      <c r="D677" s="4">
        <v>180</v>
      </c>
      <c r="E677" t="s">
        <v>25</v>
      </c>
      <c r="F677" t="s">
        <v>102</v>
      </c>
    </row>
    <row r="678" spans="1:6" x14ac:dyDescent="0.25">
      <c r="A678">
        <v>20190715</v>
      </c>
      <c r="B678" t="str">
        <f>"129817"</f>
        <v>129817</v>
      </c>
      <c r="C678" t="s">
        <v>437</v>
      </c>
      <c r="D678" s="4">
        <v>100</v>
      </c>
      <c r="E678" t="s">
        <v>438</v>
      </c>
      <c r="F678" t="s">
        <v>102</v>
      </c>
    </row>
    <row r="679" spans="1:6" x14ac:dyDescent="0.25">
      <c r="A679">
        <v>20190715</v>
      </c>
      <c r="B679" t="str">
        <f>"129818"</f>
        <v>129818</v>
      </c>
      <c r="C679" t="s">
        <v>439</v>
      </c>
      <c r="D679" s="4">
        <v>1738</v>
      </c>
      <c r="E679" t="s">
        <v>440</v>
      </c>
      <c r="F679" t="s">
        <v>102</v>
      </c>
    </row>
    <row r="680" spans="1:6" x14ac:dyDescent="0.25">
      <c r="A680">
        <v>20190715</v>
      </c>
      <c r="B680" t="str">
        <f>"129819"</f>
        <v>129819</v>
      </c>
      <c r="C680" t="s">
        <v>441</v>
      </c>
      <c r="D680" s="4">
        <v>164.21</v>
      </c>
      <c r="E680" t="s">
        <v>23</v>
      </c>
      <c r="F680" t="s">
        <v>102</v>
      </c>
    </row>
    <row r="681" spans="1:6" x14ac:dyDescent="0.25">
      <c r="A681">
        <v>20190715</v>
      </c>
      <c r="B681" t="str">
        <f>"129820"</f>
        <v>129820</v>
      </c>
      <c r="C681" t="s">
        <v>81</v>
      </c>
      <c r="D681" s="4">
        <v>108</v>
      </c>
      <c r="E681" t="s">
        <v>341</v>
      </c>
      <c r="F681" t="s">
        <v>102</v>
      </c>
    </row>
    <row r="682" spans="1:6" x14ac:dyDescent="0.25">
      <c r="A682">
        <v>20190715</v>
      </c>
      <c r="B682" t="str">
        <f>"129821"</f>
        <v>129821</v>
      </c>
      <c r="C682" t="s">
        <v>442</v>
      </c>
      <c r="D682" s="4">
        <v>405</v>
      </c>
      <c r="E682" t="s">
        <v>443</v>
      </c>
      <c r="F682" t="s">
        <v>102</v>
      </c>
    </row>
    <row r="683" spans="1:6" x14ac:dyDescent="0.25">
      <c r="A683">
        <v>20190715</v>
      </c>
      <c r="B683" t="str">
        <f>"129822"</f>
        <v>129822</v>
      </c>
      <c r="C683" t="s">
        <v>444</v>
      </c>
      <c r="D683" s="4">
        <v>93.98</v>
      </c>
      <c r="E683" t="s">
        <v>23</v>
      </c>
      <c r="F683" t="s">
        <v>102</v>
      </c>
    </row>
    <row r="684" spans="1:6" x14ac:dyDescent="0.25">
      <c r="A684">
        <v>20190715</v>
      </c>
      <c r="B684" t="str">
        <f>"129823"</f>
        <v>129823</v>
      </c>
      <c r="C684" t="s">
        <v>110</v>
      </c>
      <c r="D684" s="4">
        <v>375</v>
      </c>
      <c r="E684" t="s">
        <v>445</v>
      </c>
      <c r="F684" t="s">
        <v>109</v>
      </c>
    </row>
    <row r="685" spans="1:6" x14ac:dyDescent="0.25">
      <c r="A685">
        <v>20190715</v>
      </c>
      <c r="B685" t="str">
        <f>"129823"</f>
        <v>129823</v>
      </c>
      <c r="C685" t="s">
        <v>110</v>
      </c>
      <c r="D685" s="4">
        <v>1950</v>
      </c>
      <c r="E685" t="s">
        <v>446</v>
      </c>
      <c r="F685" t="s">
        <v>109</v>
      </c>
    </row>
    <row r="686" spans="1:6" x14ac:dyDescent="0.25">
      <c r="A686">
        <v>20190715</v>
      </c>
      <c r="B686" t="str">
        <f>"129824"</f>
        <v>129824</v>
      </c>
      <c r="C686" t="s">
        <v>447</v>
      </c>
      <c r="D686" s="4">
        <v>750</v>
      </c>
      <c r="E686" s="1">
        <v>43617</v>
      </c>
      <c r="F686" t="s">
        <v>102</v>
      </c>
    </row>
    <row r="687" spans="1:6" x14ac:dyDescent="0.25">
      <c r="A687">
        <v>20190715</v>
      </c>
      <c r="B687" t="str">
        <f>"129825"</f>
        <v>129825</v>
      </c>
      <c r="C687" t="s">
        <v>448</v>
      </c>
      <c r="D687" s="4">
        <v>59.9</v>
      </c>
      <c r="E687" t="s">
        <v>6</v>
      </c>
      <c r="F687" t="s">
        <v>124</v>
      </c>
    </row>
    <row r="688" spans="1:6" x14ac:dyDescent="0.25">
      <c r="A688">
        <v>20190715</v>
      </c>
      <c r="B688" t="str">
        <f>"129826"</f>
        <v>129826</v>
      </c>
      <c r="C688" t="s">
        <v>282</v>
      </c>
      <c r="D688" s="4">
        <v>350</v>
      </c>
      <c r="E688" t="s">
        <v>449</v>
      </c>
      <c r="F688" t="s">
        <v>102</v>
      </c>
    </row>
    <row r="689" spans="1:6" x14ac:dyDescent="0.25">
      <c r="A689">
        <v>20190715</v>
      </c>
      <c r="B689" t="str">
        <f>"129827"</f>
        <v>129827</v>
      </c>
      <c r="C689" t="s">
        <v>297</v>
      </c>
      <c r="D689" s="4">
        <v>350</v>
      </c>
      <c r="E689" t="s">
        <v>450</v>
      </c>
      <c r="F689" t="s">
        <v>102</v>
      </c>
    </row>
    <row r="690" spans="1:6" x14ac:dyDescent="0.25">
      <c r="A690">
        <v>20190715</v>
      </c>
      <c r="B690" t="str">
        <f>"129828"</f>
        <v>129828</v>
      </c>
      <c r="C690" t="s">
        <v>451</v>
      </c>
      <c r="D690" s="4">
        <v>430</v>
      </c>
      <c r="E690" t="s">
        <v>452</v>
      </c>
      <c r="F690" t="s">
        <v>102</v>
      </c>
    </row>
    <row r="691" spans="1:6" x14ac:dyDescent="0.25">
      <c r="A691">
        <v>20190715</v>
      </c>
      <c r="B691" t="str">
        <f>"129829"</f>
        <v>129829</v>
      </c>
      <c r="C691" t="s">
        <v>116</v>
      </c>
      <c r="D691" s="4">
        <v>1500</v>
      </c>
      <c r="E691" t="s">
        <v>453</v>
      </c>
      <c r="F691" t="s">
        <v>109</v>
      </c>
    </row>
    <row r="692" spans="1:6" x14ac:dyDescent="0.25">
      <c r="A692">
        <v>20190715</v>
      </c>
      <c r="B692" t="str">
        <f>"129830"</f>
        <v>129830</v>
      </c>
      <c r="C692" t="s">
        <v>454</v>
      </c>
      <c r="D692" s="4">
        <v>72</v>
      </c>
      <c r="E692" t="s">
        <v>25</v>
      </c>
      <c r="F692" t="s">
        <v>124</v>
      </c>
    </row>
    <row r="693" spans="1:6" x14ac:dyDescent="0.25">
      <c r="A693">
        <v>20190715</v>
      </c>
      <c r="B693" t="str">
        <f>"129831"</f>
        <v>129831</v>
      </c>
      <c r="C693" t="s">
        <v>455</v>
      </c>
      <c r="D693" s="4">
        <v>360</v>
      </c>
      <c r="E693" t="s">
        <v>456</v>
      </c>
      <c r="F693" t="s">
        <v>102</v>
      </c>
    </row>
    <row r="694" spans="1:6" x14ac:dyDescent="0.25">
      <c r="A694">
        <v>20190715</v>
      </c>
      <c r="B694" t="str">
        <f>"129831"</f>
        <v>129831</v>
      </c>
      <c r="C694" t="s">
        <v>455</v>
      </c>
      <c r="D694" s="4">
        <v>4130</v>
      </c>
      <c r="E694" t="s">
        <v>456</v>
      </c>
      <c r="F694" t="s">
        <v>102</v>
      </c>
    </row>
    <row r="695" spans="1:6" x14ac:dyDescent="0.25">
      <c r="A695">
        <v>20190715</v>
      </c>
      <c r="B695" t="str">
        <f>"129831"</f>
        <v>129831</v>
      </c>
      <c r="C695" t="s">
        <v>455</v>
      </c>
      <c r="D695" s="4">
        <v>3230</v>
      </c>
      <c r="E695" t="s">
        <v>456</v>
      </c>
      <c r="F695" t="s">
        <v>102</v>
      </c>
    </row>
    <row r="696" spans="1:6" x14ac:dyDescent="0.25">
      <c r="A696">
        <v>20190715</v>
      </c>
      <c r="B696" t="str">
        <f>"129832"</f>
        <v>129832</v>
      </c>
      <c r="C696" t="s">
        <v>457</v>
      </c>
      <c r="D696" s="4">
        <v>72</v>
      </c>
      <c r="E696" t="s">
        <v>25</v>
      </c>
      <c r="F696" t="s">
        <v>124</v>
      </c>
    </row>
    <row r="697" spans="1:6" x14ac:dyDescent="0.25">
      <c r="A697">
        <v>20190715</v>
      </c>
      <c r="B697" t="str">
        <f>"129833"</f>
        <v>129833</v>
      </c>
      <c r="C697" t="s">
        <v>458</v>
      </c>
      <c r="D697" s="4">
        <v>108</v>
      </c>
      <c r="E697" t="s">
        <v>25</v>
      </c>
      <c r="F697" t="s">
        <v>124</v>
      </c>
    </row>
    <row r="698" spans="1:6" x14ac:dyDescent="0.25">
      <c r="A698">
        <v>20190715</v>
      </c>
      <c r="B698" t="str">
        <f>"129834"</f>
        <v>129834</v>
      </c>
      <c r="C698" t="s">
        <v>459</v>
      </c>
      <c r="D698" s="4">
        <v>198</v>
      </c>
      <c r="E698" t="s">
        <v>23</v>
      </c>
      <c r="F698" t="s">
        <v>102</v>
      </c>
    </row>
    <row r="699" spans="1:6" x14ac:dyDescent="0.25">
      <c r="A699">
        <v>20190715</v>
      </c>
      <c r="B699" t="str">
        <f>"129835"</f>
        <v>129835</v>
      </c>
      <c r="C699" t="s">
        <v>318</v>
      </c>
      <c r="D699" s="4">
        <v>343</v>
      </c>
      <c r="E699" t="s">
        <v>189</v>
      </c>
      <c r="F699" t="s">
        <v>102</v>
      </c>
    </row>
    <row r="700" spans="1:6" x14ac:dyDescent="0.25">
      <c r="A700">
        <v>20190715</v>
      </c>
      <c r="B700" t="str">
        <f>"129835"</f>
        <v>129835</v>
      </c>
      <c r="C700" t="s">
        <v>318</v>
      </c>
      <c r="D700" s="4">
        <v>305.55</v>
      </c>
      <c r="E700" t="s">
        <v>189</v>
      </c>
      <c r="F700" t="s">
        <v>102</v>
      </c>
    </row>
    <row r="701" spans="1:6" x14ac:dyDescent="0.25">
      <c r="A701">
        <v>20190715</v>
      </c>
      <c r="B701" t="str">
        <f>"129836"</f>
        <v>129836</v>
      </c>
      <c r="C701" t="s">
        <v>318</v>
      </c>
      <c r="D701" s="4">
        <v>314.99</v>
      </c>
      <c r="E701" t="s">
        <v>189</v>
      </c>
      <c r="F701" t="s">
        <v>124</v>
      </c>
    </row>
    <row r="702" spans="1:6" x14ac:dyDescent="0.25">
      <c r="A702">
        <v>20190715</v>
      </c>
      <c r="B702" t="str">
        <f>"129836"</f>
        <v>129836</v>
      </c>
      <c r="C702" t="s">
        <v>318</v>
      </c>
      <c r="D702" s="4">
        <v>3617.73</v>
      </c>
      <c r="E702" t="s">
        <v>189</v>
      </c>
      <c r="F702" t="s">
        <v>102</v>
      </c>
    </row>
    <row r="703" spans="1:6" x14ac:dyDescent="0.25">
      <c r="A703">
        <v>20190715</v>
      </c>
      <c r="B703" t="str">
        <f>"129836"</f>
        <v>129836</v>
      </c>
      <c r="C703" t="s">
        <v>318</v>
      </c>
      <c r="D703" s="4">
        <v>204.08</v>
      </c>
      <c r="E703" t="s">
        <v>189</v>
      </c>
      <c r="F703" t="s">
        <v>102</v>
      </c>
    </row>
    <row r="704" spans="1:6" x14ac:dyDescent="0.25">
      <c r="A704">
        <v>20190715</v>
      </c>
      <c r="B704" t="str">
        <f>"129836"</f>
        <v>129836</v>
      </c>
      <c r="C704" t="s">
        <v>318</v>
      </c>
      <c r="D704" s="4">
        <v>947.14</v>
      </c>
      <c r="E704" t="s">
        <v>189</v>
      </c>
      <c r="F704" t="s">
        <v>102</v>
      </c>
    </row>
    <row r="705" spans="1:6" x14ac:dyDescent="0.25">
      <c r="A705">
        <v>20190715</v>
      </c>
      <c r="B705" t="str">
        <f>"129836"</f>
        <v>129836</v>
      </c>
      <c r="C705" t="s">
        <v>318</v>
      </c>
      <c r="D705" s="4">
        <v>2455.6799999999998</v>
      </c>
      <c r="E705" t="s">
        <v>189</v>
      </c>
      <c r="F705" t="s">
        <v>102</v>
      </c>
    </row>
    <row r="706" spans="1:6" x14ac:dyDescent="0.25">
      <c r="A706">
        <v>20190715</v>
      </c>
      <c r="B706" t="str">
        <f>"129836"</f>
        <v>129836</v>
      </c>
      <c r="C706" t="s">
        <v>318</v>
      </c>
      <c r="D706" s="4">
        <v>1496.86</v>
      </c>
      <c r="E706" t="s">
        <v>189</v>
      </c>
      <c r="F706" t="s">
        <v>102</v>
      </c>
    </row>
    <row r="707" spans="1:6" x14ac:dyDescent="0.25">
      <c r="A707">
        <v>20190715</v>
      </c>
      <c r="B707" t="str">
        <f>"129836"</f>
        <v>129836</v>
      </c>
      <c r="C707" t="s">
        <v>318</v>
      </c>
      <c r="D707" s="4">
        <v>725.36</v>
      </c>
      <c r="E707" t="s">
        <v>189</v>
      </c>
      <c r="F707" t="s">
        <v>102</v>
      </c>
    </row>
    <row r="708" spans="1:6" x14ac:dyDescent="0.25">
      <c r="A708">
        <v>20190715</v>
      </c>
      <c r="B708" t="str">
        <f>"129836"</f>
        <v>129836</v>
      </c>
      <c r="C708" t="s">
        <v>318</v>
      </c>
      <c r="D708" s="4">
        <v>1350.54</v>
      </c>
      <c r="E708" t="s">
        <v>189</v>
      </c>
      <c r="F708" t="s">
        <v>102</v>
      </c>
    </row>
    <row r="709" spans="1:6" x14ac:dyDescent="0.25">
      <c r="A709">
        <v>20190715</v>
      </c>
      <c r="B709" t="str">
        <f>"129836"</f>
        <v>129836</v>
      </c>
      <c r="C709" t="s">
        <v>318</v>
      </c>
      <c r="D709" s="4">
        <v>1293.07</v>
      </c>
      <c r="E709" t="s">
        <v>189</v>
      </c>
      <c r="F709" t="s">
        <v>102</v>
      </c>
    </row>
    <row r="710" spans="1:6" x14ac:dyDescent="0.25">
      <c r="A710">
        <v>20190715</v>
      </c>
      <c r="B710" t="str">
        <f>"129836"</f>
        <v>129836</v>
      </c>
      <c r="C710" t="s">
        <v>318</v>
      </c>
      <c r="D710" s="4">
        <v>1427.24</v>
      </c>
      <c r="E710" t="s">
        <v>189</v>
      </c>
      <c r="F710" t="s">
        <v>102</v>
      </c>
    </row>
    <row r="711" spans="1:6" x14ac:dyDescent="0.25">
      <c r="A711">
        <v>20190715</v>
      </c>
      <c r="B711" t="str">
        <f>"129836"</f>
        <v>129836</v>
      </c>
      <c r="C711" t="s">
        <v>318</v>
      </c>
      <c r="D711" s="4">
        <v>782.39</v>
      </c>
      <c r="E711" t="s">
        <v>189</v>
      </c>
      <c r="F711" t="s">
        <v>102</v>
      </c>
    </row>
    <row r="712" spans="1:6" x14ac:dyDescent="0.25">
      <c r="A712">
        <v>20190715</v>
      </c>
      <c r="B712" t="str">
        <f>"129836"</f>
        <v>129836</v>
      </c>
      <c r="C712" t="s">
        <v>318</v>
      </c>
      <c r="D712" s="4">
        <v>802.29</v>
      </c>
      <c r="E712" t="s">
        <v>189</v>
      </c>
      <c r="F712" t="s">
        <v>102</v>
      </c>
    </row>
    <row r="713" spans="1:6" x14ac:dyDescent="0.25">
      <c r="A713">
        <v>20190715</v>
      </c>
      <c r="B713" t="str">
        <f>"129836"</f>
        <v>129836</v>
      </c>
      <c r="C713" t="s">
        <v>318</v>
      </c>
      <c r="D713" s="4">
        <v>338.36</v>
      </c>
      <c r="E713" t="s">
        <v>189</v>
      </c>
      <c r="F713" t="s">
        <v>102</v>
      </c>
    </row>
    <row r="714" spans="1:6" x14ac:dyDescent="0.25">
      <c r="A714">
        <v>20190715</v>
      </c>
      <c r="B714" t="str">
        <f>"129836"</f>
        <v>129836</v>
      </c>
      <c r="C714" t="s">
        <v>318</v>
      </c>
      <c r="D714" s="4">
        <v>2392.65</v>
      </c>
      <c r="E714" t="s">
        <v>189</v>
      </c>
      <c r="F714" t="s">
        <v>102</v>
      </c>
    </row>
    <row r="715" spans="1:6" x14ac:dyDescent="0.25">
      <c r="A715">
        <v>20190715</v>
      </c>
      <c r="B715" t="str">
        <f>"129836"</f>
        <v>129836</v>
      </c>
      <c r="C715" t="s">
        <v>318</v>
      </c>
      <c r="D715" s="4">
        <v>639.80999999999995</v>
      </c>
      <c r="E715" t="s">
        <v>189</v>
      </c>
      <c r="F715" t="s">
        <v>102</v>
      </c>
    </row>
    <row r="716" spans="1:6" x14ac:dyDescent="0.25">
      <c r="A716">
        <v>20190715</v>
      </c>
      <c r="B716" t="str">
        <f>"129836"</f>
        <v>129836</v>
      </c>
      <c r="C716" t="s">
        <v>318</v>
      </c>
      <c r="D716" s="4">
        <v>257.11</v>
      </c>
      <c r="E716" t="s">
        <v>189</v>
      </c>
      <c r="F716" t="s">
        <v>102</v>
      </c>
    </row>
    <row r="717" spans="1:6" x14ac:dyDescent="0.25">
      <c r="A717">
        <v>20190718</v>
      </c>
      <c r="B717" t="str">
        <f>"129837"</f>
        <v>129837</v>
      </c>
      <c r="C717" t="s">
        <v>460</v>
      </c>
      <c r="D717" s="4">
        <v>10955</v>
      </c>
      <c r="E717" t="s">
        <v>166</v>
      </c>
      <c r="F717" t="s">
        <v>102</v>
      </c>
    </row>
    <row r="718" spans="1:6" x14ac:dyDescent="0.25">
      <c r="A718">
        <v>20190718</v>
      </c>
      <c r="B718" t="str">
        <f>"129838"</f>
        <v>129838</v>
      </c>
      <c r="C718" t="s">
        <v>117</v>
      </c>
      <c r="D718" s="4">
        <v>184.76</v>
      </c>
      <c r="E718" t="s">
        <v>461</v>
      </c>
      <c r="F718" t="s">
        <v>102</v>
      </c>
    </row>
    <row r="719" spans="1:6" x14ac:dyDescent="0.25">
      <c r="A719">
        <v>20190718</v>
      </c>
      <c r="B719" t="str">
        <f>"129839"</f>
        <v>129839</v>
      </c>
      <c r="C719" t="s">
        <v>462</v>
      </c>
      <c r="D719" s="4">
        <v>225</v>
      </c>
      <c r="E719" t="s">
        <v>463</v>
      </c>
      <c r="F719" t="s">
        <v>102</v>
      </c>
    </row>
    <row r="720" spans="1:6" x14ac:dyDescent="0.25">
      <c r="A720">
        <v>20190718</v>
      </c>
      <c r="B720" t="str">
        <f>"129839"</f>
        <v>129839</v>
      </c>
      <c r="C720" t="s">
        <v>462</v>
      </c>
      <c r="D720" s="4">
        <v>112</v>
      </c>
      <c r="E720" t="s">
        <v>464</v>
      </c>
      <c r="F720" t="s">
        <v>102</v>
      </c>
    </row>
    <row r="721" spans="1:6" x14ac:dyDescent="0.25">
      <c r="A721">
        <v>20190718</v>
      </c>
      <c r="B721" t="str">
        <f>"129839"</f>
        <v>129839</v>
      </c>
      <c r="C721" t="s">
        <v>462</v>
      </c>
      <c r="D721" s="4">
        <v>96</v>
      </c>
      <c r="E721" t="s">
        <v>464</v>
      </c>
      <c r="F721" t="s">
        <v>102</v>
      </c>
    </row>
    <row r="722" spans="1:6" x14ac:dyDescent="0.25">
      <c r="A722">
        <v>20190718</v>
      </c>
      <c r="B722" t="str">
        <f>"129839"</f>
        <v>129839</v>
      </c>
      <c r="C722" t="s">
        <v>462</v>
      </c>
      <c r="D722" s="4">
        <v>96</v>
      </c>
      <c r="E722" t="s">
        <v>464</v>
      </c>
      <c r="F722" t="s">
        <v>102</v>
      </c>
    </row>
    <row r="723" spans="1:6" x14ac:dyDescent="0.25">
      <c r="A723">
        <v>20190718</v>
      </c>
      <c r="B723" t="str">
        <f>"129839"</f>
        <v>129839</v>
      </c>
      <c r="C723" t="s">
        <v>462</v>
      </c>
      <c r="D723" s="4">
        <v>12</v>
      </c>
      <c r="E723" t="s">
        <v>465</v>
      </c>
      <c r="F723" t="s">
        <v>102</v>
      </c>
    </row>
    <row r="724" spans="1:6" x14ac:dyDescent="0.25">
      <c r="A724">
        <v>20190718</v>
      </c>
      <c r="B724" t="str">
        <f>"129839"</f>
        <v>129839</v>
      </c>
      <c r="C724" t="s">
        <v>462</v>
      </c>
      <c r="D724" s="4">
        <v>873</v>
      </c>
      <c r="E724" t="s">
        <v>463</v>
      </c>
      <c r="F724" t="s">
        <v>308</v>
      </c>
    </row>
    <row r="725" spans="1:6" x14ac:dyDescent="0.25">
      <c r="A725">
        <v>20190718</v>
      </c>
      <c r="B725" t="str">
        <f>"129840"</f>
        <v>129840</v>
      </c>
      <c r="C725" t="s">
        <v>466</v>
      </c>
      <c r="D725" s="4">
        <v>144</v>
      </c>
      <c r="E725" t="s">
        <v>25</v>
      </c>
      <c r="F725" t="s">
        <v>102</v>
      </c>
    </row>
    <row r="726" spans="1:6" x14ac:dyDescent="0.25">
      <c r="A726">
        <v>20190718</v>
      </c>
      <c r="B726" t="str">
        <f>"129841"</f>
        <v>129841</v>
      </c>
      <c r="C726" t="s">
        <v>97</v>
      </c>
      <c r="D726" s="4">
        <v>42.05</v>
      </c>
      <c r="E726" t="s">
        <v>23</v>
      </c>
      <c r="F726" t="s">
        <v>102</v>
      </c>
    </row>
    <row r="727" spans="1:6" x14ac:dyDescent="0.25">
      <c r="A727">
        <v>20190718</v>
      </c>
      <c r="B727" t="str">
        <f>"129841"</f>
        <v>129841</v>
      </c>
      <c r="C727" t="s">
        <v>97</v>
      </c>
      <c r="D727" s="4">
        <v>11.7</v>
      </c>
      <c r="E727" t="s">
        <v>23</v>
      </c>
      <c r="F727" t="s">
        <v>102</v>
      </c>
    </row>
    <row r="728" spans="1:6" x14ac:dyDescent="0.25">
      <c r="A728">
        <v>20190718</v>
      </c>
      <c r="B728" t="str">
        <f>"129841"</f>
        <v>129841</v>
      </c>
      <c r="C728" t="s">
        <v>97</v>
      </c>
      <c r="D728" s="4">
        <v>-215.44</v>
      </c>
      <c r="E728" t="s">
        <v>467</v>
      </c>
      <c r="F728" t="s">
        <v>102</v>
      </c>
    </row>
    <row r="729" spans="1:6" x14ac:dyDescent="0.25">
      <c r="A729">
        <v>20190718</v>
      </c>
      <c r="B729" t="str">
        <f>"129841"</f>
        <v>129841</v>
      </c>
      <c r="C729" t="s">
        <v>97</v>
      </c>
      <c r="D729" s="4">
        <v>-17.52</v>
      </c>
      <c r="E729" t="s">
        <v>467</v>
      </c>
      <c r="F729" t="s">
        <v>102</v>
      </c>
    </row>
    <row r="730" spans="1:6" x14ac:dyDescent="0.25">
      <c r="A730">
        <v>20190718</v>
      </c>
      <c r="B730" t="str">
        <f>"129841"</f>
        <v>129841</v>
      </c>
      <c r="C730" t="s">
        <v>97</v>
      </c>
      <c r="D730" s="4">
        <v>-49.26</v>
      </c>
      <c r="E730" t="s">
        <v>467</v>
      </c>
      <c r="F730" t="s">
        <v>102</v>
      </c>
    </row>
    <row r="731" spans="1:6" x14ac:dyDescent="0.25">
      <c r="A731">
        <v>20190718</v>
      </c>
      <c r="B731" t="str">
        <f>"129841"</f>
        <v>129841</v>
      </c>
      <c r="C731" t="s">
        <v>97</v>
      </c>
      <c r="D731" s="4">
        <v>-54.07</v>
      </c>
      <c r="E731" t="s">
        <v>467</v>
      </c>
      <c r="F731" t="s">
        <v>102</v>
      </c>
    </row>
    <row r="732" spans="1:6" x14ac:dyDescent="0.25">
      <c r="A732">
        <v>20190718</v>
      </c>
      <c r="B732" t="str">
        <f>"129841"</f>
        <v>129841</v>
      </c>
      <c r="C732" t="s">
        <v>97</v>
      </c>
      <c r="D732" s="4">
        <v>-68.95</v>
      </c>
      <c r="E732" t="s">
        <v>467</v>
      </c>
      <c r="F732" t="s">
        <v>102</v>
      </c>
    </row>
    <row r="733" spans="1:6" x14ac:dyDescent="0.25">
      <c r="A733">
        <v>20190718</v>
      </c>
      <c r="B733" t="str">
        <f>"129841"</f>
        <v>129841</v>
      </c>
      <c r="C733" t="s">
        <v>97</v>
      </c>
      <c r="D733" s="4">
        <v>173.75</v>
      </c>
      <c r="E733" t="s">
        <v>23</v>
      </c>
      <c r="F733" t="s">
        <v>102</v>
      </c>
    </row>
    <row r="734" spans="1:6" x14ac:dyDescent="0.25">
      <c r="A734">
        <v>20190718</v>
      </c>
      <c r="B734" t="str">
        <f>"129841"</f>
        <v>129841</v>
      </c>
      <c r="C734" t="s">
        <v>97</v>
      </c>
      <c r="D734" s="4">
        <v>194.97</v>
      </c>
      <c r="E734" t="s">
        <v>23</v>
      </c>
      <c r="F734" t="s">
        <v>102</v>
      </c>
    </row>
    <row r="735" spans="1:6" x14ac:dyDescent="0.25">
      <c r="A735">
        <v>20190718</v>
      </c>
      <c r="B735" t="str">
        <f>"129841"</f>
        <v>129841</v>
      </c>
      <c r="C735" t="s">
        <v>97</v>
      </c>
      <c r="D735" s="4">
        <v>175.32</v>
      </c>
      <c r="E735" t="s">
        <v>23</v>
      </c>
      <c r="F735" t="s">
        <v>102</v>
      </c>
    </row>
    <row r="736" spans="1:6" x14ac:dyDescent="0.25">
      <c r="A736">
        <v>20190718</v>
      </c>
      <c r="B736" t="str">
        <f>"129841"</f>
        <v>129841</v>
      </c>
      <c r="C736" t="s">
        <v>97</v>
      </c>
      <c r="D736" s="4">
        <v>41.71</v>
      </c>
      <c r="E736" t="s">
        <v>23</v>
      </c>
      <c r="F736" t="s">
        <v>102</v>
      </c>
    </row>
    <row r="737" spans="1:6" x14ac:dyDescent="0.25">
      <c r="A737">
        <v>20190718</v>
      </c>
      <c r="B737" t="str">
        <f>"129841"</f>
        <v>129841</v>
      </c>
      <c r="C737" t="s">
        <v>97</v>
      </c>
      <c r="D737" s="4">
        <v>20.239999999999998</v>
      </c>
      <c r="E737" t="s">
        <v>468</v>
      </c>
      <c r="F737" t="s">
        <v>102</v>
      </c>
    </row>
    <row r="738" spans="1:6" x14ac:dyDescent="0.25">
      <c r="A738">
        <v>20190718</v>
      </c>
      <c r="B738" t="str">
        <f>"129841"</f>
        <v>129841</v>
      </c>
      <c r="C738" t="s">
        <v>97</v>
      </c>
      <c r="D738" s="4">
        <v>33.799999999999997</v>
      </c>
      <c r="E738" t="s">
        <v>468</v>
      </c>
      <c r="F738" t="s">
        <v>102</v>
      </c>
    </row>
    <row r="739" spans="1:6" x14ac:dyDescent="0.25">
      <c r="A739">
        <v>20190718</v>
      </c>
      <c r="B739" t="str">
        <f>"129841"</f>
        <v>129841</v>
      </c>
      <c r="C739" t="s">
        <v>97</v>
      </c>
      <c r="D739" s="4">
        <v>406.23</v>
      </c>
      <c r="E739" t="s">
        <v>468</v>
      </c>
      <c r="F739" t="s">
        <v>102</v>
      </c>
    </row>
    <row r="740" spans="1:6" x14ac:dyDescent="0.25">
      <c r="A740">
        <v>20190718</v>
      </c>
      <c r="B740" t="str">
        <f>"129841"</f>
        <v>129841</v>
      </c>
      <c r="C740" t="s">
        <v>97</v>
      </c>
      <c r="D740" s="4">
        <v>80.44</v>
      </c>
      <c r="E740" t="s">
        <v>469</v>
      </c>
      <c r="F740" t="s">
        <v>102</v>
      </c>
    </row>
    <row r="741" spans="1:6" x14ac:dyDescent="0.25">
      <c r="A741">
        <v>20190718</v>
      </c>
      <c r="B741" t="str">
        <f>"129841"</f>
        <v>129841</v>
      </c>
      <c r="C741" t="s">
        <v>97</v>
      </c>
      <c r="D741" s="4">
        <v>584.97</v>
      </c>
      <c r="E741" t="s">
        <v>469</v>
      </c>
      <c r="F741" t="s">
        <v>102</v>
      </c>
    </row>
    <row r="742" spans="1:6" x14ac:dyDescent="0.25">
      <c r="A742">
        <v>20190718</v>
      </c>
      <c r="B742" t="str">
        <f>"129841"</f>
        <v>129841</v>
      </c>
      <c r="C742" t="s">
        <v>97</v>
      </c>
      <c r="D742" s="4">
        <v>116.84</v>
      </c>
      <c r="E742" t="s">
        <v>23</v>
      </c>
      <c r="F742" t="s">
        <v>308</v>
      </c>
    </row>
    <row r="743" spans="1:6" x14ac:dyDescent="0.25">
      <c r="A743">
        <v>20190718</v>
      </c>
      <c r="B743" t="str">
        <f>"129842"</f>
        <v>129842</v>
      </c>
      <c r="C743" t="s">
        <v>470</v>
      </c>
      <c r="D743" s="4">
        <v>108</v>
      </c>
      <c r="E743" t="s">
        <v>25</v>
      </c>
      <c r="F743" t="s">
        <v>102</v>
      </c>
    </row>
    <row r="744" spans="1:6" x14ac:dyDescent="0.25">
      <c r="A744">
        <v>20190718</v>
      </c>
      <c r="B744" t="str">
        <f>"129843"</f>
        <v>129843</v>
      </c>
      <c r="C744" t="s">
        <v>138</v>
      </c>
      <c r="D744" s="4">
        <v>15.2</v>
      </c>
      <c r="E744" t="s">
        <v>471</v>
      </c>
      <c r="F744" t="s">
        <v>140</v>
      </c>
    </row>
    <row r="745" spans="1:6" x14ac:dyDescent="0.25">
      <c r="A745">
        <v>20190718</v>
      </c>
      <c r="B745" t="str">
        <f>"129843"</f>
        <v>129843</v>
      </c>
      <c r="C745" t="s">
        <v>138</v>
      </c>
      <c r="D745" s="4">
        <v>-8.2100000000000009</v>
      </c>
      <c r="E745" t="s">
        <v>141</v>
      </c>
      <c r="F745" t="s">
        <v>140</v>
      </c>
    </row>
    <row r="746" spans="1:6" x14ac:dyDescent="0.25">
      <c r="A746">
        <v>20190718</v>
      </c>
      <c r="B746" t="str">
        <f>"129844"</f>
        <v>129844</v>
      </c>
      <c r="C746" t="s">
        <v>472</v>
      </c>
      <c r="D746" s="4">
        <v>450</v>
      </c>
      <c r="E746" t="s">
        <v>14</v>
      </c>
      <c r="F746" t="s">
        <v>102</v>
      </c>
    </row>
    <row r="747" spans="1:6" x14ac:dyDescent="0.25">
      <c r="A747">
        <v>20190718</v>
      </c>
      <c r="B747" t="str">
        <f>"129845"</f>
        <v>129845</v>
      </c>
      <c r="C747" t="s">
        <v>329</v>
      </c>
      <c r="D747" s="4">
        <v>70</v>
      </c>
      <c r="E747" t="s">
        <v>473</v>
      </c>
      <c r="F747" t="s">
        <v>102</v>
      </c>
    </row>
    <row r="748" spans="1:6" x14ac:dyDescent="0.25">
      <c r="A748">
        <v>20190718</v>
      </c>
      <c r="B748" t="str">
        <f>"129845"</f>
        <v>129845</v>
      </c>
      <c r="C748" t="s">
        <v>329</v>
      </c>
      <c r="D748" s="4">
        <v>70</v>
      </c>
      <c r="E748" t="s">
        <v>473</v>
      </c>
      <c r="F748" t="s">
        <v>102</v>
      </c>
    </row>
    <row r="749" spans="1:6" x14ac:dyDescent="0.25">
      <c r="A749">
        <v>20190718</v>
      </c>
      <c r="B749" t="str">
        <f>"129846"</f>
        <v>129846</v>
      </c>
      <c r="C749" t="s">
        <v>474</v>
      </c>
      <c r="D749" s="4">
        <v>72.400000000000006</v>
      </c>
      <c r="E749" t="s">
        <v>475</v>
      </c>
      <c r="F749" t="s">
        <v>140</v>
      </c>
    </row>
    <row r="750" spans="1:6" x14ac:dyDescent="0.25">
      <c r="A750">
        <v>20190718</v>
      </c>
      <c r="B750" t="str">
        <f>"129847"</f>
        <v>129847</v>
      </c>
      <c r="C750" t="s">
        <v>5</v>
      </c>
      <c r="D750" s="4">
        <v>47.99</v>
      </c>
      <c r="E750" t="s">
        <v>23</v>
      </c>
      <c r="F750" t="s">
        <v>102</v>
      </c>
    </row>
    <row r="751" spans="1:6" x14ac:dyDescent="0.25">
      <c r="A751">
        <v>20190718</v>
      </c>
      <c r="B751" t="str">
        <f>"129848"</f>
        <v>129848</v>
      </c>
      <c r="C751" t="s">
        <v>476</v>
      </c>
      <c r="D751" s="4">
        <v>850</v>
      </c>
      <c r="E751" t="s">
        <v>477</v>
      </c>
      <c r="F751" t="s">
        <v>140</v>
      </c>
    </row>
    <row r="752" spans="1:6" x14ac:dyDescent="0.25">
      <c r="A752">
        <v>20190718</v>
      </c>
      <c r="B752" t="str">
        <f>"129849"</f>
        <v>129849</v>
      </c>
      <c r="C752" t="s">
        <v>371</v>
      </c>
      <c r="D752" s="4">
        <v>25</v>
      </c>
      <c r="E752" t="s">
        <v>25</v>
      </c>
      <c r="F752" t="s">
        <v>140</v>
      </c>
    </row>
    <row r="753" spans="1:6" x14ac:dyDescent="0.25">
      <c r="A753">
        <v>20190718</v>
      </c>
      <c r="B753" t="str">
        <f>"129849"</f>
        <v>129849</v>
      </c>
      <c r="C753" t="s">
        <v>371</v>
      </c>
      <c r="D753" s="4">
        <v>25</v>
      </c>
      <c r="E753" t="s">
        <v>478</v>
      </c>
      <c r="F753" t="s">
        <v>140</v>
      </c>
    </row>
    <row r="754" spans="1:6" x14ac:dyDescent="0.25">
      <c r="A754">
        <v>20190718</v>
      </c>
      <c r="B754" t="str">
        <f>"129849"</f>
        <v>129849</v>
      </c>
      <c r="C754" t="s">
        <v>371</v>
      </c>
      <c r="D754" s="4">
        <v>25</v>
      </c>
      <c r="E754" t="s">
        <v>478</v>
      </c>
      <c r="F754" t="s">
        <v>140</v>
      </c>
    </row>
    <row r="755" spans="1:6" x14ac:dyDescent="0.25">
      <c r="A755">
        <v>20190718</v>
      </c>
      <c r="B755" t="str">
        <f>"129849"</f>
        <v>129849</v>
      </c>
      <c r="C755" t="s">
        <v>371</v>
      </c>
      <c r="D755" s="4">
        <v>25</v>
      </c>
      <c r="E755" t="s">
        <v>478</v>
      </c>
      <c r="F755" t="s">
        <v>140</v>
      </c>
    </row>
    <row r="756" spans="1:6" x14ac:dyDescent="0.25">
      <c r="A756">
        <v>20190718</v>
      </c>
      <c r="B756" t="str">
        <f>"129849"</f>
        <v>129849</v>
      </c>
      <c r="C756" t="s">
        <v>371</v>
      </c>
      <c r="D756" s="4">
        <v>25</v>
      </c>
      <c r="E756" t="s">
        <v>478</v>
      </c>
      <c r="F756" t="s">
        <v>140</v>
      </c>
    </row>
    <row r="757" spans="1:6" x14ac:dyDescent="0.25">
      <c r="A757">
        <v>20190718</v>
      </c>
      <c r="B757" t="str">
        <f>"129849"</f>
        <v>129849</v>
      </c>
      <c r="C757" t="s">
        <v>371</v>
      </c>
      <c r="D757" s="4">
        <v>25</v>
      </c>
      <c r="E757" t="s">
        <v>478</v>
      </c>
      <c r="F757" t="s">
        <v>140</v>
      </c>
    </row>
    <row r="758" spans="1:6" x14ac:dyDescent="0.25">
      <c r="A758">
        <v>20190718</v>
      </c>
      <c r="B758" t="str">
        <f>"129849"</f>
        <v>129849</v>
      </c>
      <c r="C758" t="s">
        <v>371</v>
      </c>
      <c r="D758" s="4">
        <v>25</v>
      </c>
      <c r="E758" t="s">
        <v>478</v>
      </c>
      <c r="F758" t="s">
        <v>140</v>
      </c>
    </row>
    <row r="759" spans="1:6" x14ac:dyDescent="0.25">
      <c r="A759">
        <v>20190718</v>
      </c>
      <c r="B759" t="str">
        <f>"129849"</f>
        <v>129849</v>
      </c>
      <c r="C759" t="s">
        <v>371</v>
      </c>
      <c r="D759" s="4">
        <v>25</v>
      </c>
      <c r="E759" t="s">
        <v>478</v>
      </c>
      <c r="F759" t="s">
        <v>140</v>
      </c>
    </row>
    <row r="760" spans="1:6" x14ac:dyDescent="0.25">
      <c r="A760">
        <v>20190718</v>
      </c>
      <c r="B760" t="str">
        <f>"129849"</f>
        <v>129849</v>
      </c>
      <c r="C760" t="s">
        <v>371</v>
      </c>
      <c r="D760" s="4">
        <v>25</v>
      </c>
      <c r="E760" t="s">
        <v>478</v>
      </c>
      <c r="F760" t="s">
        <v>140</v>
      </c>
    </row>
    <row r="761" spans="1:6" x14ac:dyDescent="0.25">
      <c r="A761">
        <v>20190718</v>
      </c>
      <c r="B761" t="str">
        <f>"129849"</f>
        <v>129849</v>
      </c>
      <c r="C761" t="s">
        <v>371</v>
      </c>
      <c r="D761" s="4">
        <v>25</v>
      </c>
      <c r="E761" t="s">
        <v>478</v>
      </c>
      <c r="F761" t="s">
        <v>140</v>
      </c>
    </row>
    <row r="762" spans="1:6" x14ac:dyDescent="0.25">
      <c r="A762">
        <v>20190718</v>
      </c>
      <c r="B762" t="str">
        <f>"129849"</f>
        <v>129849</v>
      </c>
      <c r="C762" t="s">
        <v>371</v>
      </c>
      <c r="D762" s="4">
        <v>25</v>
      </c>
      <c r="E762" t="s">
        <v>478</v>
      </c>
      <c r="F762" t="s">
        <v>140</v>
      </c>
    </row>
    <row r="763" spans="1:6" x14ac:dyDescent="0.25">
      <c r="A763">
        <v>20190718</v>
      </c>
      <c r="B763" t="str">
        <f>"129849"</f>
        <v>129849</v>
      </c>
      <c r="C763" t="s">
        <v>371</v>
      </c>
      <c r="D763" s="4">
        <v>25</v>
      </c>
      <c r="E763" t="s">
        <v>478</v>
      </c>
      <c r="F763" t="s">
        <v>140</v>
      </c>
    </row>
    <row r="764" spans="1:6" x14ac:dyDescent="0.25">
      <c r="A764">
        <v>20190718</v>
      </c>
      <c r="B764" t="str">
        <f>"129849"</f>
        <v>129849</v>
      </c>
      <c r="C764" t="s">
        <v>371</v>
      </c>
      <c r="D764" s="4">
        <v>25</v>
      </c>
      <c r="E764" t="s">
        <v>478</v>
      </c>
      <c r="F764" t="s">
        <v>140</v>
      </c>
    </row>
    <row r="765" spans="1:6" x14ac:dyDescent="0.25">
      <c r="A765">
        <v>20190718</v>
      </c>
      <c r="B765" t="str">
        <f>"129849"</f>
        <v>129849</v>
      </c>
      <c r="C765" t="s">
        <v>371</v>
      </c>
      <c r="D765" s="4">
        <v>25</v>
      </c>
      <c r="E765" t="s">
        <v>478</v>
      </c>
      <c r="F765" t="s">
        <v>140</v>
      </c>
    </row>
    <row r="766" spans="1:6" x14ac:dyDescent="0.25">
      <c r="A766">
        <v>20190718</v>
      </c>
      <c r="B766" t="str">
        <f>"129849"</f>
        <v>129849</v>
      </c>
      <c r="C766" t="s">
        <v>371</v>
      </c>
      <c r="D766" s="4">
        <v>25</v>
      </c>
      <c r="E766" t="s">
        <v>478</v>
      </c>
      <c r="F766" t="s">
        <v>140</v>
      </c>
    </row>
    <row r="767" spans="1:6" x14ac:dyDescent="0.25">
      <c r="A767">
        <v>20190718</v>
      </c>
      <c r="B767" t="str">
        <f>"129849"</f>
        <v>129849</v>
      </c>
      <c r="C767" t="s">
        <v>371</v>
      </c>
      <c r="D767" s="4">
        <v>25</v>
      </c>
      <c r="E767" t="s">
        <v>478</v>
      </c>
      <c r="F767" t="s">
        <v>140</v>
      </c>
    </row>
    <row r="768" spans="1:6" x14ac:dyDescent="0.25">
      <c r="A768">
        <v>20190718</v>
      </c>
      <c r="B768" t="str">
        <f>"129849"</f>
        <v>129849</v>
      </c>
      <c r="C768" t="s">
        <v>371</v>
      </c>
      <c r="D768" s="4">
        <v>25</v>
      </c>
      <c r="E768" t="s">
        <v>478</v>
      </c>
      <c r="F768" t="s">
        <v>140</v>
      </c>
    </row>
    <row r="769" spans="1:6" x14ac:dyDescent="0.25">
      <c r="A769">
        <v>20190718</v>
      </c>
      <c r="B769" t="str">
        <f>"129849"</f>
        <v>129849</v>
      </c>
      <c r="C769" t="s">
        <v>371</v>
      </c>
      <c r="D769" s="4">
        <v>25</v>
      </c>
      <c r="E769" t="s">
        <v>478</v>
      </c>
      <c r="F769" t="s">
        <v>140</v>
      </c>
    </row>
    <row r="770" spans="1:6" x14ac:dyDescent="0.25">
      <c r="A770">
        <v>20190718</v>
      </c>
      <c r="B770" t="str">
        <f>"129849"</f>
        <v>129849</v>
      </c>
      <c r="C770" t="s">
        <v>371</v>
      </c>
      <c r="D770" s="4">
        <v>25</v>
      </c>
      <c r="E770" t="s">
        <v>478</v>
      </c>
      <c r="F770" t="s">
        <v>140</v>
      </c>
    </row>
    <row r="771" spans="1:6" x14ac:dyDescent="0.25">
      <c r="A771">
        <v>20190718</v>
      </c>
      <c r="B771" t="str">
        <f>"129849"</f>
        <v>129849</v>
      </c>
      <c r="C771" t="s">
        <v>371</v>
      </c>
      <c r="D771" s="4">
        <v>25</v>
      </c>
      <c r="E771" t="s">
        <v>478</v>
      </c>
      <c r="F771" t="s">
        <v>140</v>
      </c>
    </row>
    <row r="772" spans="1:6" x14ac:dyDescent="0.25">
      <c r="A772">
        <v>20190718</v>
      </c>
      <c r="B772" t="str">
        <f>"129849"</f>
        <v>129849</v>
      </c>
      <c r="C772" t="s">
        <v>371</v>
      </c>
      <c r="D772" s="4">
        <v>25</v>
      </c>
      <c r="E772" t="s">
        <v>478</v>
      </c>
      <c r="F772" t="s">
        <v>140</v>
      </c>
    </row>
    <row r="773" spans="1:6" x14ac:dyDescent="0.25">
      <c r="A773">
        <v>20190718</v>
      </c>
      <c r="B773" t="str">
        <f>"129849"</f>
        <v>129849</v>
      </c>
      <c r="C773" t="s">
        <v>371</v>
      </c>
      <c r="D773" s="4">
        <v>25</v>
      </c>
      <c r="E773" t="s">
        <v>478</v>
      </c>
      <c r="F773" t="s">
        <v>140</v>
      </c>
    </row>
    <row r="774" spans="1:6" x14ac:dyDescent="0.25">
      <c r="A774">
        <v>20190718</v>
      </c>
      <c r="B774" t="str">
        <f>"129849"</f>
        <v>129849</v>
      </c>
      <c r="C774" t="s">
        <v>371</v>
      </c>
      <c r="D774" s="4">
        <v>25</v>
      </c>
      <c r="E774" t="s">
        <v>478</v>
      </c>
      <c r="F774" t="s">
        <v>140</v>
      </c>
    </row>
    <row r="775" spans="1:6" x14ac:dyDescent="0.25">
      <c r="A775">
        <v>20190718</v>
      </c>
      <c r="B775" t="str">
        <f>"129849"</f>
        <v>129849</v>
      </c>
      <c r="C775" t="s">
        <v>371</v>
      </c>
      <c r="D775" s="4">
        <v>25</v>
      </c>
      <c r="E775" t="s">
        <v>478</v>
      </c>
      <c r="F775" t="s">
        <v>140</v>
      </c>
    </row>
    <row r="776" spans="1:6" x14ac:dyDescent="0.25">
      <c r="A776">
        <v>20190718</v>
      </c>
      <c r="B776" t="str">
        <f>"129849"</f>
        <v>129849</v>
      </c>
      <c r="C776" t="s">
        <v>371</v>
      </c>
      <c r="D776" s="4">
        <v>25</v>
      </c>
      <c r="E776" t="s">
        <v>478</v>
      </c>
      <c r="F776" t="s">
        <v>140</v>
      </c>
    </row>
    <row r="777" spans="1:6" x14ac:dyDescent="0.25">
      <c r="A777">
        <v>20190718</v>
      </c>
      <c r="B777" t="str">
        <f>"129849"</f>
        <v>129849</v>
      </c>
      <c r="C777" t="s">
        <v>371</v>
      </c>
      <c r="D777" s="4">
        <v>25</v>
      </c>
      <c r="E777" t="s">
        <v>478</v>
      </c>
      <c r="F777" t="s">
        <v>140</v>
      </c>
    </row>
    <row r="778" spans="1:6" x14ac:dyDescent="0.25">
      <c r="A778">
        <v>20190718</v>
      </c>
      <c r="B778" t="str">
        <f>"129849"</f>
        <v>129849</v>
      </c>
      <c r="C778" t="s">
        <v>371</v>
      </c>
      <c r="D778" s="4">
        <v>25</v>
      </c>
      <c r="E778" t="s">
        <v>478</v>
      </c>
      <c r="F778" t="s">
        <v>140</v>
      </c>
    </row>
    <row r="779" spans="1:6" x14ac:dyDescent="0.25">
      <c r="A779">
        <v>20190718</v>
      </c>
      <c r="B779" t="str">
        <f>"129849"</f>
        <v>129849</v>
      </c>
      <c r="C779" t="s">
        <v>371</v>
      </c>
      <c r="D779" s="4">
        <v>25</v>
      </c>
      <c r="E779" t="s">
        <v>478</v>
      </c>
      <c r="F779" t="s">
        <v>140</v>
      </c>
    </row>
    <row r="780" spans="1:6" x14ac:dyDescent="0.25">
      <c r="A780">
        <v>20190718</v>
      </c>
      <c r="B780" t="str">
        <f>"129849"</f>
        <v>129849</v>
      </c>
      <c r="C780" t="s">
        <v>371</v>
      </c>
      <c r="D780" s="4">
        <v>25</v>
      </c>
      <c r="E780" t="s">
        <v>478</v>
      </c>
      <c r="F780" t="s">
        <v>140</v>
      </c>
    </row>
    <row r="781" spans="1:6" x14ac:dyDescent="0.25">
      <c r="A781">
        <v>20190718</v>
      </c>
      <c r="B781" t="str">
        <f>"129849"</f>
        <v>129849</v>
      </c>
      <c r="C781" t="s">
        <v>371</v>
      </c>
      <c r="D781" s="4">
        <v>25</v>
      </c>
      <c r="E781" t="s">
        <v>478</v>
      </c>
      <c r="F781" t="s">
        <v>140</v>
      </c>
    </row>
    <row r="782" spans="1:6" x14ac:dyDescent="0.25">
      <c r="A782">
        <v>20190718</v>
      </c>
      <c r="B782" t="str">
        <f>"129849"</f>
        <v>129849</v>
      </c>
      <c r="C782" t="s">
        <v>371</v>
      </c>
      <c r="D782" s="4">
        <v>25</v>
      </c>
      <c r="E782" t="s">
        <v>478</v>
      </c>
      <c r="F782" t="s">
        <v>140</v>
      </c>
    </row>
    <row r="783" spans="1:6" x14ac:dyDescent="0.25">
      <c r="A783">
        <v>20190718</v>
      </c>
      <c r="B783" t="str">
        <f>"129849"</f>
        <v>129849</v>
      </c>
      <c r="C783" t="s">
        <v>371</v>
      </c>
      <c r="D783" s="4">
        <v>25</v>
      </c>
      <c r="E783" t="s">
        <v>478</v>
      </c>
      <c r="F783" t="s">
        <v>140</v>
      </c>
    </row>
    <row r="784" spans="1:6" x14ac:dyDescent="0.25">
      <c r="A784">
        <v>20190718</v>
      </c>
      <c r="B784" t="str">
        <f>"129849"</f>
        <v>129849</v>
      </c>
      <c r="C784" t="s">
        <v>371</v>
      </c>
      <c r="D784" s="4">
        <v>25</v>
      </c>
      <c r="E784" t="s">
        <v>478</v>
      </c>
      <c r="F784" t="s">
        <v>140</v>
      </c>
    </row>
    <row r="785" spans="1:6" x14ac:dyDescent="0.25">
      <c r="A785">
        <v>20190718</v>
      </c>
      <c r="B785" t="str">
        <f>"129849"</f>
        <v>129849</v>
      </c>
      <c r="C785" t="s">
        <v>371</v>
      </c>
      <c r="D785" s="4">
        <v>25</v>
      </c>
      <c r="E785" t="s">
        <v>478</v>
      </c>
      <c r="F785" t="s">
        <v>140</v>
      </c>
    </row>
    <row r="786" spans="1:6" x14ac:dyDescent="0.25">
      <c r="A786">
        <v>20190718</v>
      </c>
      <c r="B786" t="str">
        <f>"129849"</f>
        <v>129849</v>
      </c>
      <c r="C786" t="s">
        <v>371</v>
      </c>
      <c r="D786" s="4">
        <v>25</v>
      </c>
      <c r="E786" t="s">
        <v>478</v>
      </c>
      <c r="F786" t="s">
        <v>140</v>
      </c>
    </row>
    <row r="787" spans="1:6" x14ac:dyDescent="0.25">
      <c r="A787">
        <v>20190718</v>
      </c>
      <c r="B787" t="str">
        <f>"129849"</f>
        <v>129849</v>
      </c>
      <c r="C787" t="s">
        <v>371</v>
      </c>
      <c r="D787" s="4">
        <v>25</v>
      </c>
      <c r="E787" t="s">
        <v>478</v>
      </c>
      <c r="F787" t="s">
        <v>140</v>
      </c>
    </row>
    <row r="788" spans="1:6" x14ac:dyDescent="0.25">
      <c r="A788">
        <v>20190718</v>
      </c>
      <c r="B788" t="str">
        <f>"129849"</f>
        <v>129849</v>
      </c>
      <c r="C788" t="s">
        <v>371</v>
      </c>
      <c r="D788" s="4">
        <v>25</v>
      </c>
      <c r="E788" t="s">
        <v>478</v>
      </c>
      <c r="F788" t="s">
        <v>140</v>
      </c>
    </row>
    <row r="789" spans="1:6" x14ac:dyDescent="0.25">
      <c r="A789">
        <v>20190718</v>
      </c>
      <c r="B789" t="str">
        <f>"129849"</f>
        <v>129849</v>
      </c>
      <c r="C789" t="s">
        <v>371</v>
      </c>
      <c r="D789" s="4">
        <v>25</v>
      </c>
      <c r="E789" t="s">
        <v>478</v>
      </c>
      <c r="F789" t="s">
        <v>140</v>
      </c>
    </row>
    <row r="790" spans="1:6" x14ac:dyDescent="0.25">
      <c r="A790">
        <v>20190718</v>
      </c>
      <c r="B790" t="str">
        <f>"129849"</f>
        <v>129849</v>
      </c>
      <c r="C790" t="s">
        <v>371</v>
      </c>
      <c r="D790" s="4">
        <v>25</v>
      </c>
      <c r="E790" t="s">
        <v>478</v>
      </c>
      <c r="F790" t="s">
        <v>140</v>
      </c>
    </row>
    <row r="791" spans="1:6" x14ac:dyDescent="0.25">
      <c r="A791">
        <v>20190718</v>
      </c>
      <c r="B791" t="str">
        <f>"129850"</f>
        <v>129850</v>
      </c>
      <c r="C791" t="s">
        <v>170</v>
      </c>
      <c r="D791" s="4">
        <v>85</v>
      </c>
      <c r="E791" t="s">
        <v>479</v>
      </c>
      <c r="F791" t="s">
        <v>102</v>
      </c>
    </row>
    <row r="792" spans="1:6" x14ac:dyDescent="0.25">
      <c r="A792">
        <v>20190718</v>
      </c>
      <c r="B792" t="str">
        <f>"129851"</f>
        <v>129851</v>
      </c>
      <c r="C792" t="s">
        <v>480</v>
      </c>
      <c r="D792" s="4">
        <v>2.1</v>
      </c>
      <c r="E792" t="s">
        <v>481</v>
      </c>
      <c r="F792" t="s">
        <v>140</v>
      </c>
    </row>
    <row r="793" spans="1:6" x14ac:dyDescent="0.25">
      <c r="A793">
        <v>20190718</v>
      </c>
      <c r="B793" t="str">
        <f>"129851"</f>
        <v>129851</v>
      </c>
      <c r="C793" t="s">
        <v>480</v>
      </c>
      <c r="D793" s="4">
        <v>44.75</v>
      </c>
      <c r="E793" t="s">
        <v>481</v>
      </c>
      <c r="F793" t="s">
        <v>140</v>
      </c>
    </row>
    <row r="794" spans="1:6" x14ac:dyDescent="0.25">
      <c r="A794">
        <v>20190718</v>
      </c>
      <c r="B794" t="str">
        <f>"129852"</f>
        <v>129852</v>
      </c>
      <c r="C794" t="s">
        <v>380</v>
      </c>
      <c r="D794" s="4">
        <v>923</v>
      </c>
      <c r="E794" t="s">
        <v>289</v>
      </c>
      <c r="F794" t="s">
        <v>105</v>
      </c>
    </row>
    <row r="795" spans="1:6" x14ac:dyDescent="0.25">
      <c r="A795">
        <v>20190718</v>
      </c>
      <c r="B795" t="str">
        <f>"129853"</f>
        <v>129853</v>
      </c>
      <c r="C795" t="s">
        <v>482</v>
      </c>
      <c r="D795" s="4">
        <v>5395</v>
      </c>
      <c r="E795" t="s">
        <v>477</v>
      </c>
      <c r="F795" t="s">
        <v>140</v>
      </c>
    </row>
    <row r="796" spans="1:6" x14ac:dyDescent="0.25">
      <c r="A796">
        <v>20190718</v>
      </c>
      <c r="B796" t="str">
        <f>"129854"</f>
        <v>129854</v>
      </c>
      <c r="C796" t="s">
        <v>483</v>
      </c>
      <c r="D796" s="4">
        <v>2515.4699999999998</v>
      </c>
      <c r="E796" t="s">
        <v>6</v>
      </c>
      <c r="F796" t="s">
        <v>140</v>
      </c>
    </row>
    <row r="797" spans="1:6" x14ac:dyDescent="0.25">
      <c r="A797">
        <v>20190718</v>
      </c>
      <c r="B797" t="str">
        <f>"129855"</f>
        <v>129855</v>
      </c>
      <c r="C797" t="s">
        <v>484</v>
      </c>
      <c r="D797" s="4">
        <v>157</v>
      </c>
      <c r="E797" t="s">
        <v>43</v>
      </c>
      <c r="F797" t="s">
        <v>102</v>
      </c>
    </row>
    <row r="798" spans="1:6" x14ac:dyDescent="0.25">
      <c r="A798">
        <v>20190718</v>
      </c>
      <c r="B798" t="str">
        <f>"129856"</f>
        <v>129856</v>
      </c>
      <c r="C798" t="s">
        <v>485</v>
      </c>
      <c r="D798" s="4">
        <v>6.65</v>
      </c>
      <c r="E798" s="1">
        <v>43617</v>
      </c>
      <c r="F798" t="s">
        <v>102</v>
      </c>
    </row>
    <row r="799" spans="1:6" x14ac:dyDescent="0.25">
      <c r="A799">
        <v>20190718</v>
      </c>
      <c r="B799" t="str">
        <f>"129857"</f>
        <v>129857</v>
      </c>
      <c r="C799" t="s">
        <v>486</v>
      </c>
      <c r="D799" s="4">
        <v>50.55</v>
      </c>
      <c r="E799" t="s">
        <v>481</v>
      </c>
      <c r="F799" t="s">
        <v>140</v>
      </c>
    </row>
    <row r="800" spans="1:6" x14ac:dyDescent="0.25">
      <c r="A800">
        <v>20190718</v>
      </c>
      <c r="B800" t="str">
        <f>"129857"</f>
        <v>129857</v>
      </c>
      <c r="C800" t="s">
        <v>486</v>
      </c>
      <c r="D800" s="4">
        <v>41.05</v>
      </c>
      <c r="E800" t="s">
        <v>481</v>
      </c>
      <c r="F800" t="s">
        <v>140</v>
      </c>
    </row>
    <row r="801" spans="1:6" x14ac:dyDescent="0.25">
      <c r="A801">
        <v>20190718</v>
      </c>
      <c r="B801" t="str">
        <f>"129858"</f>
        <v>129858</v>
      </c>
      <c r="C801" t="s">
        <v>487</v>
      </c>
      <c r="D801" s="4">
        <v>72</v>
      </c>
      <c r="E801" t="s">
        <v>488</v>
      </c>
      <c r="F801" t="s">
        <v>124</v>
      </c>
    </row>
    <row r="802" spans="1:6" x14ac:dyDescent="0.25">
      <c r="A802">
        <v>20190718</v>
      </c>
      <c r="B802" t="str">
        <f>"129859"</f>
        <v>129859</v>
      </c>
      <c r="C802" t="s">
        <v>489</v>
      </c>
      <c r="D802" s="4">
        <v>108</v>
      </c>
      <c r="E802" t="s">
        <v>25</v>
      </c>
      <c r="F802" t="s">
        <v>102</v>
      </c>
    </row>
    <row r="803" spans="1:6" x14ac:dyDescent="0.25">
      <c r="A803">
        <v>20190718</v>
      </c>
      <c r="B803" t="str">
        <f>"129860"</f>
        <v>129860</v>
      </c>
      <c r="C803" t="s">
        <v>490</v>
      </c>
      <c r="D803" s="4">
        <v>108</v>
      </c>
      <c r="E803" t="s">
        <v>25</v>
      </c>
      <c r="F803" t="s">
        <v>102</v>
      </c>
    </row>
    <row r="804" spans="1:6" x14ac:dyDescent="0.25">
      <c r="A804">
        <v>20190718</v>
      </c>
      <c r="B804" t="str">
        <f>"129861"</f>
        <v>129861</v>
      </c>
      <c r="C804" t="s">
        <v>98</v>
      </c>
      <c r="D804" s="4">
        <v>216.91</v>
      </c>
      <c r="E804" t="s">
        <v>25</v>
      </c>
      <c r="F804" t="s">
        <v>124</v>
      </c>
    </row>
    <row r="805" spans="1:6" x14ac:dyDescent="0.25">
      <c r="A805">
        <v>20190718</v>
      </c>
      <c r="B805" t="str">
        <f>"129861"</f>
        <v>129861</v>
      </c>
      <c r="C805" t="s">
        <v>98</v>
      </c>
      <c r="D805" s="4">
        <v>35.270000000000003</v>
      </c>
      <c r="E805" t="s">
        <v>25</v>
      </c>
      <c r="F805" t="s">
        <v>124</v>
      </c>
    </row>
    <row r="806" spans="1:6" x14ac:dyDescent="0.25">
      <c r="A806">
        <v>20190718</v>
      </c>
      <c r="B806" t="str">
        <f>"129861"</f>
        <v>129861</v>
      </c>
      <c r="C806" t="s">
        <v>98</v>
      </c>
      <c r="D806" s="4">
        <v>22.17</v>
      </c>
      <c r="E806" t="s">
        <v>25</v>
      </c>
      <c r="F806" t="s">
        <v>124</v>
      </c>
    </row>
    <row r="807" spans="1:6" x14ac:dyDescent="0.25">
      <c r="A807">
        <v>20190718</v>
      </c>
      <c r="B807" t="str">
        <f>"129861"</f>
        <v>129861</v>
      </c>
      <c r="C807" t="s">
        <v>98</v>
      </c>
      <c r="D807" s="4">
        <v>32.590000000000003</v>
      </c>
      <c r="E807" t="s">
        <v>25</v>
      </c>
      <c r="F807" t="s">
        <v>124</v>
      </c>
    </row>
    <row r="808" spans="1:6" x14ac:dyDescent="0.25">
      <c r="A808">
        <v>20190718</v>
      </c>
      <c r="B808" t="str">
        <f>"129861"</f>
        <v>129861</v>
      </c>
      <c r="C808" t="s">
        <v>98</v>
      </c>
      <c r="D808" s="4">
        <v>751.48</v>
      </c>
      <c r="E808" t="s">
        <v>25</v>
      </c>
      <c r="F808" t="s">
        <v>124</v>
      </c>
    </row>
    <row r="809" spans="1:6" x14ac:dyDescent="0.25">
      <c r="A809">
        <v>20190718</v>
      </c>
      <c r="B809" t="str">
        <f>"129861"</f>
        <v>129861</v>
      </c>
      <c r="C809" t="s">
        <v>98</v>
      </c>
      <c r="D809" s="4">
        <v>-372.03</v>
      </c>
      <c r="E809" t="s">
        <v>491</v>
      </c>
      <c r="F809" t="s">
        <v>124</v>
      </c>
    </row>
    <row r="810" spans="1:6" x14ac:dyDescent="0.25">
      <c r="A810">
        <v>20190718</v>
      </c>
      <c r="B810" t="str">
        <f>"129861"</f>
        <v>129861</v>
      </c>
      <c r="C810" t="s">
        <v>98</v>
      </c>
      <c r="D810" s="4">
        <v>160</v>
      </c>
      <c r="E810" t="s">
        <v>492</v>
      </c>
      <c r="F810" t="s">
        <v>124</v>
      </c>
    </row>
    <row r="811" spans="1:6" x14ac:dyDescent="0.25">
      <c r="A811">
        <v>20190718</v>
      </c>
      <c r="B811" t="str">
        <f>"129861"</f>
        <v>129861</v>
      </c>
      <c r="C811" t="s">
        <v>98</v>
      </c>
      <c r="D811" s="4">
        <v>160</v>
      </c>
      <c r="E811" t="s">
        <v>492</v>
      </c>
      <c r="F811" t="s">
        <v>124</v>
      </c>
    </row>
    <row r="812" spans="1:6" x14ac:dyDescent="0.25">
      <c r="A812">
        <v>20190718</v>
      </c>
      <c r="B812" t="str">
        <f>"129861"</f>
        <v>129861</v>
      </c>
      <c r="C812" t="s">
        <v>98</v>
      </c>
      <c r="D812" s="4">
        <v>92.79</v>
      </c>
      <c r="E812" t="s">
        <v>493</v>
      </c>
      <c r="F812" t="s">
        <v>102</v>
      </c>
    </row>
    <row r="813" spans="1:6" x14ac:dyDescent="0.25">
      <c r="A813">
        <v>20190718</v>
      </c>
      <c r="B813" t="str">
        <f>"129861"</f>
        <v>129861</v>
      </c>
      <c r="C813" t="s">
        <v>98</v>
      </c>
      <c r="D813" s="4">
        <v>170.52</v>
      </c>
      <c r="E813" t="s">
        <v>23</v>
      </c>
      <c r="F813" t="s">
        <v>102</v>
      </c>
    </row>
    <row r="814" spans="1:6" x14ac:dyDescent="0.25">
      <c r="A814">
        <v>20190718</v>
      </c>
      <c r="B814" t="str">
        <f>"129861"</f>
        <v>129861</v>
      </c>
      <c r="C814" t="s">
        <v>98</v>
      </c>
      <c r="D814" s="4">
        <v>238.48</v>
      </c>
      <c r="E814" t="s">
        <v>71</v>
      </c>
      <c r="F814" t="s">
        <v>102</v>
      </c>
    </row>
    <row r="815" spans="1:6" x14ac:dyDescent="0.25">
      <c r="A815">
        <v>20190718</v>
      </c>
      <c r="B815" t="str">
        <f>"129861"</f>
        <v>129861</v>
      </c>
      <c r="C815" t="s">
        <v>98</v>
      </c>
      <c r="D815" s="4">
        <v>33.46</v>
      </c>
      <c r="E815" t="s">
        <v>23</v>
      </c>
      <c r="F815" t="s">
        <v>102</v>
      </c>
    </row>
    <row r="816" spans="1:6" x14ac:dyDescent="0.25">
      <c r="A816">
        <v>20190718</v>
      </c>
      <c r="B816" t="str">
        <f>"129861"</f>
        <v>129861</v>
      </c>
      <c r="C816" t="s">
        <v>98</v>
      </c>
      <c r="D816" s="4">
        <v>57.39</v>
      </c>
      <c r="E816" t="s">
        <v>23</v>
      </c>
      <c r="F816" t="s">
        <v>102</v>
      </c>
    </row>
    <row r="817" spans="1:6" x14ac:dyDescent="0.25">
      <c r="A817">
        <v>20190718</v>
      </c>
      <c r="B817" t="str">
        <f>"129861"</f>
        <v>129861</v>
      </c>
      <c r="C817" t="s">
        <v>98</v>
      </c>
      <c r="D817" s="4">
        <v>18.36</v>
      </c>
      <c r="E817" t="s">
        <v>23</v>
      </c>
      <c r="F817" t="s">
        <v>102</v>
      </c>
    </row>
    <row r="818" spans="1:6" x14ac:dyDescent="0.25">
      <c r="A818">
        <v>20190718</v>
      </c>
      <c r="B818" t="str">
        <f>"129861"</f>
        <v>129861</v>
      </c>
      <c r="C818" t="s">
        <v>98</v>
      </c>
      <c r="D818" s="4">
        <v>90.5</v>
      </c>
      <c r="E818" t="s">
        <v>25</v>
      </c>
      <c r="F818" t="s">
        <v>102</v>
      </c>
    </row>
    <row r="819" spans="1:6" x14ac:dyDescent="0.25">
      <c r="A819">
        <v>20190718</v>
      </c>
      <c r="B819" t="str">
        <f>"129861"</f>
        <v>129861</v>
      </c>
      <c r="C819" t="s">
        <v>98</v>
      </c>
      <c r="D819" s="4">
        <v>27.44</v>
      </c>
      <c r="E819" t="s">
        <v>25</v>
      </c>
      <c r="F819" t="s">
        <v>102</v>
      </c>
    </row>
    <row r="820" spans="1:6" x14ac:dyDescent="0.25">
      <c r="A820">
        <v>20190718</v>
      </c>
      <c r="B820" t="str">
        <f>"129861"</f>
        <v>129861</v>
      </c>
      <c r="C820" t="s">
        <v>98</v>
      </c>
      <c r="D820" s="4">
        <v>522.87</v>
      </c>
      <c r="E820" t="s">
        <v>25</v>
      </c>
      <c r="F820" t="s">
        <v>102</v>
      </c>
    </row>
    <row r="821" spans="1:6" x14ac:dyDescent="0.25">
      <c r="A821">
        <v>20190718</v>
      </c>
      <c r="B821" t="str">
        <f>"129861"</f>
        <v>129861</v>
      </c>
      <c r="C821" t="s">
        <v>98</v>
      </c>
      <c r="D821" s="4">
        <v>96</v>
      </c>
      <c r="E821" t="s">
        <v>25</v>
      </c>
      <c r="F821" t="s">
        <v>102</v>
      </c>
    </row>
    <row r="822" spans="1:6" x14ac:dyDescent="0.25">
      <c r="A822">
        <v>20190718</v>
      </c>
      <c r="B822" t="str">
        <f>"129861"</f>
        <v>129861</v>
      </c>
      <c r="C822" t="s">
        <v>98</v>
      </c>
      <c r="D822" s="4">
        <v>471.21</v>
      </c>
      <c r="E822" t="s">
        <v>25</v>
      </c>
      <c r="F822" t="s">
        <v>102</v>
      </c>
    </row>
    <row r="823" spans="1:6" x14ac:dyDescent="0.25">
      <c r="A823">
        <v>20190718</v>
      </c>
      <c r="B823" t="str">
        <f>"129861"</f>
        <v>129861</v>
      </c>
      <c r="C823" t="s">
        <v>98</v>
      </c>
      <c r="D823" s="4">
        <v>167.62</v>
      </c>
      <c r="E823" t="s">
        <v>25</v>
      </c>
      <c r="F823" t="s">
        <v>102</v>
      </c>
    </row>
    <row r="824" spans="1:6" x14ac:dyDescent="0.25">
      <c r="A824">
        <v>20190718</v>
      </c>
      <c r="B824" t="str">
        <f>"129861"</f>
        <v>129861</v>
      </c>
      <c r="C824" t="s">
        <v>98</v>
      </c>
      <c r="D824" s="4">
        <v>41.61</v>
      </c>
      <c r="E824" t="s">
        <v>241</v>
      </c>
      <c r="F824" t="s">
        <v>102</v>
      </c>
    </row>
    <row r="825" spans="1:6" x14ac:dyDescent="0.25">
      <c r="A825">
        <v>20190718</v>
      </c>
      <c r="B825" t="str">
        <f>"129861"</f>
        <v>129861</v>
      </c>
      <c r="C825" t="s">
        <v>98</v>
      </c>
      <c r="D825" s="4">
        <v>195.5</v>
      </c>
      <c r="E825" t="s">
        <v>23</v>
      </c>
      <c r="F825" t="s">
        <v>102</v>
      </c>
    </row>
    <row r="826" spans="1:6" x14ac:dyDescent="0.25">
      <c r="A826">
        <v>20190718</v>
      </c>
      <c r="B826" t="str">
        <f>"129861"</f>
        <v>129861</v>
      </c>
      <c r="C826" t="s">
        <v>98</v>
      </c>
      <c r="D826" s="4">
        <v>8.57</v>
      </c>
      <c r="E826" t="s">
        <v>23</v>
      </c>
      <c r="F826" t="s">
        <v>102</v>
      </c>
    </row>
    <row r="827" spans="1:6" x14ac:dyDescent="0.25">
      <c r="A827">
        <v>20190718</v>
      </c>
      <c r="B827" t="str">
        <f>"129861"</f>
        <v>129861</v>
      </c>
      <c r="C827" t="s">
        <v>98</v>
      </c>
      <c r="D827" s="4">
        <v>729.6</v>
      </c>
      <c r="E827" t="s">
        <v>150</v>
      </c>
      <c r="F827" t="s">
        <v>102</v>
      </c>
    </row>
    <row r="828" spans="1:6" x14ac:dyDescent="0.25">
      <c r="A828">
        <v>20190718</v>
      </c>
      <c r="B828" t="str">
        <f>"129861"</f>
        <v>129861</v>
      </c>
      <c r="C828" t="s">
        <v>98</v>
      </c>
      <c r="D828" s="4">
        <v>246.07</v>
      </c>
      <c r="E828" t="s">
        <v>23</v>
      </c>
      <c r="F828" t="s">
        <v>102</v>
      </c>
    </row>
    <row r="829" spans="1:6" x14ac:dyDescent="0.25">
      <c r="A829">
        <v>20190718</v>
      </c>
      <c r="B829" t="str">
        <f>"129861"</f>
        <v>129861</v>
      </c>
      <c r="C829" t="s">
        <v>98</v>
      </c>
      <c r="D829" s="4">
        <v>215</v>
      </c>
      <c r="E829" t="s">
        <v>25</v>
      </c>
      <c r="F829" t="s">
        <v>102</v>
      </c>
    </row>
    <row r="830" spans="1:6" x14ac:dyDescent="0.25">
      <c r="A830">
        <v>20190718</v>
      </c>
      <c r="B830" t="str">
        <f>"129861"</f>
        <v>129861</v>
      </c>
      <c r="C830" t="s">
        <v>98</v>
      </c>
      <c r="D830" s="4">
        <v>349.06</v>
      </c>
      <c r="E830" t="s">
        <v>25</v>
      </c>
      <c r="F830" t="s">
        <v>102</v>
      </c>
    </row>
    <row r="831" spans="1:6" x14ac:dyDescent="0.25">
      <c r="A831">
        <v>20190718</v>
      </c>
      <c r="B831" t="str">
        <f>"129861"</f>
        <v>129861</v>
      </c>
      <c r="C831" t="s">
        <v>98</v>
      </c>
      <c r="D831" s="4">
        <v>348.08</v>
      </c>
      <c r="E831" t="s">
        <v>71</v>
      </c>
      <c r="F831" t="s">
        <v>102</v>
      </c>
    </row>
    <row r="832" spans="1:6" x14ac:dyDescent="0.25">
      <c r="A832">
        <v>20190718</v>
      </c>
      <c r="B832" t="str">
        <f>"129861"</f>
        <v>129861</v>
      </c>
      <c r="C832" t="s">
        <v>98</v>
      </c>
      <c r="D832" s="4">
        <v>24</v>
      </c>
      <c r="E832" t="s">
        <v>25</v>
      </c>
      <c r="F832" t="s">
        <v>102</v>
      </c>
    </row>
    <row r="833" spans="1:6" x14ac:dyDescent="0.25">
      <c r="A833">
        <v>20190718</v>
      </c>
      <c r="B833" t="str">
        <f>"129861"</f>
        <v>129861</v>
      </c>
      <c r="C833" t="s">
        <v>98</v>
      </c>
      <c r="D833" s="4">
        <v>48</v>
      </c>
      <c r="E833" t="s">
        <v>25</v>
      </c>
      <c r="F833" t="s">
        <v>102</v>
      </c>
    </row>
    <row r="834" spans="1:6" x14ac:dyDescent="0.25">
      <c r="A834">
        <v>20190718</v>
      </c>
      <c r="B834" t="str">
        <f>"129861"</f>
        <v>129861</v>
      </c>
      <c r="C834" t="s">
        <v>98</v>
      </c>
      <c r="D834" s="4">
        <v>350.19</v>
      </c>
      <c r="E834" t="s">
        <v>25</v>
      </c>
      <c r="F834" t="s">
        <v>102</v>
      </c>
    </row>
    <row r="835" spans="1:6" x14ac:dyDescent="0.25">
      <c r="A835">
        <v>20190718</v>
      </c>
      <c r="B835" t="str">
        <f>"129861"</f>
        <v>129861</v>
      </c>
      <c r="C835" t="s">
        <v>98</v>
      </c>
      <c r="D835" s="4">
        <v>307.23</v>
      </c>
      <c r="E835" t="s">
        <v>25</v>
      </c>
      <c r="F835" t="s">
        <v>102</v>
      </c>
    </row>
    <row r="836" spans="1:6" x14ac:dyDescent="0.25">
      <c r="A836">
        <v>20190718</v>
      </c>
      <c r="B836" t="str">
        <f>"129861"</f>
        <v>129861</v>
      </c>
      <c r="C836" t="s">
        <v>98</v>
      </c>
      <c r="D836" s="4">
        <v>26.61</v>
      </c>
      <c r="E836" t="s">
        <v>25</v>
      </c>
      <c r="F836" t="s">
        <v>102</v>
      </c>
    </row>
    <row r="837" spans="1:6" x14ac:dyDescent="0.25">
      <c r="A837">
        <v>20190718</v>
      </c>
      <c r="B837" t="str">
        <f>"129861"</f>
        <v>129861</v>
      </c>
      <c r="C837" t="s">
        <v>98</v>
      </c>
      <c r="D837" s="4">
        <v>-10.44</v>
      </c>
      <c r="E837" t="s">
        <v>494</v>
      </c>
      <c r="F837" t="s">
        <v>102</v>
      </c>
    </row>
    <row r="838" spans="1:6" x14ac:dyDescent="0.25">
      <c r="A838">
        <v>20190718</v>
      </c>
      <c r="B838" t="str">
        <f>"129861"</f>
        <v>129861</v>
      </c>
      <c r="C838" t="s">
        <v>98</v>
      </c>
      <c r="D838" s="4">
        <v>-7.45</v>
      </c>
      <c r="E838" t="s">
        <v>494</v>
      </c>
      <c r="F838" t="s">
        <v>102</v>
      </c>
    </row>
    <row r="839" spans="1:6" x14ac:dyDescent="0.25">
      <c r="A839">
        <v>20190718</v>
      </c>
      <c r="B839" t="str">
        <f>"129861"</f>
        <v>129861</v>
      </c>
      <c r="C839" t="s">
        <v>98</v>
      </c>
      <c r="D839" s="4">
        <v>-418.86</v>
      </c>
      <c r="E839" t="s">
        <v>495</v>
      </c>
      <c r="F839" t="s">
        <v>102</v>
      </c>
    </row>
    <row r="840" spans="1:6" x14ac:dyDescent="0.25">
      <c r="A840">
        <v>20190718</v>
      </c>
      <c r="B840" t="str">
        <f>"129861"</f>
        <v>129861</v>
      </c>
      <c r="C840" t="s">
        <v>98</v>
      </c>
      <c r="D840" s="4">
        <v>9</v>
      </c>
      <c r="E840" t="s">
        <v>25</v>
      </c>
      <c r="F840" t="s">
        <v>102</v>
      </c>
    </row>
    <row r="841" spans="1:6" x14ac:dyDescent="0.25">
      <c r="A841">
        <v>20190718</v>
      </c>
      <c r="B841" t="str">
        <f>"129861"</f>
        <v>129861</v>
      </c>
      <c r="C841" t="s">
        <v>98</v>
      </c>
      <c r="D841" s="4">
        <v>49.25</v>
      </c>
      <c r="E841" t="s">
        <v>496</v>
      </c>
      <c r="F841" t="s">
        <v>102</v>
      </c>
    </row>
    <row r="842" spans="1:6" x14ac:dyDescent="0.25">
      <c r="A842">
        <v>20190718</v>
      </c>
      <c r="B842" t="str">
        <f>"129861"</f>
        <v>129861</v>
      </c>
      <c r="C842" t="s">
        <v>98</v>
      </c>
      <c r="D842" s="4">
        <v>49.25</v>
      </c>
      <c r="E842" t="s">
        <v>497</v>
      </c>
      <c r="F842" t="s">
        <v>102</v>
      </c>
    </row>
    <row r="843" spans="1:6" x14ac:dyDescent="0.25">
      <c r="A843">
        <v>20190718</v>
      </c>
      <c r="B843" t="str">
        <f>"129861"</f>
        <v>129861</v>
      </c>
      <c r="C843" t="s">
        <v>98</v>
      </c>
      <c r="D843" s="4">
        <v>17</v>
      </c>
      <c r="E843" t="s">
        <v>498</v>
      </c>
      <c r="F843" t="s">
        <v>102</v>
      </c>
    </row>
    <row r="844" spans="1:6" x14ac:dyDescent="0.25">
      <c r="A844">
        <v>20190718</v>
      </c>
      <c r="B844" t="str">
        <f>"129861"</f>
        <v>129861</v>
      </c>
      <c r="C844" t="s">
        <v>98</v>
      </c>
      <c r="D844" s="4">
        <v>140</v>
      </c>
      <c r="E844" t="s">
        <v>25</v>
      </c>
      <c r="F844" t="s">
        <v>102</v>
      </c>
    </row>
    <row r="845" spans="1:6" x14ac:dyDescent="0.25">
      <c r="A845">
        <v>20190718</v>
      </c>
      <c r="B845" t="str">
        <f>"129861"</f>
        <v>129861</v>
      </c>
      <c r="C845" t="s">
        <v>98</v>
      </c>
      <c r="D845" s="4">
        <v>400</v>
      </c>
      <c r="E845" t="s">
        <v>499</v>
      </c>
      <c r="F845" t="s">
        <v>102</v>
      </c>
    </row>
    <row r="846" spans="1:6" x14ac:dyDescent="0.25">
      <c r="A846">
        <v>20190718</v>
      </c>
      <c r="B846" t="str">
        <f>"129861"</f>
        <v>129861</v>
      </c>
      <c r="C846" t="s">
        <v>98</v>
      </c>
      <c r="D846" s="4">
        <v>-14.88</v>
      </c>
      <c r="E846" t="s">
        <v>500</v>
      </c>
      <c r="F846" t="s">
        <v>102</v>
      </c>
    </row>
    <row r="847" spans="1:6" x14ac:dyDescent="0.25">
      <c r="A847">
        <v>20190718</v>
      </c>
      <c r="B847" t="str">
        <f>"129861"</f>
        <v>129861</v>
      </c>
      <c r="C847" t="s">
        <v>98</v>
      </c>
      <c r="D847" s="4">
        <v>106.91</v>
      </c>
      <c r="E847" t="s">
        <v>241</v>
      </c>
      <c r="F847" t="s">
        <v>102</v>
      </c>
    </row>
    <row r="848" spans="1:6" x14ac:dyDescent="0.25">
      <c r="A848">
        <v>20190718</v>
      </c>
      <c r="B848" t="str">
        <f>"129861"</f>
        <v>129861</v>
      </c>
      <c r="C848" t="s">
        <v>98</v>
      </c>
      <c r="D848" s="4">
        <v>69.349999999999994</v>
      </c>
      <c r="E848" t="s">
        <v>241</v>
      </c>
      <c r="F848" t="s">
        <v>102</v>
      </c>
    </row>
    <row r="849" spans="1:6" x14ac:dyDescent="0.25">
      <c r="A849">
        <v>20190718</v>
      </c>
      <c r="B849" t="str">
        <f>"129861"</f>
        <v>129861</v>
      </c>
      <c r="C849" t="s">
        <v>98</v>
      </c>
      <c r="D849" s="4">
        <v>294.89999999999998</v>
      </c>
      <c r="E849" t="s">
        <v>241</v>
      </c>
      <c r="F849" t="s">
        <v>102</v>
      </c>
    </row>
    <row r="850" spans="1:6" x14ac:dyDescent="0.25">
      <c r="A850">
        <v>20190718</v>
      </c>
      <c r="B850" t="str">
        <f>"129861"</f>
        <v>129861</v>
      </c>
      <c r="C850" t="s">
        <v>98</v>
      </c>
      <c r="D850" s="4">
        <v>588.95000000000005</v>
      </c>
      <c r="E850" t="s">
        <v>501</v>
      </c>
      <c r="F850" t="s">
        <v>102</v>
      </c>
    </row>
    <row r="851" spans="1:6" x14ac:dyDescent="0.25">
      <c r="A851">
        <v>20190718</v>
      </c>
      <c r="B851" t="str">
        <f>"129861"</f>
        <v>129861</v>
      </c>
      <c r="C851" t="s">
        <v>98</v>
      </c>
      <c r="D851" s="4">
        <v>60</v>
      </c>
      <c r="E851" t="s">
        <v>306</v>
      </c>
      <c r="F851" t="s">
        <v>102</v>
      </c>
    </row>
    <row r="852" spans="1:6" x14ac:dyDescent="0.25">
      <c r="A852">
        <v>20190718</v>
      </c>
      <c r="B852" t="str">
        <f>"129861"</f>
        <v>129861</v>
      </c>
      <c r="C852" t="s">
        <v>98</v>
      </c>
      <c r="D852" s="4">
        <v>544.95000000000005</v>
      </c>
      <c r="E852" t="s">
        <v>162</v>
      </c>
      <c r="F852" t="s">
        <v>102</v>
      </c>
    </row>
    <row r="853" spans="1:6" x14ac:dyDescent="0.25">
      <c r="A853">
        <v>20190718</v>
      </c>
      <c r="B853" t="str">
        <f>"129861"</f>
        <v>129861</v>
      </c>
      <c r="C853" t="s">
        <v>98</v>
      </c>
      <c r="D853" s="4">
        <v>37.33</v>
      </c>
      <c r="E853" t="s">
        <v>502</v>
      </c>
      <c r="F853" t="s">
        <v>102</v>
      </c>
    </row>
    <row r="854" spans="1:6" x14ac:dyDescent="0.25">
      <c r="A854">
        <v>20190718</v>
      </c>
      <c r="B854" t="str">
        <f>"129861"</f>
        <v>129861</v>
      </c>
      <c r="C854" t="s">
        <v>98</v>
      </c>
      <c r="D854" s="4">
        <v>573.95000000000005</v>
      </c>
      <c r="E854" t="s">
        <v>6</v>
      </c>
      <c r="F854" t="s">
        <v>503</v>
      </c>
    </row>
    <row r="855" spans="1:6" x14ac:dyDescent="0.25">
      <c r="A855">
        <v>20190718</v>
      </c>
      <c r="B855" t="str">
        <f>"129862"</f>
        <v>129862</v>
      </c>
      <c r="C855" t="s">
        <v>108</v>
      </c>
      <c r="D855" s="4">
        <v>6015</v>
      </c>
      <c r="E855" s="1">
        <v>43497</v>
      </c>
      <c r="F855" t="s">
        <v>109</v>
      </c>
    </row>
    <row r="856" spans="1:6" x14ac:dyDescent="0.25">
      <c r="A856">
        <v>20190718</v>
      </c>
      <c r="B856" t="str">
        <f>"129862"</f>
        <v>129862</v>
      </c>
      <c r="C856" t="s">
        <v>108</v>
      </c>
      <c r="D856" s="4">
        <v>6825</v>
      </c>
      <c r="E856" s="1">
        <v>43556</v>
      </c>
      <c r="F856" t="s">
        <v>109</v>
      </c>
    </row>
    <row r="857" spans="1:6" x14ac:dyDescent="0.25">
      <c r="A857">
        <v>20190718</v>
      </c>
      <c r="B857" t="str">
        <f>"129863"</f>
        <v>129863</v>
      </c>
      <c r="C857" t="s">
        <v>0</v>
      </c>
      <c r="D857" s="4">
        <v>145</v>
      </c>
      <c r="E857" t="s">
        <v>162</v>
      </c>
      <c r="F857" t="s">
        <v>102</v>
      </c>
    </row>
    <row r="858" spans="1:6" x14ac:dyDescent="0.25">
      <c r="A858">
        <v>20190718</v>
      </c>
      <c r="B858" t="str">
        <f>"129864"</f>
        <v>129864</v>
      </c>
      <c r="C858" t="s">
        <v>504</v>
      </c>
      <c r="D858" s="4">
        <v>232</v>
      </c>
      <c r="E858" t="s">
        <v>182</v>
      </c>
      <c r="F858" t="s">
        <v>102</v>
      </c>
    </row>
    <row r="859" spans="1:6" x14ac:dyDescent="0.25">
      <c r="A859">
        <v>20190718</v>
      </c>
      <c r="B859" t="str">
        <f>"129864"</f>
        <v>129864</v>
      </c>
      <c r="C859" t="s">
        <v>504</v>
      </c>
      <c r="D859" s="4">
        <v>220</v>
      </c>
      <c r="E859" t="s">
        <v>182</v>
      </c>
      <c r="F859" t="s">
        <v>102</v>
      </c>
    </row>
    <row r="860" spans="1:6" x14ac:dyDescent="0.25">
      <c r="A860">
        <v>20190718</v>
      </c>
      <c r="B860" t="str">
        <f>"129864"</f>
        <v>129864</v>
      </c>
      <c r="C860" t="s">
        <v>504</v>
      </c>
      <c r="D860" s="4">
        <v>220</v>
      </c>
      <c r="E860" t="s">
        <v>182</v>
      </c>
      <c r="F860" t="s">
        <v>102</v>
      </c>
    </row>
    <row r="861" spans="1:6" x14ac:dyDescent="0.25">
      <c r="A861">
        <v>20190718</v>
      </c>
      <c r="B861" t="str">
        <f>"129864"</f>
        <v>129864</v>
      </c>
      <c r="C861" t="s">
        <v>504</v>
      </c>
      <c r="D861" s="4">
        <v>500</v>
      </c>
      <c r="E861" t="s">
        <v>182</v>
      </c>
      <c r="F861" t="s">
        <v>102</v>
      </c>
    </row>
    <row r="862" spans="1:6" x14ac:dyDescent="0.25">
      <c r="A862">
        <v>20190718</v>
      </c>
      <c r="B862" t="str">
        <f>"129864"</f>
        <v>129864</v>
      </c>
      <c r="C862" t="s">
        <v>504</v>
      </c>
      <c r="D862" s="4">
        <v>285</v>
      </c>
      <c r="E862" t="s">
        <v>182</v>
      </c>
      <c r="F862" t="s">
        <v>102</v>
      </c>
    </row>
    <row r="863" spans="1:6" x14ac:dyDescent="0.25">
      <c r="A863">
        <v>20190718</v>
      </c>
      <c r="B863" t="str">
        <f>"129864"</f>
        <v>129864</v>
      </c>
      <c r="C863" t="s">
        <v>504</v>
      </c>
      <c r="D863" s="4">
        <v>3807.1</v>
      </c>
      <c r="E863" t="s">
        <v>182</v>
      </c>
      <c r="F863" t="s">
        <v>102</v>
      </c>
    </row>
    <row r="864" spans="1:6" x14ac:dyDescent="0.25">
      <c r="A864">
        <v>20190718</v>
      </c>
      <c r="B864" t="str">
        <f>"129864"</f>
        <v>129864</v>
      </c>
      <c r="C864" t="s">
        <v>504</v>
      </c>
      <c r="D864" s="4">
        <v>260</v>
      </c>
      <c r="E864" t="s">
        <v>182</v>
      </c>
      <c r="F864" t="s">
        <v>102</v>
      </c>
    </row>
    <row r="865" spans="1:6" x14ac:dyDescent="0.25">
      <c r="A865">
        <v>20190718</v>
      </c>
      <c r="B865" t="str">
        <f>"129864"</f>
        <v>129864</v>
      </c>
      <c r="C865" t="s">
        <v>504</v>
      </c>
      <c r="D865" s="4">
        <v>185</v>
      </c>
      <c r="E865" t="s">
        <v>182</v>
      </c>
      <c r="F865" t="s">
        <v>102</v>
      </c>
    </row>
    <row r="866" spans="1:6" x14ac:dyDescent="0.25">
      <c r="A866">
        <v>20190718</v>
      </c>
      <c r="B866" t="str">
        <f>"129864"</f>
        <v>129864</v>
      </c>
      <c r="C866" t="s">
        <v>504</v>
      </c>
      <c r="D866" s="4">
        <v>100</v>
      </c>
      <c r="E866" t="s">
        <v>182</v>
      </c>
      <c r="F866" t="s">
        <v>102</v>
      </c>
    </row>
    <row r="867" spans="1:6" x14ac:dyDescent="0.25">
      <c r="A867">
        <v>20190718</v>
      </c>
      <c r="B867" t="str">
        <f>"129865"</f>
        <v>129865</v>
      </c>
      <c r="C867" t="s">
        <v>505</v>
      </c>
      <c r="D867" s="4">
        <v>775</v>
      </c>
      <c r="E867" t="s">
        <v>477</v>
      </c>
      <c r="F867" t="s">
        <v>140</v>
      </c>
    </row>
    <row r="868" spans="1:6" x14ac:dyDescent="0.25">
      <c r="A868">
        <v>20190718</v>
      </c>
      <c r="B868" t="str">
        <f>"129865"</f>
        <v>129865</v>
      </c>
      <c r="C868" t="s">
        <v>505</v>
      </c>
      <c r="D868" s="4">
        <v>721</v>
      </c>
      <c r="E868" t="s">
        <v>477</v>
      </c>
      <c r="F868" t="s">
        <v>140</v>
      </c>
    </row>
    <row r="869" spans="1:6" x14ac:dyDescent="0.25">
      <c r="A869">
        <v>20190718</v>
      </c>
      <c r="B869" t="str">
        <f>"129867"</f>
        <v>129867</v>
      </c>
      <c r="C869" t="s">
        <v>506</v>
      </c>
      <c r="D869" s="4">
        <v>197.87</v>
      </c>
      <c r="E869" t="s">
        <v>23</v>
      </c>
      <c r="F869" t="s">
        <v>308</v>
      </c>
    </row>
    <row r="870" spans="1:6" x14ac:dyDescent="0.25">
      <c r="A870">
        <v>20190718</v>
      </c>
      <c r="B870" t="str">
        <f>"129868"</f>
        <v>129868</v>
      </c>
      <c r="C870" t="s">
        <v>507</v>
      </c>
      <c r="D870" s="4">
        <v>358.23</v>
      </c>
      <c r="E870" t="s">
        <v>508</v>
      </c>
      <c r="F870" t="s">
        <v>102</v>
      </c>
    </row>
    <row r="871" spans="1:6" x14ac:dyDescent="0.25">
      <c r="A871">
        <v>20190718</v>
      </c>
      <c r="B871" t="str">
        <f>"129869"</f>
        <v>129869</v>
      </c>
      <c r="C871" t="s">
        <v>439</v>
      </c>
      <c r="D871" s="4">
        <v>495.82</v>
      </c>
      <c r="E871" t="s">
        <v>23</v>
      </c>
      <c r="F871" t="s">
        <v>102</v>
      </c>
    </row>
    <row r="872" spans="1:6" x14ac:dyDescent="0.25">
      <c r="A872">
        <v>20190718</v>
      </c>
      <c r="B872" t="str">
        <f>"129870"</f>
        <v>129870</v>
      </c>
      <c r="C872" t="s">
        <v>261</v>
      </c>
      <c r="D872" s="4">
        <v>55.96</v>
      </c>
      <c r="E872" t="s">
        <v>6</v>
      </c>
      <c r="F872" t="s">
        <v>102</v>
      </c>
    </row>
    <row r="873" spans="1:6" x14ac:dyDescent="0.25">
      <c r="A873">
        <v>20190718</v>
      </c>
      <c r="B873" t="str">
        <f>"129871"</f>
        <v>129871</v>
      </c>
      <c r="C873" t="s">
        <v>509</v>
      </c>
      <c r="D873" s="4">
        <v>403.4</v>
      </c>
      <c r="E873" t="s">
        <v>289</v>
      </c>
      <c r="F873" t="s">
        <v>105</v>
      </c>
    </row>
    <row r="874" spans="1:6" x14ac:dyDescent="0.25">
      <c r="A874">
        <v>20190718</v>
      </c>
      <c r="B874" t="str">
        <f>"129871"</f>
        <v>129871</v>
      </c>
      <c r="C874" t="s">
        <v>509</v>
      </c>
      <c r="D874" s="4">
        <v>233.1</v>
      </c>
      <c r="E874" t="s">
        <v>289</v>
      </c>
      <c r="F874" t="s">
        <v>105</v>
      </c>
    </row>
    <row r="875" spans="1:6" x14ac:dyDescent="0.25">
      <c r="A875">
        <v>20190718</v>
      </c>
      <c r="B875" t="str">
        <f>"129872"</f>
        <v>129872</v>
      </c>
      <c r="C875" t="s">
        <v>269</v>
      </c>
      <c r="D875" s="4">
        <v>458.2</v>
      </c>
      <c r="E875" t="s">
        <v>23</v>
      </c>
      <c r="F875" t="s">
        <v>102</v>
      </c>
    </row>
    <row r="876" spans="1:6" x14ac:dyDescent="0.25">
      <c r="A876">
        <v>20190718</v>
      </c>
      <c r="B876" t="str">
        <f>"129872"</f>
        <v>129872</v>
      </c>
      <c r="C876" t="s">
        <v>269</v>
      </c>
      <c r="D876" s="4">
        <v>496</v>
      </c>
      <c r="E876" t="s">
        <v>231</v>
      </c>
      <c r="F876" t="s">
        <v>102</v>
      </c>
    </row>
    <row r="877" spans="1:6" x14ac:dyDescent="0.25">
      <c r="A877">
        <v>20190718</v>
      </c>
      <c r="B877" t="str">
        <f>"129873"</f>
        <v>129873</v>
      </c>
      <c r="C877" t="s">
        <v>510</v>
      </c>
      <c r="D877" s="4">
        <v>325</v>
      </c>
      <c r="E877" t="s">
        <v>25</v>
      </c>
      <c r="F877" t="s">
        <v>102</v>
      </c>
    </row>
    <row r="878" spans="1:6" x14ac:dyDescent="0.25">
      <c r="A878">
        <v>20190718</v>
      </c>
      <c r="B878" t="str">
        <f>"129873"</f>
        <v>129873</v>
      </c>
      <c r="C878" t="s">
        <v>510</v>
      </c>
      <c r="D878" s="4">
        <v>325</v>
      </c>
      <c r="E878" t="s">
        <v>25</v>
      </c>
      <c r="F878" t="s">
        <v>102</v>
      </c>
    </row>
    <row r="879" spans="1:6" x14ac:dyDescent="0.25">
      <c r="A879">
        <v>20190718</v>
      </c>
      <c r="B879" t="str">
        <f>"129874"</f>
        <v>129874</v>
      </c>
      <c r="C879" t="s">
        <v>511</v>
      </c>
      <c r="D879" s="4">
        <v>705</v>
      </c>
      <c r="E879" t="s">
        <v>25</v>
      </c>
      <c r="F879" t="s">
        <v>102</v>
      </c>
    </row>
    <row r="880" spans="1:6" x14ac:dyDescent="0.25">
      <c r="A880">
        <v>20190718</v>
      </c>
      <c r="B880" t="str">
        <f>"129874"</f>
        <v>129874</v>
      </c>
      <c r="C880" t="s">
        <v>511</v>
      </c>
      <c r="D880" s="4">
        <v>780</v>
      </c>
      <c r="E880" t="s">
        <v>25</v>
      </c>
      <c r="F880" t="s">
        <v>102</v>
      </c>
    </row>
    <row r="881" spans="1:6" x14ac:dyDescent="0.25">
      <c r="A881">
        <v>20190718</v>
      </c>
      <c r="B881" t="str">
        <f>"129875"</f>
        <v>129875</v>
      </c>
      <c r="C881" t="s">
        <v>285</v>
      </c>
      <c r="D881" s="4">
        <v>47.15</v>
      </c>
      <c r="E881" t="s">
        <v>157</v>
      </c>
      <c r="F881" t="s">
        <v>102</v>
      </c>
    </row>
    <row r="882" spans="1:6" x14ac:dyDescent="0.25">
      <c r="A882">
        <v>20190718</v>
      </c>
      <c r="B882" t="str">
        <f>"129875"</f>
        <v>129875</v>
      </c>
      <c r="C882" t="s">
        <v>285</v>
      </c>
      <c r="D882" s="4">
        <v>491.31</v>
      </c>
      <c r="E882" t="s">
        <v>157</v>
      </c>
      <c r="F882" t="s">
        <v>102</v>
      </c>
    </row>
    <row r="883" spans="1:6" x14ac:dyDescent="0.25">
      <c r="A883">
        <v>20190718</v>
      </c>
      <c r="B883" t="str">
        <f>"129875"</f>
        <v>129875</v>
      </c>
      <c r="C883" t="s">
        <v>285</v>
      </c>
      <c r="D883" s="4">
        <v>241.55</v>
      </c>
      <c r="E883" t="s">
        <v>157</v>
      </c>
      <c r="F883" t="s">
        <v>102</v>
      </c>
    </row>
    <row r="884" spans="1:6" x14ac:dyDescent="0.25">
      <c r="A884">
        <v>20190718</v>
      </c>
      <c r="B884" t="str">
        <f>"129875"</f>
        <v>129875</v>
      </c>
      <c r="C884" t="s">
        <v>285</v>
      </c>
      <c r="D884" s="4">
        <v>89.54</v>
      </c>
      <c r="E884" t="s">
        <v>157</v>
      </c>
      <c r="F884" t="s">
        <v>102</v>
      </c>
    </row>
    <row r="885" spans="1:6" x14ac:dyDescent="0.25">
      <c r="A885">
        <v>20190718</v>
      </c>
      <c r="B885" t="str">
        <f>"129875"</f>
        <v>129875</v>
      </c>
      <c r="C885" t="s">
        <v>285</v>
      </c>
      <c r="D885" s="4">
        <v>90.54</v>
      </c>
      <c r="E885" t="s">
        <v>157</v>
      </c>
      <c r="F885" t="s">
        <v>102</v>
      </c>
    </row>
    <row r="886" spans="1:6" x14ac:dyDescent="0.25">
      <c r="A886">
        <v>20190718</v>
      </c>
      <c r="B886" t="str">
        <f>"129875"</f>
        <v>129875</v>
      </c>
      <c r="C886" t="s">
        <v>285</v>
      </c>
      <c r="D886" s="4">
        <v>113.8</v>
      </c>
      <c r="E886" t="s">
        <v>157</v>
      </c>
      <c r="F886" t="s">
        <v>102</v>
      </c>
    </row>
    <row r="887" spans="1:6" x14ac:dyDescent="0.25">
      <c r="A887">
        <v>20190718</v>
      </c>
      <c r="B887" t="str">
        <f>"129875"</f>
        <v>129875</v>
      </c>
      <c r="C887" t="s">
        <v>285</v>
      </c>
      <c r="D887" s="4">
        <v>106.86</v>
      </c>
      <c r="E887" t="s">
        <v>157</v>
      </c>
      <c r="F887" t="s">
        <v>102</v>
      </c>
    </row>
    <row r="888" spans="1:6" x14ac:dyDescent="0.25">
      <c r="A888">
        <v>20190718</v>
      </c>
      <c r="B888" t="str">
        <f>"129875"</f>
        <v>129875</v>
      </c>
      <c r="C888" t="s">
        <v>285</v>
      </c>
      <c r="D888" s="4">
        <v>190.14</v>
      </c>
      <c r="E888" t="s">
        <v>157</v>
      </c>
      <c r="F888" t="s">
        <v>102</v>
      </c>
    </row>
    <row r="889" spans="1:6" x14ac:dyDescent="0.25">
      <c r="A889">
        <v>20190718</v>
      </c>
      <c r="B889" t="str">
        <f>"129875"</f>
        <v>129875</v>
      </c>
      <c r="C889" t="s">
        <v>285</v>
      </c>
      <c r="D889" s="4">
        <v>120.2</v>
      </c>
      <c r="E889" t="s">
        <v>157</v>
      </c>
      <c r="F889" t="s">
        <v>102</v>
      </c>
    </row>
    <row r="890" spans="1:6" x14ac:dyDescent="0.25">
      <c r="A890">
        <v>20190718</v>
      </c>
      <c r="B890" t="str">
        <f>"129875"</f>
        <v>129875</v>
      </c>
      <c r="C890" t="s">
        <v>285</v>
      </c>
      <c r="D890" s="4">
        <v>92.2</v>
      </c>
      <c r="E890" t="s">
        <v>157</v>
      </c>
      <c r="F890" t="s">
        <v>102</v>
      </c>
    </row>
    <row r="891" spans="1:6" x14ac:dyDescent="0.25">
      <c r="A891">
        <v>20190718</v>
      </c>
      <c r="B891" t="str">
        <f>"129875"</f>
        <v>129875</v>
      </c>
      <c r="C891" t="s">
        <v>285</v>
      </c>
      <c r="D891" s="4">
        <v>42.7</v>
      </c>
      <c r="E891" t="s">
        <v>157</v>
      </c>
      <c r="F891" t="s">
        <v>102</v>
      </c>
    </row>
    <row r="892" spans="1:6" x14ac:dyDescent="0.25">
      <c r="A892">
        <v>20190718</v>
      </c>
      <c r="B892" t="str">
        <f>"129875"</f>
        <v>129875</v>
      </c>
      <c r="C892" t="s">
        <v>285</v>
      </c>
      <c r="D892" s="4">
        <v>164</v>
      </c>
      <c r="E892" t="s">
        <v>157</v>
      </c>
      <c r="F892" t="s">
        <v>102</v>
      </c>
    </row>
    <row r="893" spans="1:6" x14ac:dyDescent="0.25">
      <c r="A893">
        <v>20190718</v>
      </c>
      <c r="B893" t="str">
        <f>"129875"</f>
        <v>129875</v>
      </c>
      <c r="C893" t="s">
        <v>285</v>
      </c>
      <c r="D893" s="4">
        <v>48.41</v>
      </c>
      <c r="E893" t="s">
        <v>157</v>
      </c>
      <c r="F893" t="s">
        <v>102</v>
      </c>
    </row>
    <row r="894" spans="1:6" x14ac:dyDescent="0.25">
      <c r="A894">
        <v>20190718</v>
      </c>
      <c r="B894" t="str">
        <f>"129875"</f>
        <v>129875</v>
      </c>
      <c r="C894" t="s">
        <v>285</v>
      </c>
      <c r="D894" s="4">
        <v>48.09</v>
      </c>
      <c r="E894" t="s">
        <v>157</v>
      </c>
      <c r="F894" t="s">
        <v>102</v>
      </c>
    </row>
    <row r="895" spans="1:6" x14ac:dyDescent="0.25">
      <c r="A895">
        <v>20190718</v>
      </c>
      <c r="B895" t="str">
        <f>"129876"</f>
        <v>129876</v>
      </c>
      <c r="C895" t="s">
        <v>294</v>
      </c>
      <c r="D895" s="4">
        <v>29.8</v>
      </c>
      <c r="E895" t="s">
        <v>481</v>
      </c>
      <c r="F895" t="s">
        <v>140</v>
      </c>
    </row>
    <row r="896" spans="1:6" x14ac:dyDescent="0.25">
      <c r="A896">
        <v>20190718</v>
      </c>
      <c r="B896" t="str">
        <f>"129877"</f>
        <v>129877</v>
      </c>
      <c r="C896" t="s">
        <v>512</v>
      </c>
      <c r="D896" s="4">
        <v>4758.38</v>
      </c>
      <c r="E896" t="s">
        <v>157</v>
      </c>
      <c r="F896" t="s">
        <v>102</v>
      </c>
    </row>
    <row r="897" spans="1:6" x14ac:dyDescent="0.25">
      <c r="A897">
        <v>20190718</v>
      </c>
      <c r="B897" t="str">
        <f>"129878"</f>
        <v>129878</v>
      </c>
      <c r="C897" t="s">
        <v>513</v>
      </c>
      <c r="D897" s="4">
        <v>44.4</v>
      </c>
      <c r="E897" t="s">
        <v>514</v>
      </c>
      <c r="F897" t="s">
        <v>140</v>
      </c>
    </row>
    <row r="898" spans="1:6" x14ac:dyDescent="0.25">
      <c r="A898">
        <v>20190718</v>
      </c>
      <c r="B898" t="str">
        <f>"129879"</f>
        <v>129879</v>
      </c>
      <c r="C898" t="s">
        <v>515</v>
      </c>
      <c r="D898" s="4">
        <v>91.6</v>
      </c>
      <c r="E898" t="s">
        <v>475</v>
      </c>
      <c r="F898" t="s">
        <v>140</v>
      </c>
    </row>
    <row r="899" spans="1:6" x14ac:dyDescent="0.25">
      <c r="A899">
        <v>20190718</v>
      </c>
      <c r="B899" t="str">
        <f>"129880"</f>
        <v>129880</v>
      </c>
      <c r="C899" t="s">
        <v>516</v>
      </c>
      <c r="D899" s="4">
        <v>108</v>
      </c>
      <c r="E899" t="s">
        <v>25</v>
      </c>
      <c r="F899" t="s">
        <v>102</v>
      </c>
    </row>
    <row r="900" spans="1:6" x14ac:dyDescent="0.25">
      <c r="A900">
        <v>20190718</v>
      </c>
      <c r="B900" t="str">
        <f>"129881"</f>
        <v>129881</v>
      </c>
      <c r="C900" t="s">
        <v>517</v>
      </c>
      <c r="D900" s="4">
        <v>63</v>
      </c>
      <c r="E900" t="s">
        <v>23</v>
      </c>
      <c r="F900" t="s">
        <v>102</v>
      </c>
    </row>
    <row r="901" spans="1:6" x14ac:dyDescent="0.25">
      <c r="A901">
        <v>20190718</v>
      </c>
      <c r="B901" t="str">
        <f>"129881"</f>
        <v>129881</v>
      </c>
      <c r="C901" t="s">
        <v>517</v>
      </c>
      <c r="D901" s="5">
        <v>50</v>
      </c>
      <c r="E901" t="s">
        <v>241</v>
      </c>
      <c r="F901" t="s">
        <v>102</v>
      </c>
    </row>
    <row r="902" spans="1:6" x14ac:dyDescent="0.25">
      <c r="D902" s="4">
        <f>SUM(D2:D901)</f>
        <v>1465266.9100000032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2019-10-01T20:16:24Z</dcterms:created>
  <dcterms:modified xsi:type="dcterms:W3CDTF">2019-10-01T20:37:51Z</dcterms:modified>
</cp:coreProperties>
</file>