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en.michelis\Downloads\"/>
    </mc:Choice>
  </mc:AlternateContent>
  <bookViews>
    <workbookView xWindow="0" yWindow="0" windowWidth="1365" windowHeight="0" tabRatio="856" firstSheet="3" activeTab="7"/>
  </bookViews>
  <sheets>
    <sheet name="Cover" sheetId="59" r:id="rId1"/>
    <sheet name="Glossary" sheetId="11" r:id="rId2"/>
    <sheet name="Summary" sheetId="10" r:id="rId3"/>
    <sheet name="INSTR Tab" sheetId="28" r:id="rId4"/>
    <sheet name="SAW" sheetId="14" r:id="rId5"/>
    <sheet name="WTA" sheetId="17" r:id="rId6"/>
    <sheet name=" Instr Other" sheetId="18" r:id="rId7"/>
    <sheet name="SE Tab" sheetId="29" r:id="rId8"/>
    <sheet name="SAW SE " sheetId="15" r:id="rId9"/>
    <sheet name="WTA SE" sheetId="16" r:id="rId10"/>
    <sheet name="SE Other" sheetId="19" r:id="rId11"/>
    <sheet name="Adm Tab" sheetId="30" r:id="rId12"/>
    <sheet name="Adm" sheetId="20" r:id="rId13"/>
    <sheet name="Fis Tab" sheetId="31" r:id="rId14"/>
    <sheet name="Fis Adm" sheetId="21" r:id="rId15"/>
    <sheet name="O&amp;M Tab" sheetId="32" r:id="rId16"/>
    <sheet name="O&amp;M" sheetId="22" r:id="rId17"/>
    <sheet name="HR Tab" sheetId="33" r:id="rId18"/>
    <sheet name="HR" sheetId="23" r:id="rId19"/>
    <sheet name="Trans Tab" sheetId="34" r:id="rId20"/>
    <sheet name="Trans" sheetId="24" r:id="rId21"/>
    <sheet name="Instr" sheetId="8" r:id="rId22"/>
    <sheet name="Purch" sheetId="7" r:id="rId23"/>
    <sheet name="Prop" sheetId="6" r:id="rId24"/>
    <sheet name="Misc" sheetId="5" r:id="rId25"/>
  </sheets>
  <externalReferences>
    <externalReference r:id="rId26"/>
  </externalReferences>
  <definedNames>
    <definedName name="_xlnm._FilterDatabase" localSheetId="18" hidden="1">HR!$A$13:$I$14</definedName>
    <definedName name="a">' Instr Other'!$1:$1048576</definedName>
    <definedName name="_xlnm.Print_Area" localSheetId="6">' Instr Other'!$A$1:$I$108</definedName>
    <definedName name="_xlnm.Print_Area" localSheetId="12">Adm!$A$1:$I$45</definedName>
    <definedName name="_xlnm.Print_Area" localSheetId="11">'Adm Tab'!$A$1:$D$12</definedName>
    <definedName name="_xlnm.Print_Area" localSheetId="14">'Fis Adm'!$A$1:$I$27</definedName>
    <definedName name="_xlnm.Print_Area" localSheetId="13">'Fis Tab'!$A$1:$D$11</definedName>
    <definedName name="_xlnm.Print_Area" localSheetId="1">Glossary!$A$1:$M$34</definedName>
    <definedName name="_xlnm.Print_Area" localSheetId="18">HR!$A$1:$I$24</definedName>
    <definedName name="_xlnm.Print_Area" localSheetId="17">'HR Tab'!$A$1:$D$11</definedName>
    <definedName name="_xlnm.Print_Area" localSheetId="21">Instr!$A$1:$I$420</definedName>
    <definedName name="_xlnm.Print_Area" localSheetId="3">'INSTR Tab'!$A$1:$D$22</definedName>
    <definedName name="_xlnm.Print_Area" localSheetId="24">Misc!$A$1:$I$277</definedName>
    <definedName name="_xlnm.Print_Area" localSheetId="16">'O&amp;M'!$A$1:$I$263</definedName>
    <definedName name="_xlnm.Print_Area" localSheetId="15">'O&amp;M Tab'!$A$1:$D$13</definedName>
    <definedName name="_xlnm.Print_Area" localSheetId="23">Prop!$A$1:$I$400</definedName>
    <definedName name="_xlnm.Print_Area" localSheetId="22">Purch!$A$1:$I$600</definedName>
    <definedName name="_xlnm.Print_Area" localSheetId="4">SAW!$B$1:$I$46</definedName>
    <definedName name="_xlnm.Print_Area" localSheetId="8">'SAW SE '!$A$1:$I$25</definedName>
    <definedName name="_xlnm.Print_Area" localSheetId="10">'SE Other'!$A$1:$I$428</definedName>
    <definedName name="_xlnm.Print_Area" localSheetId="2">Summary!$A$1:$F$184</definedName>
    <definedName name="_xlnm.Print_Area" localSheetId="20">Trans!$A$1:$I$84</definedName>
    <definedName name="_xlnm.Print_Area" localSheetId="19">'Trans Tab'!$A$1:$D$12</definedName>
    <definedName name="_xlnm.Print_Area" localSheetId="5">WTA!$A$1:$I$715</definedName>
    <definedName name="_xlnm.Print_Area" localSheetId="9">'WTA SE'!$A$1:$I$328</definedName>
  </definedNames>
  <calcPr calcId="162913"/>
</workbook>
</file>

<file path=xl/calcChain.xml><?xml version="1.0" encoding="utf-8"?>
<calcChain xmlns="http://schemas.openxmlformats.org/spreadsheetml/2006/main">
  <c r="B7" i="28" l="1"/>
  <c r="B9" i="32"/>
  <c r="B8" i="34" l="1"/>
  <c r="B13" i="29"/>
  <c r="B8" i="31"/>
  <c r="F36" i="18"/>
  <c r="D11" i="28"/>
  <c r="F246" i="16" l="1"/>
  <c r="F715" i="17"/>
  <c r="F25" i="18" l="1"/>
  <c r="E25" i="18" s="1"/>
  <c r="E28" i="18"/>
  <c r="F17" i="22" l="1"/>
  <c r="F15" i="22"/>
  <c r="F21" i="21"/>
  <c r="F41" i="20"/>
  <c r="F37" i="20"/>
  <c r="F36" i="20"/>
  <c r="F13" i="19"/>
  <c r="F11" i="19"/>
  <c r="F59" i="18"/>
  <c r="F56" i="18"/>
  <c r="F41" i="18"/>
  <c r="F27" i="18"/>
  <c r="F20" i="18" l="1"/>
  <c r="B3" i="17" l="1"/>
  <c r="E73" i="10" l="1"/>
  <c r="I228" i="6"/>
  <c r="F11" i="23" l="1"/>
  <c r="F23" i="22"/>
  <c r="D8" i="32" s="1"/>
  <c r="E16" i="22"/>
  <c r="E18" i="22"/>
  <c r="E19" i="22"/>
  <c r="E17" i="22"/>
  <c r="E226" i="22"/>
  <c r="E222" i="22"/>
  <c r="E221" i="22"/>
  <c r="E223" i="22"/>
  <c r="E224" i="22"/>
  <c r="E225" i="22"/>
  <c r="E227" i="22"/>
  <c r="E228" i="22"/>
  <c r="E229" i="22"/>
  <c r="E230" i="22"/>
  <c r="E231" i="22"/>
  <c r="E232" i="22"/>
  <c r="E233" i="22"/>
  <c r="E234" i="22"/>
  <c r="E235" i="22"/>
  <c r="E236" i="22"/>
  <c r="E237" i="22"/>
  <c r="E238" i="22"/>
  <c r="E239" i="22"/>
  <c r="E240" i="22"/>
  <c r="E241" i="22"/>
  <c r="E242" i="22"/>
  <c r="E243" i="22"/>
  <c r="E244" i="22"/>
  <c r="E245" i="22"/>
  <c r="E220" i="22"/>
  <c r="F214" i="22"/>
  <c r="E92" i="22"/>
  <c r="E93" i="22"/>
  <c r="E94" i="22"/>
  <c r="E95" i="22"/>
  <c r="E96" i="22"/>
  <c r="E97" i="22"/>
  <c r="E98" i="22"/>
  <c r="E99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6" i="22"/>
  <c r="E137" i="22"/>
  <c r="E138" i="22"/>
  <c r="E139" i="22"/>
  <c r="E140" i="22"/>
  <c r="E141" i="22"/>
  <c r="E142" i="22"/>
  <c r="E143" i="22"/>
  <c r="E144" i="22"/>
  <c r="E145" i="22"/>
  <c r="E146" i="22"/>
  <c r="E147" i="22"/>
  <c r="E148" i="22"/>
  <c r="E149" i="22"/>
  <c r="E150" i="22"/>
  <c r="E151" i="22"/>
  <c r="E152" i="22"/>
  <c r="E153" i="22"/>
  <c r="E154" i="22"/>
  <c r="E155" i="22"/>
  <c r="E156" i="22"/>
  <c r="E157" i="22"/>
  <c r="E158" i="22"/>
  <c r="E159" i="22"/>
  <c r="E160" i="22"/>
  <c r="E161" i="22"/>
  <c r="E162" i="22"/>
  <c r="E163" i="22"/>
  <c r="E164" i="22"/>
  <c r="E165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91" i="22"/>
  <c r="E70" i="22"/>
  <c r="E62" i="22"/>
  <c r="E63" i="22"/>
  <c r="E34" i="22"/>
  <c r="E59" i="22"/>
  <c r="E60" i="22" l="1"/>
  <c r="E56" i="22"/>
  <c r="E52" i="22"/>
  <c r="E48" i="22"/>
  <c r="E44" i="22"/>
  <c r="E40" i="22"/>
  <c r="E55" i="22"/>
  <c r="E51" i="22"/>
  <c r="E47" i="22"/>
  <c r="E43" i="22"/>
  <c r="E39" i="22"/>
  <c r="E54" i="22"/>
  <c r="E50" i="22"/>
  <c r="E42" i="22"/>
  <c r="E38" i="22"/>
  <c r="E58" i="22"/>
  <c r="E46" i="22"/>
  <c r="E57" i="22"/>
  <c r="E53" i="22"/>
  <c r="E49" i="22"/>
  <c r="E45" i="22"/>
  <c r="E41" i="22"/>
  <c r="E37" i="22"/>
  <c r="E35" i="22"/>
  <c r="E36" i="22"/>
  <c r="B10" i="32" l="1"/>
  <c r="B8" i="32"/>
  <c r="B7" i="32" l="1"/>
  <c r="E90" i="17" l="1"/>
  <c r="B8" i="28" l="1"/>
  <c r="E579" i="17"/>
  <c r="E477" i="17"/>
  <c r="E423" i="17"/>
  <c r="E383" i="17"/>
  <c r="E16" i="17"/>
  <c r="E297" i="19" l="1"/>
  <c r="E292" i="19"/>
  <c r="E284" i="19"/>
  <c r="E279" i="19"/>
  <c r="E275" i="19"/>
  <c r="E264" i="19"/>
  <c r="E261" i="19"/>
  <c r="E254" i="19"/>
  <c r="E232" i="19"/>
  <c r="E214" i="19"/>
  <c r="E215" i="19"/>
  <c r="E78" i="19"/>
  <c r="E74" i="19"/>
  <c r="E120" i="19"/>
  <c r="E118" i="19"/>
  <c r="E169" i="19"/>
  <c r="E344" i="19"/>
  <c r="E339" i="19"/>
  <c r="E323" i="19"/>
  <c r="E395" i="19"/>
  <c r="E162" i="19"/>
  <c r="E97" i="17" l="1"/>
  <c r="E189" i="17" l="1"/>
  <c r="E602" i="17"/>
  <c r="E603" i="17"/>
  <c r="E604" i="17"/>
  <c r="E605" i="17"/>
  <c r="E606" i="17"/>
  <c r="F217" i="16" l="1"/>
  <c r="E215" i="16"/>
  <c r="E214" i="16"/>
  <c r="E213" i="16"/>
  <c r="E212" i="16"/>
  <c r="E211" i="16"/>
  <c r="E210" i="16"/>
  <c r="E209" i="16"/>
  <c r="E208" i="16"/>
  <c r="E207" i="16"/>
  <c r="E206" i="16"/>
  <c r="E205" i="16"/>
  <c r="E204" i="16"/>
  <c r="E203" i="16"/>
  <c r="E202" i="16"/>
  <c r="E201" i="16"/>
  <c r="E200" i="16"/>
  <c r="E199" i="16"/>
  <c r="E198" i="16"/>
  <c r="E197" i="16"/>
  <c r="E196" i="16"/>
  <c r="E195" i="16"/>
  <c r="E194" i="16"/>
  <c r="E193" i="16"/>
  <c r="E192" i="16"/>
  <c r="E191" i="16"/>
  <c r="E190" i="16"/>
  <c r="E189" i="16"/>
  <c r="E188" i="16"/>
  <c r="E187" i="16"/>
  <c r="E186" i="16"/>
  <c r="E185" i="16"/>
  <c r="E184" i="16"/>
  <c r="E183" i="16"/>
  <c r="E182" i="16"/>
  <c r="E181" i="16"/>
  <c r="E180" i="16"/>
  <c r="E179" i="16"/>
  <c r="E178" i="16"/>
  <c r="E177" i="16"/>
  <c r="E176" i="16"/>
  <c r="E175" i="16"/>
  <c r="E174" i="16"/>
  <c r="E173" i="16"/>
  <c r="E172" i="16"/>
  <c r="E171" i="16"/>
  <c r="E170" i="16"/>
  <c r="E169" i="16"/>
  <c r="E168" i="16"/>
  <c r="E167" i="16"/>
  <c r="E166" i="16"/>
  <c r="E165" i="16"/>
  <c r="E164" i="16"/>
  <c r="E163" i="16"/>
  <c r="E162" i="16"/>
  <c r="E161" i="16"/>
  <c r="E160" i="16"/>
  <c r="E159" i="16"/>
  <c r="E158" i="16"/>
  <c r="E157" i="16"/>
  <c r="E156" i="16"/>
  <c r="E61" i="22" l="1"/>
  <c r="E11" i="24" l="1"/>
  <c r="F11" i="24" s="1"/>
  <c r="D13" i="24"/>
  <c r="E316" i="16" l="1"/>
  <c r="E297" i="16"/>
  <c r="B9" i="29" l="1"/>
  <c r="B7" i="29"/>
  <c r="E21" i="15"/>
  <c r="E20" i="15"/>
  <c r="E19" i="15"/>
  <c r="B12" i="28"/>
  <c r="E37" i="18" l="1"/>
  <c r="E34" i="18" l="1"/>
  <c r="E61" i="14" l="1"/>
  <c r="E141" i="19" l="1"/>
  <c r="E66" i="24" l="1"/>
  <c r="F33" i="24"/>
  <c r="F30" i="24"/>
  <c r="F66" i="24" l="1"/>
  <c r="F72" i="10" l="1"/>
  <c r="D28" i="10" l="1"/>
  <c r="E29" i="10"/>
  <c r="F28" i="10" l="1"/>
  <c r="F29" i="10"/>
  <c r="F251" i="22" l="1"/>
  <c r="I63" i="7" l="1"/>
  <c r="E100" i="22" l="1"/>
  <c r="E122" i="10" l="1"/>
  <c r="B7" i="33" l="1"/>
  <c r="H269" i="7" l="1"/>
  <c r="H227" i="6"/>
  <c r="H263" i="6"/>
  <c r="D128" i="10" l="1"/>
  <c r="D156" i="10"/>
  <c r="E176" i="10" l="1"/>
  <c r="F176" i="10" s="1"/>
  <c r="I137" i="5"/>
  <c r="G137" i="5"/>
  <c r="F137" i="5"/>
  <c r="E137" i="5"/>
  <c r="D137" i="5"/>
  <c r="C137" i="5"/>
  <c r="I136" i="5"/>
  <c r="H136" i="5"/>
  <c r="C136" i="5"/>
  <c r="D20" i="28" l="1"/>
  <c r="I263" i="6" l="1"/>
  <c r="I227" i="6"/>
  <c r="E38" i="20" l="1"/>
  <c r="E425" i="19"/>
  <c r="E423" i="19"/>
  <c r="E424" i="19" l="1"/>
  <c r="F83" i="24"/>
  <c r="F82" i="24"/>
  <c r="F81" i="24"/>
  <c r="F80" i="24"/>
  <c r="F79" i="24"/>
  <c r="F78" i="24"/>
  <c r="F77" i="24"/>
  <c r="F76" i="24"/>
  <c r="F75" i="24"/>
  <c r="F74" i="24"/>
  <c r="F32" i="24"/>
  <c r="F27" i="24"/>
  <c r="F54" i="24"/>
  <c r="F56" i="24"/>
  <c r="F25" i="24" l="1"/>
  <c r="E20" i="20" l="1"/>
  <c r="E11" i="20"/>
  <c r="F12" i="23"/>
  <c r="F13" i="23"/>
  <c r="F15" i="23"/>
  <c r="F14" i="23" l="1"/>
  <c r="F17" i="23" s="1"/>
  <c r="F10" i="24"/>
  <c r="G30" i="6"/>
  <c r="G399" i="7"/>
  <c r="B296" i="8"/>
  <c r="G64" i="8"/>
  <c r="G33" i="8"/>
  <c r="G33" i="5"/>
  <c r="B11" i="5" s="1"/>
  <c r="G534" i="7"/>
  <c r="B511" i="7" s="1"/>
  <c r="B8" i="7"/>
  <c r="E121" i="10" s="1"/>
  <c r="B7" i="7"/>
  <c r="B6" i="7"/>
  <c r="B9" i="8"/>
  <c r="B256" i="5"/>
  <c r="B255" i="5"/>
  <c r="B254" i="5"/>
  <c r="B222" i="5"/>
  <c r="B221" i="5"/>
  <c r="B220" i="5"/>
  <c r="B188" i="5"/>
  <c r="B187" i="5"/>
  <c r="B186" i="5"/>
  <c r="B154" i="5"/>
  <c r="B153" i="5"/>
  <c r="B152" i="5"/>
  <c r="B115" i="5"/>
  <c r="B114" i="5"/>
  <c r="B113" i="5"/>
  <c r="B81" i="5"/>
  <c r="B80" i="5"/>
  <c r="B79" i="5"/>
  <c r="B47" i="5"/>
  <c r="B46" i="5"/>
  <c r="B45" i="5"/>
  <c r="B379" i="6"/>
  <c r="B378" i="6"/>
  <c r="B377" i="6"/>
  <c r="B345" i="6"/>
  <c r="B344" i="6"/>
  <c r="B343" i="6"/>
  <c r="B311" i="6"/>
  <c r="B310" i="6"/>
  <c r="B309" i="6"/>
  <c r="B277" i="6"/>
  <c r="B276" i="6"/>
  <c r="B275" i="6"/>
  <c r="D264" i="6"/>
  <c r="E264" i="6"/>
  <c r="F264" i="6"/>
  <c r="G264" i="6"/>
  <c r="B240" i="6" s="1"/>
  <c r="C264" i="6"/>
  <c r="B207" i="6"/>
  <c r="B206" i="6"/>
  <c r="B175" i="6"/>
  <c r="B174" i="6"/>
  <c r="B173" i="6"/>
  <c r="B142" i="6"/>
  <c r="B141" i="6"/>
  <c r="B140" i="6"/>
  <c r="B109" i="6"/>
  <c r="B108" i="6"/>
  <c r="B107" i="6"/>
  <c r="B77" i="6"/>
  <c r="B76" i="6"/>
  <c r="B75" i="6"/>
  <c r="B44" i="6"/>
  <c r="B43" i="6"/>
  <c r="B42" i="6"/>
  <c r="B10" i="6"/>
  <c r="B579" i="7"/>
  <c r="B578" i="7"/>
  <c r="B577" i="7"/>
  <c r="B546" i="7"/>
  <c r="B545" i="7"/>
  <c r="B544" i="7"/>
  <c r="B480" i="7"/>
  <c r="B448" i="7"/>
  <c r="B447" i="7"/>
  <c r="B446" i="7"/>
  <c r="B414" i="7"/>
  <c r="B413" i="7"/>
  <c r="B412" i="7"/>
  <c r="B378" i="7"/>
  <c r="B347" i="7"/>
  <c r="B346" i="7"/>
  <c r="B345" i="7"/>
  <c r="B314" i="7"/>
  <c r="B313" i="7"/>
  <c r="B312" i="7"/>
  <c r="B281" i="7"/>
  <c r="B280" i="7"/>
  <c r="B279" i="7"/>
  <c r="B247" i="7"/>
  <c r="B246" i="7"/>
  <c r="B212" i="7"/>
  <c r="B211" i="7"/>
  <c r="B210" i="7"/>
  <c r="B178" i="7"/>
  <c r="B144" i="7"/>
  <c r="B143" i="7"/>
  <c r="B112" i="7"/>
  <c r="B111" i="7"/>
  <c r="B110" i="7"/>
  <c r="B44" i="7"/>
  <c r="B43" i="7"/>
  <c r="B42" i="7"/>
  <c r="B400" i="8" l="1"/>
  <c r="B399" i="8"/>
  <c r="B398" i="8"/>
  <c r="B365" i="8"/>
  <c r="B364" i="8"/>
  <c r="B363" i="8"/>
  <c r="B331" i="8"/>
  <c r="B330" i="8"/>
  <c r="B329" i="8"/>
  <c r="B295" i="8"/>
  <c r="B294" i="8"/>
  <c r="B260" i="8"/>
  <c r="B227" i="8"/>
  <c r="B226" i="8"/>
  <c r="B225" i="8"/>
  <c r="B192" i="8"/>
  <c r="B191" i="8"/>
  <c r="B190" i="8"/>
  <c r="B157" i="8"/>
  <c r="B156" i="8"/>
  <c r="B155" i="8"/>
  <c r="B122" i="8"/>
  <c r="B116" i="8"/>
  <c r="B85" i="8"/>
  <c r="B46" i="8"/>
  <c r="I34" i="8"/>
  <c r="B11" i="8" s="1"/>
  <c r="B12" i="29" l="1"/>
  <c r="E71" i="18" l="1"/>
  <c r="E348" i="19" l="1"/>
  <c r="E347" i="19"/>
  <c r="E346" i="19"/>
  <c r="E345" i="19"/>
  <c r="E343" i="19"/>
  <c r="E342" i="19"/>
  <c r="E341" i="19"/>
  <c r="E340" i="19"/>
  <c r="E338" i="19"/>
  <c r="E337" i="19"/>
  <c r="E336" i="19"/>
  <c r="E335" i="19"/>
  <c r="E334" i="19"/>
  <c r="E333" i="19"/>
  <c r="E332" i="19"/>
  <c r="E331" i="19"/>
  <c r="E330" i="19"/>
  <c r="E329" i="19"/>
  <c r="E328" i="19"/>
  <c r="E327" i="19"/>
  <c r="E326" i="19"/>
  <c r="E325" i="19"/>
  <c r="E324" i="19"/>
  <c r="E322" i="19"/>
  <c r="E321" i="19"/>
  <c r="E320" i="19"/>
  <c r="E319" i="19"/>
  <c r="E318" i="19"/>
  <c r="E317" i="19"/>
  <c r="E316" i="19"/>
  <c r="E315" i="19"/>
  <c r="E314" i="19"/>
  <c r="E313" i="19"/>
  <c r="E312" i="19"/>
  <c r="E311" i="19"/>
  <c r="E310" i="19"/>
  <c r="E309" i="19"/>
  <c r="E308" i="19"/>
  <c r="E307" i="19"/>
  <c r="E306" i="19"/>
  <c r="E305" i="19"/>
  <c r="E304" i="19"/>
  <c r="E303" i="19"/>
  <c r="E301" i="19"/>
  <c r="E302" i="19"/>
  <c r="E356" i="19"/>
  <c r="E300" i="19"/>
  <c r="E299" i="19"/>
  <c r="E298" i="19"/>
  <c r="E296" i="19"/>
  <c r="E295" i="19"/>
  <c r="E294" i="19"/>
  <c r="E293" i="19"/>
  <c r="E291" i="19"/>
  <c r="E290" i="19"/>
  <c r="E289" i="19"/>
  <c r="E288" i="19"/>
  <c r="E287" i="19"/>
  <c r="E286" i="19"/>
  <c r="E285" i="19"/>
  <c r="E283" i="19"/>
  <c r="E282" i="19"/>
  <c r="E281" i="19"/>
  <c r="E280" i="19"/>
  <c r="E278" i="19"/>
  <c r="E277" i="19"/>
  <c r="E276" i="19"/>
  <c r="E274" i="19"/>
  <c r="E273" i="19"/>
  <c r="E272" i="19"/>
  <c r="E271" i="19"/>
  <c r="E270" i="19"/>
  <c r="E269" i="19"/>
  <c r="E268" i="19"/>
  <c r="E267" i="19"/>
  <c r="E266" i="19"/>
  <c r="E265" i="19"/>
  <c r="E263" i="19"/>
  <c r="E262" i="19"/>
  <c r="E260" i="19"/>
  <c r="E259" i="19"/>
  <c r="E258" i="19"/>
  <c r="E257" i="19"/>
  <c r="E256" i="19"/>
  <c r="E255" i="19"/>
  <c r="E355" i="19"/>
  <c r="E253" i="19"/>
  <c r="E252" i="19"/>
  <c r="E251" i="19"/>
  <c r="E250" i="19"/>
  <c r="E249" i="19"/>
  <c r="E248" i="19"/>
  <c r="E247" i="19"/>
  <c r="E246" i="19"/>
  <c r="E245" i="19"/>
  <c r="E244" i="19"/>
  <c r="E243" i="19"/>
  <c r="E242" i="19"/>
  <c r="E241" i="19"/>
  <c r="E216" i="19"/>
  <c r="E240" i="19"/>
  <c r="E239" i="19"/>
  <c r="E238" i="19"/>
  <c r="E237" i="19"/>
  <c r="E236" i="19"/>
  <c r="E235" i="19"/>
  <c r="E234" i="19"/>
  <c r="E233" i="19"/>
  <c r="E231" i="19"/>
  <c r="E230" i="19"/>
  <c r="E229" i="19"/>
  <c r="E228" i="19"/>
  <c r="E227" i="19"/>
  <c r="E226" i="19"/>
  <c r="E225" i="19"/>
  <c r="E224" i="19"/>
  <c r="E223" i="19"/>
  <c r="E222" i="19"/>
  <c r="E221" i="19"/>
  <c r="E220" i="19"/>
  <c r="E219" i="19"/>
  <c r="E218" i="19"/>
  <c r="E217" i="19"/>
  <c r="E213" i="19"/>
  <c r="E212" i="19"/>
  <c r="E211" i="19"/>
  <c r="E210" i="19"/>
  <c r="E209" i="19"/>
  <c r="E208" i="19"/>
  <c r="E207" i="19"/>
  <c r="E206" i="19"/>
  <c r="E205" i="19"/>
  <c r="E204" i="19"/>
  <c r="E203" i="19"/>
  <c r="E202" i="19"/>
  <c r="E201" i="19"/>
  <c r="E200" i="19"/>
  <c r="E199" i="19"/>
  <c r="E198" i="19"/>
  <c r="E196" i="19"/>
  <c r="E197" i="19"/>
  <c r="E195" i="19"/>
  <c r="E194" i="19"/>
  <c r="E193" i="19"/>
  <c r="E192" i="19"/>
  <c r="E191" i="19"/>
  <c r="E190" i="19"/>
  <c r="E354" i="19"/>
  <c r="E189" i="19"/>
  <c r="E188" i="19"/>
  <c r="E187" i="19"/>
  <c r="E186" i="19"/>
  <c r="E185" i="19"/>
  <c r="E184" i="19"/>
  <c r="E183" i="19"/>
  <c r="E353" i="19"/>
  <c r="E182" i="19"/>
  <c r="E181" i="19"/>
  <c r="E180" i="19"/>
  <c r="E179" i="19"/>
  <c r="E178" i="19"/>
  <c r="E177" i="19"/>
  <c r="E176" i="19"/>
  <c r="E175" i="19"/>
  <c r="E174" i="19"/>
  <c r="E173" i="19"/>
  <c r="E172" i="19"/>
  <c r="E171" i="19"/>
  <c r="E170" i="19"/>
  <c r="E168" i="19"/>
  <c r="E167" i="19"/>
  <c r="E166" i="19"/>
  <c r="E165" i="19"/>
  <c r="E164" i="19"/>
  <c r="E163" i="19"/>
  <c r="E161" i="19"/>
  <c r="E160" i="19"/>
  <c r="E352" i="19"/>
  <c r="E159" i="19"/>
  <c r="E158" i="19"/>
  <c r="E157" i="19"/>
  <c r="E156" i="19"/>
  <c r="E155" i="19"/>
  <c r="E154" i="19"/>
  <c r="E153" i="19"/>
  <c r="E152" i="19"/>
  <c r="E151" i="19"/>
  <c r="E150" i="19"/>
  <c r="E149" i="19"/>
  <c r="E148" i="19"/>
  <c r="E147" i="19"/>
  <c r="E146" i="19"/>
  <c r="E145" i="19"/>
  <c r="E144" i="19"/>
  <c r="E143" i="19"/>
  <c r="E142" i="19"/>
  <c r="E140" i="19"/>
  <c r="E139" i="19"/>
  <c r="E138" i="19"/>
  <c r="E137" i="19"/>
  <c r="E136" i="19"/>
  <c r="E135" i="19"/>
  <c r="E134" i="19"/>
  <c r="E133" i="19"/>
  <c r="E132" i="19"/>
  <c r="E131" i="19"/>
  <c r="E130" i="19"/>
  <c r="E129" i="19"/>
  <c r="E128" i="19"/>
  <c r="E351" i="19"/>
  <c r="E127" i="19"/>
  <c r="E126" i="19"/>
  <c r="E125" i="19"/>
  <c r="E124" i="19"/>
  <c r="E123" i="19"/>
  <c r="E122" i="19"/>
  <c r="E121" i="19"/>
  <c r="E119" i="19"/>
  <c r="E117" i="19"/>
  <c r="E116" i="19"/>
  <c r="E115" i="19"/>
  <c r="E114" i="19"/>
  <c r="E113" i="19"/>
  <c r="E111" i="19"/>
  <c r="E110" i="19"/>
  <c r="E112" i="19"/>
  <c r="E109" i="19"/>
  <c r="E108" i="19"/>
  <c r="E107" i="19"/>
  <c r="E106" i="19"/>
  <c r="E105" i="19"/>
  <c r="E104" i="19"/>
  <c r="E350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349" i="19"/>
  <c r="E83" i="19"/>
  <c r="E82" i="19"/>
  <c r="E81" i="19"/>
  <c r="E80" i="19"/>
  <c r="E79" i="19"/>
  <c r="E77" i="19"/>
  <c r="E76" i="19"/>
  <c r="E75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 l="1"/>
  <c r="E57" i="19"/>
  <c r="E53" i="19"/>
  <c r="E54" i="19" l="1"/>
  <c r="E55" i="19"/>
  <c r="E56" i="19"/>
  <c r="E58" i="19"/>
  <c r="E52" i="19"/>
  <c r="B11" i="28" l="1"/>
  <c r="E25" i="14" l="1"/>
  <c r="E427" i="17" l="1"/>
  <c r="E388" i="17"/>
  <c r="B9" i="28"/>
  <c r="E33" i="17"/>
  <c r="E74" i="17"/>
  <c r="E81" i="17"/>
  <c r="E87" i="17"/>
  <c r="E96" i="17"/>
  <c r="E112" i="17"/>
  <c r="E117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5" i="17"/>
  <c r="E76" i="17"/>
  <c r="E77" i="17"/>
  <c r="E78" i="17"/>
  <c r="E79" i="17"/>
  <c r="E80" i="17"/>
  <c r="E82" i="17"/>
  <c r="E83" i="17"/>
  <c r="E84" i="17"/>
  <c r="E85" i="17"/>
  <c r="E86" i="17"/>
  <c r="E89" i="17"/>
  <c r="E91" i="17"/>
  <c r="E94" i="17"/>
  <c r="E95" i="17"/>
  <c r="E102" i="17"/>
  <c r="E103" i="17"/>
  <c r="E109" i="17"/>
  <c r="E110" i="17"/>
  <c r="E111" i="17"/>
  <c r="E115" i="17"/>
  <c r="E116" i="17"/>
  <c r="E266" i="17"/>
  <c r="E118" i="17"/>
  <c r="E126" i="17"/>
  <c r="E135" i="17"/>
  <c r="E137" i="17"/>
  <c r="E138" i="17"/>
  <c r="E143" i="17"/>
  <c r="E145" i="17"/>
  <c r="E148" i="17"/>
  <c r="E154" i="17"/>
  <c r="E162" i="17"/>
  <c r="E169" i="17"/>
  <c r="E172" i="17"/>
  <c r="E173" i="17"/>
  <c r="E174" i="17"/>
  <c r="E175" i="17"/>
  <c r="E190" i="17"/>
  <c r="E192" i="17"/>
  <c r="E200" i="17"/>
  <c r="E202" i="17"/>
  <c r="E207" i="17"/>
  <c r="E208" i="17"/>
  <c r="E213" i="17"/>
  <c r="E218" i="17"/>
  <c r="E220" i="17"/>
  <c r="E228" i="17"/>
  <c r="E230" i="17"/>
  <c r="E231" i="17"/>
  <c r="E240" i="17"/>
  <c r="E243" i="17"/>
  <c r="E250" i="17"/>
  <c r="E265" i="17"/>
  <c r="E282" i="17"/>
  <c r="E288" i="17"/>
  <c r="E289" i="17"/>
  <c r="E290" i="17"/>
  <c r="E293" i="17"/>
  <c r="E300" i="17"/>
  <c r="E303" i="17"/>
  <c r="E308" i="17"/>
  <c r="E322" i="17"/>
  <c r="E327" i="17"/>
  <c r="E332" i="17"/>
  <c r="E338" i="17"/>
  <c r="E340" i="17"/>
  <c r="E345" i="17"/>
  <c r="E369" i="17"/>
  <c r="E374" i="17"/>
  <c r="E380" i="17"/>
  <c r="E385" i="17"/>
  <c r="E396" i="17"/>
  <c r="E414" i="17"/>
  <c r="E429" i="17"/>
  <c r="E437" i="17"/>
  <c r="E438" i="17"/>
  <c r="E452" i="17"/>
  <c r="E453" i="17"/>
  <c r="E468" i="17"/>
  <c r="E471" i="17"/>
  <c r="E472" i="17"/>
  <c r="E475" i="17"/>
  <c r="E481" i="17"/>
  <c r="E491" i="17"/>
  <c r="E498" i="17"/>
  <c r="E499" i="17"/>
  <c r="E502" i="17"/>
  <c r="E509" i="17"/>
  <c r="E520" i="17"/>
  <c r="E525" i="17"/>
  <c r="E526" i="17"/>
  <c r="E528" i="17"/>
  <c r="E537" i="17"/>
  <c r="E538" i="17"/>
  <c r="E547" i="17"/>
  <c r="E560" i="17"/>
  <c r="E566" i="17"/>
  <c r="E575" i="17"/>
  <c r="E580" i="17"/>
  <c r="E593" i="17"/>
  <c r="E594" i="17"/>
  <c r="E596" i="17"/>
  <c r="E13" i="17"/>
  <c r="E14" i="17"/>
  <c r="E15" i="17"/>
  <c r="E18" i="17"/>
  <c r="E19" i="17"/>
  <c r="E12" i="17"/>
  <c r="E530" i="17" l="1"/>
  <c r="E571" i="17"/>
  <c r="E568" i="17"/>
  <c r="E564" i="17"/>
  <c r="E505" i="17"/>
  <c r="E501" i="17"/>
  <c r="E497" i="17"/>
  <c r="E493" i="17"/>
  <c r="E489" i="17"/>
  <c r="E485" i="17"/>
  <c r="E448" i="17"/>
  <c r="E444" i="17"/>
  <c r="E440" i="17"/>
  <c r="E436" i="17"/>
  <c r="E432" i="17"/>
  <c r="E428" i="17"/>
  <c r="E424" i="17"/>
  <c r="E420" i="17"/>
  <c r="E416" i="17"/>
  <c r="E412" i="17"/>
  <c r="E409" i="17"/>
  <c r="E405" i="17"/>
  <c r="E400" i="17"/>
  <c r="E384" i="17"/>
  <c r="E376" i="17"/>
  <c r="E372" i="17"/>
  <c r="E368" i="17"/>
  <c r="E364" i="17"/>
  <c r="E360" i="17"/>
  <c r="E356" i="17"/>
  <c r="E352" i="17"/>
  <c r="E348" i="17"/>
  <c r="E344" i="17"/>
  <c r="E336" i="17"/>
  <c r="E328" i="17"/>
  <c r="E324" i="17"/>
  <c r="E320" i="17"/>
  <c r="E316" i="17"/>
  <c r="E312" i="17"/>
  <c r="E305" i="17"/>
  <c r="E301" i="17"/>
  <c r="E297" i="17"/>
  <c r="E284" i="17"/>
  <c r="E280" i="17"/>
  <c r="E276" i="17"/>
  <c r="E271" i="17"/>
  <c r="E267" i="17"/>
  <c r="E262" i="17"/>
  <c r="E258" i="17"/>
  <c r="E255" i="17"/>
  <c r="E251" i="17"/>
  <c r="E247" i="17"/>
  <c r="E239" i="17"/>
  <c r="E235" i="17"/>
  <c r="E227" i="17"/>
  <c r="E223" i="17"/>
  <c r="E219" i="17"/>
  <c r="E215" i="17"/>
  <c r="E211" i="17"/>
  <c r="E203" i="17"/>
  <c r="E199" i="17"/>
  <c r="E195" i="17"/>
  <c r="E191" i="17"/>
  <c r="E186" i="17"/>
  <c r="E182" i="17"/>
  <c r="E178" i="17"/>
  <c r="E170" i="17"/>
  <c r="E166" i="17"/>
  <c r="E155" i="17"/>
  <c r="E151" i="17"/>
  <c r="E147" i="17"/>
  <c r="E139" i="17"/>
  <c r="E131" i="17"/>
  <c r="E127" i="17"/>
  <c r="E123" i="17"/>
  <c r="E119" i="17"/>
  <c r="E105" i="17"/>
  <c r="E101" i="17"/>
  <c r="E98" i="17"/>
  <c r="E600" i="17"/>
  <c r="E522" i="17"/>
  <c r="E518" i="17"/>
  <c r="E514" i="17"/>
  <c r="E510" i="17"/>
  <c r="E506" i="17"/>
  <c r="E599" i="17"/>
  <c r="E583" i="17"/>
  <c r="E521" i="17"/>
  <c r="E517" i="17"/>
  <c r="E513" i="17"/>
  <c r="E467" i="17"/>
  <c r="E392" i="17"/>
  <c r="E598" i="17"/>
  <c r="E590" i="17"/>
  <c r="E586" i="17"/>
  <c r="E582" i="17"/>
  <c r="E578" i="17"/>
  <c r="E574" i="17"/>
  <c r="E570" i="17"/>
  <c r="E567" i="17"/>
  <c r="E563" i="17"/>
  <c r="E559" i="17"/>
  <c r="E555" i="17"/>
  <c r="E551" i="17"/>
  <c r="E543" i="17"/>
  <c r="E539" i="17"/>
  <c r="E536" i="17"/>
  <c r="E532" i="17"/>
  <c r="E524" i="17"/>
  <c r="E516" i="17"/>
  <c r="E512" i="17"/>
  <c r="E508" i="17"/>
  <c r="E504" i="17"/>
  <c r="E500" i="17"/>
  <c r="E496" i="17"/>
  <c r="E492" i="17"/>
  <c r="E488" i="17"/>
  <c r="E484" i="17"/>
  <c r="E480" i="17"/>
  <c r="E476" i="17"/>
  <c r="E473" i="17"/>
  <c r="E470" i="17"/>
  <c r="E466" i="17"/>
  <c r="E459" i="17"/>
  <c r="E455" i="17"/>
  <c r="E451" i="17"/>
  <c r="E447" i="17"/>
  <c r="E443" i="17"/>
  <c r="E439" i="17"/>
  <c r="E435" i="17"/>
  <c r="E431" i="17"/>
  <c r="E419" i="17"/>
  <c r="E415" i="17"/>
  <c r="E408" i="17"/>
  <c r="E403" i="17"/>
  <c r="E399" i="17"/>
  <c r="E395" i="17"/>
  <c r="E391" i="17"/>
  <c r="E387" i="17"/>
  <c r="E379" i="17"/>
  <c r="E375" i="17"/>
  <c r="E371" i="17"/>
  <c r="E367" i="17"/>
  <c r="E363" i="17"/>
  <c r="E359" i="17"/>
  <c r="E355" i="17"/>
  <c r="E351" i="17"/>
  <c r="E347" i="17"/>
  <c r="E343" i="17"/>
  <c r="E339" i="17"/>
  <c r="E335" i="17"/>
  <c r="E331" i="17"/>
  <c r="E323" i="17"/>
  <c r="E319" i="17"/>
  <c r="E315" i="17"/>
  <c r="E311" i="17"/>
  <c r="E304" i="17"/>
  <c r="E296" i="17"/>
  <c r="E291" i="17"/>
  <c r="E287" i="17"/>
  <c r="E283" i="17"/>
  <c r="E279" i="17"/>
  <c r="E275" i="17"/>
  <c r="E270" i="17"/>
  <c r="E261" i="17"/>
  <c r="E257" i="17"/>
  <c r="E254" i="17"/>
  <c r="E246" i="17"/>
  <c r="E242" i="17"/>
  <c r="E238" i="17"/>
  <c r="E234" i="17"/>
  <c r="E226" i="17"/>
  <c r="E222" i="17"/>
  <c r="E214" i="17"/>
  <c r="E210" i="17"/>
  <c r="E206" i="17"/>
  <c r="E198" i="17"/>
  <c r="E194" i="17"/>
  <c r="E185" i="17"/>
  <c r="E181" i="17"/>
  <c r="E177" i="17"/>
  <c r="E165" i="17"/>
  <c r="E161" i="17"/>
  <c r="E158" i="17"/>
  <c r="E150" i="17"/>
  <c r="E146" i="17"/>
  <c r="E142" i="17"/>
  <c r="E134" i="17"/>
  <c r="E130" i="17"/>
  <c r="E122" i="17"/>
  <c r="E108" i="17"/>
  <c r="E104" i="17"/>
  <c r="E100" i="17"/>
  <c r="E93" i="17"/>
  <c r="E88" i="17"/>
  <c r="E576" i="17"/>
  <c r="E572" i="17"/>
  <c r="E569" i="17"/>
  <c r="E565" i="17"/>
  <c r="E561" i="17"/>
  <c r="E557" i="17"/>
  <c r="E553" i="17"/>
  <c r="E549" i="17"/>
  <c r="E545" i="17"/>
  <c r="E541" i="17"/>
  <c r="E534" i="17"/>
  <c r="E595" i="17"/>
  <c r="E591" i="17"/>
  <c r="E587" i="17"/>
  <c r="E556" i="17"/>
  <c r="E552" i="17"/>
  <c r="E548" i="17"/>
  <c r="E544" i="17"/>
  <c r="E540" i="17"/>
  <c r="E533" i="17"/>
  <c r="E529" i="17"/>
  <c r="E474" i="17"/>
  <c r="E463" i="17"/>
  <c r="E460" i="17"/>
  <c r="E456" i="17"/>
  <c r="E601" i="17"/>
  <c r="E597" i="17"/>
  <c r="E589" i="17"/>
  <c r="E585" i="17"/>
  <c r="E581" i="17"/>
  <c r="E577" i="17"/>
  <c r="E573" i="17"/>
  <c r="E562" i="17"/>
  <c r="E558" i="17"/>
  <c r="E554" i="17"/>
  <c r="E550" i="17"/>
  <c r="E546" i="17"/>
  <c r="E542" i="17"/>
  <c r="E535" i="17"/>
  <c r="E531" i="17"/>
  <c r="E527" i="17"/>
  <c r="E523" i="17"/>
  <c r="E519" i="17"/>
  <c r="E515" i="17"/>
  <c r="E511" i="17"/>
  <c r="E507" i="17"/>
  <c r="E503" i="17"/>
  <c r="E495" i="17"/>
  <c r="E487" i="17"/>
  <c r="E483" i="17"/>
  <c r="E479" i="17"/>
  <c r="E469" i="17"/>
  <c r="E465" i="17"/>
  <c r="E462" i="17"/>
  <c r="E458" i="17"/>
  <c r="E454" i="17"/>
  <c r="E450" i="17"/>
  <c r="E446" i="17"/>
  <c r="E442" i="17"/>
  <c r="E434" i="17"/>
  <c r="E430" i="17"/>
  <c r="E426" i="17"/>
  <c r="E422" i="17"/>
  <c r="E418" i="17"/>
  <c r="E411" i="17"/>
  <c r="E407" i="17"/>
  <c r="E402" i="17"/>
  <c r="E398" i="17"/>
  <c r="E394" i="17"/>
  <c r="E390" i="17"/>
  <c r="E386" i="17"/>
  <c r="E382" i="17"/>
  <c r="E378" i="17"/>
  <c r="E370" i="17"/>
  <c r="E366" i="17"/>
  <c r="E362" i="17"/>
  <c r="E358" i="17"/>
  <c r="E354" i="17"/>
  <c r="E350" i="17"/>
  <c r="E346" i="17"/>
  <c r="E342" i="17"/>
  <c r="E334" i="17"/>
  <c r="E330" i="17"/>
  <c r="E326" i="17"/>
  <c r="E318" i="17"/>
  <c r="E314" i="17"/>
  <c r="E310" i="17"/>
  <c r="E307" i="17"/>
  <c r="E299" i="17"/>
  <c r="E295" i="17"/>
  <c r="E286" i="17"/>
  <c r="E278" i="17"/>
  <c r="E273" i="17"/>
  <c r="E269" i="17"/>
  <c r="E264" i="17"/>
  <c r="E260" i="17"/>
  <c r="E253" i="17"/>
  <c r="E249" i="17"/>
  <c r="E245" i="17"/>
  <c r="E241" i="17"/>
  <c r="E237" i="17"/>
  <c r="E233" i="17"/>
  <c r="E229" i="17"/>
  <c r="E225" i="17"/>
  <c r="E221" i="17"/>
  <c r="E217" i="17"/>
  <c r="E209" i="17"/>
  <c r="E205" i="17"/>
  <c r="E201" i="17"/>
  <c r="E197" i="17"/>
  <c r="E193" i="17"/>
  <c r="E188" i="17"/>
  <c r="E184" i="17"/>
  <c r="E180" i="17"/>
  <c r="E176" i="17"/>
  <c r="E168" i="17"/>
  <c r="E164" i="17"/>
  <c r="E160" i="17"/>
  <c r="E157" i="17"/>
  <c r="E153" i="17"/>
  <c r="E149" i="17"/>
  <c r="E141" i="17"/>
  <c r="E133" i="17"/>
  <c r="E129" i="17"/>
  <c r="E125" i="17"/>
  <c r="E121" i="17"/>
  <c r="E114" i="17"/>
  <c r="E107" i="17"/>
  <c r="E99" i="17"/>
  <c r="E92" i="17"/>
  <c r="E592" i="17"/>
  <c r="E588" i="17"/>
  <c r="E584" i="17"/>
  <c r="E494" i="17"/>
  <c r="E490" i="17"/>
  <c r="E486" i="17"/>
  <c r="E482" i="17"/>
  <c r="E478" i="17"/>
  <c r="E464" i="17"/>
  <c r="E461" i="17"/>
  <c r="E457" i="17"/>
  <c r="E449" i="17"/>
  <c r="E445" i="17"/>
  <c r="E441" i="17"/>
  <c r="E433" i="17"/>
  <c r="E425" i="17"/>
  <c r="E421" i="17"/>
  <c r="E417" i="17"/>
  <c r="E413" i="17"/>
  <c r="E410" i="17"/>
  <c r="E406" i="17"/>
  <c r="E401" i="17"/>
  <c r="E397" i="17"/>
  <c r="E393" i="17"/>
  <c r="E389" i="17"/>
  <c r="E381" i="17"/>
  <c r="E377" i="17"/>
  <c r="E373" i="17"/>
  <c r="E365" i="17"/>
  <c r="E361" i="17"/>
  <c r="E357" i="17"/>
  <c r="E353" i="17"/>
  <c r="E349" i="17"/>
  <c r="E341" i="17"/>
  <c r="E337" i="17"/>
  <c r="E333" i="17"/>
  <c r="E329" i="17"/>
  <c r="E325" i="17"/>
  <c r="E321" i="17"/>
  <c r="E317" i="17"/>
  <c r="E313" i="17"/>
  <c r="E309" i="17"/>
  <c r="E306" i="17"/>
  <c r="E302" i="17"/>
  <c r="E298" i="17"/>
  <c r="E294" i="17"/>
  <c r="E285" i="17"/>
  <c r="E281" i="17"/>
  <c r="E277" i="17"/>
  <c r="E272" i="17"/>
  <c r="E268" i="17"/>
  <c r="E263" i="17"/>
  <c r="E259" i="17"/>
  <c r="E256" i="17"/>
  <c r="E252" i="17"/>
  <c r="E248" i="17"/>
  <c r="E244" i="17"/>
  <c r="E236" i="17"/>
  <c r="E232" i="17"/>
  <c r="E224" i="17"/>
  <c r="E216" i="17"/>
  <c r="E212" i="17"/>
  <c r="E204" i="17"/>
  <c r="E196" i="17"/>
  <c r="E187" i="17"/>
  <c r="E183" i="17"/>
  <c r="E179" i="17"/>
  <c r="E171" i="17"/>
  <c r="E167" i="17"/>
  <c r="E163" i="17"/>
  <c r="E159" i="17"/>
  <c r="E156" i="17"/>
  <c r="E152" i="17"/>
  <c r="E144" i="17"/>
  <c r="E140" i="17"/>
  <c r="E136" i="17"/>
  <c r="E132" i="17"/>
  <c r="E128" i="17"/>
  <c r="E124" i="17"/>
  <c r="E120" i="17"/>
  <c r="E113" i="17"/>
  <c r="E106" i="17"/>
  <c r="E11" i="17" l="1"/>
  <c r="B8" i="29" l="1"/>
  <c r="E102" i="16"/>
  <c r="E86" i="16"/>
  <c r="E73" i="16"/>
  <c r="E64" i="16"/>
  <c r="E50" i="16"/>
  <c r="E35" i="16"/>
  <c r="E19" i="16"/>
  <c r="E136" i="16"/>
  <c r="E128" i="16"/>
  <c r="E129" i="16"/>
  <c r="E146" i="16"/>
  <c r="E55" i="16"/>
  <c r="E12" i="16" l="1"/>
  <c r="E152" i="16"/>
  <c r="E141" i="16"/>
  <c r="F73" i="24" l="1"/>
  <c r="C150" i="10"/>
  <c r="F60" i="24" l="1"/>
  <c r="C105" i="10"/>
  <c r="C156" i="10"/>
  <c r="C86" i="10"/>
  <c r="C126" i="10" l="1"/>
  <c r="H264" i="6"/>
  <c r="I264" i="6"/>
  <c r="G226" i="6"/>
  <c r="F226" i="6"/>
  <c r="E226" i="6"/>
  <c r="D226" i="6"/>
  <c r="C226" i="6"/>
  <c r="I95" i="6"/>
  <c r="I129" i="6" s="1"/>
  <c r="H32" i="6"/>
  <c r="B11" i="6" s="1"/>
  <c r="G566" i="7"/>
  <c r="F566" i="7"/>
  <c r="E566" i="7"/>
  <c r="D566" i="7"/>
  <c r="C566" i="7"/>
  <c r="H534" i="7"/>
  <c r="B512" i="7" s="1"/>
  <c r="H501" i="7"/>
  <c r="B481" i="7" s="1"/>
  <c r="H400" i="7"/>
  <c r="B379" i="7" s="1"/>
  <c r="D99" i="7"/>
  <c r="B72" i="7" s="1"/>
  <c r="E99" i="7"/>
  <c r="B73" i="7" s="1"/>
  <c r="F99" i="7"/>
  <c r="B74" i="7" s="1"/>
  <c r="G99" i="7"/>
  <c r="B75" i="7" s="1"/>
  <c r="H99" i="7"/>
  <c r="B76" i="7" s="1"/>
  <c r="C99" i="7"/>
  <c r="B71" i="7" s="1"/>
  <c r="D108" i="8"/>
  <c r="B82" i="8" s="1"/>
  <c r="E108" i="8"/>
  <c r="B83" i="8" s="1"/>
  <c r="F108" i="8"/>
  <c r="B84" i="8" s="1"/>
  <c r="H108" i="8"/>
  <c r="B86" i="8" s="1"/>
  <c r="C108" i="8"/>
  <c r="B81" i="8" s="1"/>
  <c r="B241" i="6" l="1"/>
  <c r="D157" i="10"/>
  <c r="B242" i="6"/>
  <c r="E157" i="10"/>
  <c r="I229" i="6"/>
  <c r="B208" i="6" l="1"/>
  <c r="D73" i="8"/>
  <c r="B43" i="8" s="1"/>
  <c r="E73" i="8"/>
  <c r="B44" i="8" s="1"/>
  <c r="H73" i="8"/>
  <c r="B47" i="8" s="1"/>
  <c r="C73" i="8"/>
  <c r="B42" i="8" s="1"/>
  <c r="E34" i="8"/>
  <c r="B7" i="8" s="1"/>
  <c r="F22" i="24" l="1"/>
  <c r="E153" i="16" l="1"/>
  <c r="G21" i="21" l="1"/>
  <c r="G26" i="21" s="1"/>
  <c r="G41" i="20"/>
  <c r="G36" i="20"/>
  <c r="G44" i="20" l="1"/>
  <c r="B7" i="30"/>
  <c r="B9" i="30"/>
  <c r="E321" i="16"/>
  <c r="B10" i="29" l="1"/>
  <c r="E18" i="15" l="1"/>
  <c r="E15" i="15"/>
  <c r="E279" i="16"/>
  <c r="E277" i="16"/>
  <c r="E271" i="16"/>
  <c r="E269" i="16"/>
  <c r="E26" i="18" l="1"/>
  <c r="E71" i="14"/>
  <c r="E48" i="14"/>
  <c r="E55" i="14"/>
  <c r="E24" i="18" l="1"/>
  <c r="E68" i="14"/>
  <c r="E420" i="19" l="1"/>
  <c r="E416" i="19"/>
  <c r="E415" i="19"/>
  <c r="E45" i="19"/>
  <c r="E44" i="19"/>
  <c r="E25" i="19"/>
  <c r="E24" i="19"/>
  <c r="E23" i="19"/>
  <c r="E22" i="19"/>
  <c r="E21" i="19"/>
  <c r="E20" i="19"/>
  <c r="E19" i="19"/>
  <c r="E18" i="19"/>
  <c r="E17" i="19"/>
  <c r="E16" i="19"/>
  <c r="E15" i="19"/>
  <c r="E103" i="18"/>
  <c r="E102" i="18"/>
  <c r="E101" i="18"/>
  <c r="E100" i="18"/>
  <c r="E43" i="19" l="1"/>
  <c r="E10" i="19"/>
  <c r="E42" i="20" l="1"/>
  <c r="E41" i="20"/>
  <c r="E40" i="20"/>
  <c r="E39" i="20"/>
  <c r="E37" i="20"/>
  <c r="E36" i="20"/>
  <c r="E95" i="18"/>
  <c r="E20" i="23" l="1"/>
  <c r="F26" i="21"/>
  <c r="D8" i="31" s="1"/>
  <c r="E15" i="22"/>
  <c r="E19" i="21"/>
  <c r="E62" i="18"/>
  <c r="E91" i="18"/>
  <c r="E61" i="18"/>
  <c r="E90" i="18"/>
  <c r="E59" i="18"/>
  <c r="E87" i="18"/>
  <c r="E54" i="18"/>
  <c r="E82" i="18" l="1"/>
  <c r="E79" i="18"/>
  <c r="E42" i="18"/>
  <c r="E41" i="18"/>
  <c r="E69" i="18"/>
  <c r="E96" i="18"/>
  <c r="E94" i="18"/>
  <c r="E93" i="18"/>
  <c r="E92" i="18"/>
  <c r="E89" i="18"/>
  <c r="E88" i="18"/>
  <c r="E86" i="18"/>
  <c r="E85" i="18"/>
  <c r="E84" i="18"/>
  <c r="E83" i="18"/>
  <c r="E81" i="18"/>
  <c r="E80" i="18"/>
  <c r="E78" i="18"/>
  <c r="E77" i="18"/>
  <c r="E76" i="18"/>
  <c r="E75" i="18"/>
  <c r="E74" i="18"/>
  <c r="E73" i="18"/>
  <c r="E72" i="18"/>
  <c r="E70" i="18"/>
  <c r="E36" i="18"/>
  <c r="E51" i="18"/>
  <c r="E67" i="18"/>
  <c r="E66" i="18"/>
  <c r="E60" i="18"/>
  <c r="E58" i="18"/>
  <c r="E57" i="18"/>
  <c r="E56" i="18"/>
  <c r="E55" i="18"/>
  <c r="E53" i="18"/>
  <c r="E52" i="18"/>
  <c r="E50" i="18"/>
  <c r="E49" i="18"/>
  <c r="E48" i="18"/>
  <c r="E65" i="18"/>
  <c r="E47" i="18"/>
  <c r="E46" i="18"/>
  <c r="E45" i="18"/>
  <c r="E44" i="18"/>
  <c r="E43" i="18"/>
  <c r="E40" i="18"/>
  <c r="E39" i="18"/>
  <c r="E38" i="18"/>
  <c r="E35" i="18"/>
  <c r="E29" i="18"/>
  <c r="E20" i="18"/>
  <c r="E19" i="18"/>
  <c r="E18" i="18"/>
  <c r="E27" i="18" l="1"/>
  <c r="F30" i="18"/>
  <c r="E33" i="18"/>
  <c r="E68" i="18"/>
  <c r="E22" i="23"/>
  <c r="D12" i="28" l="1"/>
  <c r="G74" i="22"/>
  <c r="F55" i="24" l="1"/>
  <c r="F19" i="24"/>
  <c r="F39" i="24"/>
  <c r="F50" i="24"/>
  <c r="F16" i="24"/>
  <c r="F40" i="24"/>
  <c r="F65" i="24"/>
  <c r="F15" i="24"/>
  <c r="F35" i="24"/>
  <c r="F46" i="24"/>
  <c r="F72" i="24"/>
  <c r="F20" i="24"/>
  <c r="F29" i="24"/>
  <c r="F44" i="24"/>
  <c r="F57" i="24"/>
  <c r="F17" i="24"/>
  <c r="F31" i="24"/>
  <c r="F45" i="24"/>
  <c r="F52" i="24"/>
  <c r="F63" i="24"/>
  <c r="F67" i="24"/>
  <c r="F24" i="24"/>
  <c r="F28" i="24"/>
  <c r="F43" i="24"/>
  <c r="F61" i="24"/>
  <c r="F69" i="24"/>
  <c r="F36" i="24"/>
  <c r="F47" i="24"/>
  <c r="F51" i="24"/>
  <c r="F62" i="24"/>
  <c r="F21" i="24"/>
  <c r="F26" i="24"/>
  <c r="F37" i="24"/>
  <c r="F41" i="24"/>
  <c r="F48" i="24"/>
  <c r="F58" i="24"/>
  <c r="F18" i="24"/>
  <c r="F23" i="24"/>
  <c r="F70" i="24"/>
  <c r="F34" i="24"/>
  <c r="F38" i="24"/>
  <c r="F42" i="24"/>
  <c r="F71" i="24"/>
  <c r="F49" i="24"/>
  <c r="F53" i="24"/>
  <c r="F59" i="24"/>
  <c r="F64" i="24"/>
  <c r="F68" i="24"/>
  <c r="E229" i="16"/>
  <c r="F84" i="24" l="1"/>
  <c r="E15" i="14"/>
  <c r="E56" i="14"/>
  <c r="F30" i="10" l="1"/>
  <c r="F121" i="10" l="1"/>
  <c r="A6" i="7"/>
  <c r="C534" i="7"/>
  <c r="B507" i="7" s="1"/>
  <c r="D534" i="7"/>
  <c r="B508" i="7" s="1"/>
  <c r="E534" i="7"/>
  <c r="B509" i="7" s="1"/>
  <c r="F534" i="7"/>
  <c r="B510" i="7" s="1"/>
  <c r="I534" i="7"/>
  <c r="B513" i="7" s="1"/>
  <c r="E136" i="10" l="1"/>
  <c r="D140" i="10" l="1"/>
  <c r="G410" i="19" l="1"/>
  <c r="G431" i="19" s="1"/>
  <c r="G98" i="18"/>
  <c r="G30" i="18"/>
  <c r="G108" i="18" l="1"/>
  <c r="E130" i="16" l="1"/>
  <c r="B17" i="29" l="1"/>
  <c r="B14" i="29"/>
  <c r="F47" i="19"/>
  <c r="F37" i="19" l="1"/>
  <c r="D12" i="29" l="1"/>
  <c r="A21" i="28"/>
  <c r="D17" i="28"/>
  <c r="B13" i="28"/>
  <c r="B10" i="28"/>
  <c r="B3" i="18"/>
  <c r="F14" i="18" l="1"/>
  <c r="D9" i="28" s="1"/>
  <c r="B21" i="28"/>
  <c r="F106" i="18"/>
  <c r="D13" i="28" s="1"/>
  <c r="F11" i="22" l="1"/>
  <c r="F12" i="22" s="1"/>
  <c r="D7" i="32" s="1"/>
  <c r="B8" i="33"/>
  <c r="D23" i="23"/>
  <c r="F24" i="23"/>
  <c r="F261" i="22" l="1"/>
  <c r="D10" i="32" s="1"/>
  <c r="F44" i="20"/>
  <c r="F23" i="20"/>
  <c r="F13" i="20"/>
  <c r="D7" i="30" s="1"/>
  <c r="D16" i="29"/>
  <c r="E318" i="16"/>
  <c r="E319" i="16"/>
  <c r="D9" i="30" l="1"/>
  <c r="D8" i="30"/>
  <c r="D10" i="30" s="1"/>
  <c r="F328" i="16"/>
  <c r="D11" i="29" s="1"/>
  <c r="D9" i="29"/>
  <c r="F289" i="16"/>
  <c r="D10" i="29" s="1"/>
  <c r="E320" i="16"/>
  <c r="F410" i="19"/>
  <c r="D13" i="29" s="1"/>
  <c r="D8" i="34"/>
  <c r="F428" i="19"/>
  <c r="D17" i="29" s="1"/>
  <c r="D14" i="29"/>
  <c r="F417" i="19"/>
  <c r="D15" i="29" s="1"/>
  <c r="F14" i="21" l="1"/>
  <c r="D7" i="31" s="1"/>
  <c r="F12" i="24" l="1"/>
  <c r="D7" i="34" s="1"/>
  <c r="E65" i="14" l="1"/>
  <c r="E66" i="14"/>
  <c r="G251" i="22"/>
  <c r="G214" i="22"/>
  <c r="F74" i="22"/>
  <c r="F79" i="14" l="1"/>
  <c r="D7" i="28" s="1"/>
  <c r="D9" i="32"/>
  <c r="G263" i="22"/>
  <c r="D7" i="33"/>
  <c r="E17" i="16" l="1"/>
  <c r="D8" i="29" l="1"/>
  <c r="G14" i="21"/>
  <c r="G27" i="21" l="1"/>
  <c r="E71" i="10" s="1"/>
  <c r="E298" i="16"/>
  <c r="E299" i="16"/>
  <c r="E300" i="16"/>
  <c r="E301" i="16"/>
  <c r="E302" i="16"/>
  <c r="E303" i="16"/>
  <c r="E304" i="16"/>
  <c r="E305" i="16"/>
  <c r="E306" i="16"/>
  <c r="E307" i="16"/>
  <c r="E308" i="16"/>
  <c r="E309" i="16"/>
  <c r="E310" i="16"/>
  <c r="E311" i="16"/>
  <c r="E312" i="16"/>
  <c r="E313" i="16"/>
  <c r="E315" i="16"/>
  <c r="E317" i="16"/>
  <c r="E314" i="16"/>
  <c r="E267" i="16"/>
  <c r="E266" i="16"/>
  <c r="E268" i="16"/>
  <c r="E270" i="16"/>
  <c r="E263" i="16"/>
  <c r="E264" i="16"/>
  <c r="E265" i="16"/>
  <c r="E274" i="16"/>
  <c r="E262" i="16"/>
  <c r="E273" i="16"/>
  <c r="E276" i="16"/>
  <c r="E275" i="16"/>
  <c r="E280" i="16"/>
  <c r="E259" i="16"/>
  <c r="E261" i="16"/>
  <c r="E283" i="16"/>
  <c r="E258" i="16"/>
  <c r="E281" i="16"/>
  <c r="E282" i="16"/>
  <c r="E260" i="16"/>
  <c r="E272" i="16"/>
  <c r="E278" i="16"/>
  <c r="E231" i="16"/>
  <c r="E232" i="16"/>
  <c r="E230" i="16"/>
  <c r="E227" i="16"/>
  <c r="E228" i="16"/>
  <c r="E43" i="16"/>
  <c r="E29" i="16"/>
  <c r="E85" i="16"/>
  <c r="E71" i="16"/>
  <c r="E80" i="16"/>
  <c r="E87" i="16"/>
  <c r="E32" i="16"/>
  <c r="E63" i="16"/>
  <c r="E138" i="16"/>
  <c r="E25" i="16"/>
  <c r="E100" i="16"/>
  <c r="E28" i="16"/>
  <c r="E114" i="16"/>
  <c r="E13" i="16"/>
  <c r="E47" i="16"/>
  <c r="E60" i="16"/>
  <c r="E77" i="16"/>
  <c r="E137" i="16"/>
  <c r="E58" i="16"/>
  <c r="E127" i="16"/>
  <c r="E93" i="16"/>
  <c r="E92" i="16"/>
  <c r="E112" i="16"/>
  <c r="E75" i="16"/>
  <c r="E118" i="16"/>
  <c r="E66" i="16"/>
  <c r="E49" i="16"/>
  <c r="E59" i="16"/>
  <c r="E23" i="16"/>
  <c r="E40" i="16"/>
  <c r="E115" i="16"/>
  <c r="E57" i="16"/>
  <c r="E135" i="16"/>
  <c r="E98" i="16"/>
  <c r="E45" i="16"/>
  <c r="E76" i="16"/>
  <c r="E16" i="16"/>
  <c r="E123" i="16"/>
  <c r="E89" i="16"/>
  <c r="E122" i="16"/>
  <c r="E38" i="16"/>
  <c r="E31" i="16"/>
  <c r="E120" i="16"/>
  <c r="E20" i="16"/>
  <c r="E70" i="16"/>
  <c r="E149" i="16"/>
  <c r="E117" i="16"/>
  <c r="E143" i="16"/>
  <c r="E37" i="16"/>
  <c r="E79" i="16"/>
  <c r="E101" i="16"/>
  <c r="E133" i="16"/>
  <c r="E27" i="16"/>
  <c r="E95" i="16"/>
  <c r="E104" i="16"/>
  <c r="E22" i="16"/>
  <c r="E126" i="16"/>
  <c r="E96" i="16"/>
  <c r="E131" i="16"/>
  <c r="E68" i="16"/>
  <c r="E84" i="16"/>
  <c r="E82" i="16"/>
  <c r="E52" i="16"/>
  <c r="E53" i="16"/>
  <c r="E30" i="16"/>
  <c r="E83" i="16"/>
  <c r="E105" i="16"/>
  <c r="E155" i="16"/>
  <c r="E150" i="16"/>
  <c r="E18" i="16"/>
  <c r="E142" i="16"/>
  <c r="E91" i="16"/>
  <c r="E94" i="16"/>
  <c r="E42" i="16"/>
  <c r="E14" i="16"/>
  <c r="E140" i="16"/>
  <c r="E97" i="16"/>
  <c r="E78" i="16"/>
  <c r="E108" i="16"/>
  <c r="E21" i="16"/>
  <c r="E119" i="16"/>
  <c r="E147" i="16"/>
  <c r="E74" i="16"/>
  <c r="E67" i="16"/>
  <c r="E111" i="16"/>
  <c r="E116" i="16"/>
  <c r="E44" i="16"/>
  <c r="E144" i="16"/>
  <c r="E33" i="16"/>
  <c r="E90" i="16"/>
  <c r="E110" i="16"/>
  <c r="E107" i="16"/>
  <c r="E125" i="16"/>
  <c r="E113" i="16"/>
  <c r="E81" i="16"/>
  <c r="E24" i="16"/>
  <c r="E124" i="16"/>
  <c r="E56" i="16"/>
  <c r="E61" i="16"/>
  <c r="E148" i="16"/>
  <c r="E109" i="16"/>
  <c r="E134" i="16"/>
  <c r="E72" i="16"/>
  <c r="E106" i="16"/>
  <c r="E69" i="16"/>
  <c r="E139" i="16"/>
  <c r="E103" i="16"/>
  <c r="E65" i="16"/>
  <c r="E34" i="16"/>
  <c r="E99" i="16"/>
  <c r="E151" i="16"/>
  <c r="E62" i="16"/>
  <c r="E36" i="16"/>
  <c r="E26" i="16"/>
  <c r="E132" i="16"/>
  <c r="E54" i="16"/>
  <c r="E15" i="16"/>
  <c r="E48" i="16"/>
  <c r="E41" i="16"/>
  <c r="E51" i="16"/>
  <c r="E39" i="16"/>
  <c r="E121" i="16"/>
  <c r="E46" i="16"/>
  <c r="E145" i="16"/>
  <c r="E154" i="16"/>
  <c r="E88" i="16"/>
  <c r="E10" i="14"/>
  <c r="E11" i="14"/>
  <c r="E12" i="14"/>
  <c r="E13" i="14"/>
  <c r="E14" i="14"/>
  <c r="E39" i="14"/>
  <c r="E16" i="14"/>
  <c r="E17" i="14"/>
  <c r="E18" i="14"/>
  <c r="E19" i="14"/>
  <c r="E20" i="14"/>
  <c r="E21" i="14"/>
  <c r="E23" i="14"/>
  <c r="E24" i="14"/>
  <c r="E57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40" i="14"/>
  <c r="E41" i="14"/>
  <c r="E42" i="14"/>
  <c r="E22" i="14"/>
  <c r="E43" i="14"/>
  <c r="E44" i="14"/>
  <c r="E45" i="14"/>
  <c r="E46" i="14"/>
  <c r="E47" i="14"/>
  <c r="E49" i="14"/>
  <c r="E50" i="14"/>
  <c r="E51" i="14"/>
  <c r="E52" i="14"/>
  <c r="E53" i="14"/>
  <c r="E54" i="14"/>
  <c r="E69" i="14"/>
  <c r="E58" i="14"/>
  <c r="E59" i="14"/>
  <c r="E60" i="14"/>
  <c r="E62" i="14"/>
  <c r="E63" i="14"/>
  <c r="E64" i="14"/>
  <c r="F32" i="5" l="1"/>
  <c r="F30" i="6"/>
  <c r="F399" i="7"/>
  <c r="F33" i="8"/>
  <c r="F34" i="8" s="1"/>
  <c r="B8" i="8" s="1"/>
  <c r="F64" i="8"/>
  <c r="F73" i="8" s="1"/>
  <c r="B45" i="8" s="1"/>
  <c r="B328" i="8"/>
  <c r="B293" i="8"/>
  <c r="A46" i="5" l="1"/>
  <c r="A80" i="5" s="1"/>
  <c r="A114" i="5" s="1"/>
  <c r="A153" i="5" s="1"/>
  <c r="A187" i="5" s="1"/>
  <c r="A221" i="5" s="1"/>
  <c r="A255" i="5" s="1"/>
  <c r="A174" i="6"/>
  <c r="A207" i="6" s="1"/>
  <c r="A241" i="6" s="1"/>
  <c r="A276" i="6" s="1"/>
  <c r="A310" i="6" s="1"/>
  <c r="A344" i="6" s="1"/>
  <c r="A378" i="6" s="1"/>
  <c r="A43" i="6"/>
  <c r="A76" i="6" s="1"/>
  <c r="E30" i="6"/>
  <c r="D30" i="6"/>
  <c r="E399" i="7"/>
  <c r="C399" i="7"/>
  <c r="D398" i="7"/>
  <c r="H33" i="8"/>
  <c r="D33" i="8"/>
  <c r="C281" i="8" l="1"/>
  <c r="D31" i="20" l="1"/>
  <c r="F25" i="15" l="1"/>
  <c r="D7" i="29" s="1"/>
  <c r="C3" i="15" l="1"/>
  <c r="W266" i="7" l="1"/>
  <c r="X258" i="7"/>
  <c r="W261" i="7"/>
  <c r="V257" i="7"/>
  <c r="C49" i="10" l="1"/>
  <c r="F31" i="10" l="1"/>
  <c r="F32" i="10"/>
  <c r="F33" i="10"/>
  <c r="F34" i="10"/>
  <c r="F35" i="10"/>
  <c r="D163" i="10" l="1"/>
  <c r="D85" i="6"/>
  <c r="C84" i="7" l="1"/>
  <c r="I282" i="8" l="1"/>
  <c r="B262" i="8" s="1"/>
  <c r="I32" i="6"/>
  <c r="B12" i="6" l="1"/>
  <c r="I63" i="8"/>
  <c r="A9" i="33" l="1"/>
  <c r="B7" i="31"/>
  <c r="E103" i="10" l="1"/>
  <c r="E102" i="10"/>
  <c r="E104" i="10"/>
  <c r="B121" i="8"/>
  <c r="E16" i="15" l="1"/>
  <c r="E17" i="15"/>
  <c r="E22" i="15"/>
  <c r="E23" i="15"/>
  <c r="E14" i="15"/>
  <c r="E101" i="10" l="1"/>
  <c r="B41" i="7" l="1"/>
  <c r="B40" i="7"/>
  <c r="B39" i="7"/>
  <c r="B38" i="7"/>
  <c r="B253" i="5"/>
  <c r="B252" i="5"/>
  <c r="B251" i="5"/>
  <c r="B250" i="5"/>
  <c r="B219" i="5"/>
  <c r="B218" i="5"/>
  <c r="B217" i="5"/>
  <c r="B216" i="5"/>
  <c r="B185" i="5"/>
  <c r="B184" i="5"/>
  <c r="B183" i="5"/>
  <c r="B182" i="5"/>
  <c r="B151" i="5"/>
  <c r="B150" i="5"/>
  <c r="B149" i="5"/>
  <c r="B148" i="5"/>
  <c r="B112" i="5"/>
  <c r="B111" i="5"/>
  <c r="B110" i="5"/>
  <c r="B109" i="5"/>
  <c r="B78" i="5"/>
  <c r="B77" i="5"/>
  <c r="B76" i="5"/>
  <c r="B75" i="5"/>
  <c r="B44" i="5"/>
  <c r="B43" i="5"/>
  <c r="B42" i="5"/>
  <c r="B41" i="5"/>
  <c r="B376" i="6"/>
  <c r="B375" i="6"/>
  <c r="B374" i="6"/>
  <c r="B373" i="6"/>
  <c r="B342" i="6"/>
  <c r="B341" i="6"/>
  <c r="B340" i="6"/>
  <c r="B339" i="6"/>
  <c r="B308" i="6"/>
  <c r="B307" i="6"/>
  <c r="B306" i="6"/>
  <c r="B305" i="6"/>
  <c r="B274" i="6"/>
  <c r="B273" i="6"/>
  <c r="B272" i="6"/>
  <c r="B271" i="6"/>
  <c r="B239" i="6"/>
  <c r="B238" i="6"/>
  <c r="B237" i="6"/>
  <c r="B236" i="6"/>
  <c r="B172" i="6"/>
  <c r="B171" i="6"/>
  <c r="B170" i="6"/>
  <c r="B169" i="6"/>
  <c r="B139" i="6"/>
  <c r="B138" i="6"/>
  <c r="B137" i="6"/>
  <c r="B136" i="6"/>
  <c r="B106" i="6"/>
  <c r="B105" i="6"/>
  <c r="B104" i="6"/>
  <c r="B103" i="6"/>
  <c r="B74" i="6"/>
  <c r="B73" i="6"/>
  <c r="B72" i="6"/>
  <c r="B71" i="6"/>
  <c r="B40" i="6"/>
  <c r="B39" i="6"/>
  <c r="B38" i="6"/>
  <c r="B41" i="6"/>
  <c r="B576" i="7"/>
  <c r="B575" i="7"/>
  <c r="B574" i="7"/>
  <c r="B543" i="7"/>
  <c r="B542" i="7"/>
  <c r="B541" i="7"/>
  <c r="B540" i="7"/>
  <c r="B411" i="7"/>
  <c r="B410" i="7"/>
  <c r="B409" i="7"/>
  <c r="B408" i="7"/>
  <c r="B344" i="7"/>
  <c r="B343" i="7"/>
  <c r="B342" i="7"/>
  <c r="B341" i="7"/>
  <c r="B311" i="7"/>
  <c r="B310" i="7"/>
  <c r="B309" i="7"/>
  <c r="B308" i="7"/>
  <c r="B278" i="7"/>
  <c r="B277" i="7"/>
  <c r="B276" i="7"/>
  <c r="B275" i="7"/>
  <c r="B245" i="7" l="1"/>
  <c r="B244" i="7"/>
  <c r="B243" i="7"/>
  <c r="B242" i="7"/>
  <c r="B209" i="7"/>
  <c r="B208" i="7"/>
  <c r="B207" i="7"/>
  <c r="B206" i="7"/>
  <c r="B177" i="7"/>
  <c r="B176" i="7"/>
  <c r="B175" i="7"/>
  <c r="B174" i="7"/>
  <c r="B173" i="7"/>
  <c r="B172" i="7"/>
  <c r="B142" i="7"/>
  <c r="B141" i="7"/>
  <c r="B140" i="7"/>
  <c r="B139" i="7"/>
  <c r="B138" i="7"/>
  <c r="B109" i="7"/>
  <c r="B108" i="7"/>
  <c r="B107" i="7"/>
  <c r="B106" i="7"/>
  <c r="H282" i="8" l="1"/>
  <c r="B261" i="8" s="1"/>
  <c r="I108" i="8" l="1"/>
  <c r="B87" i="8" s="1"/>
  <c r="H34" i="8"/>
  <c r="B10" i="8" s="1"/>
  <c r="H6" i="11" l="1"/>
  <c r="H7" i="11" s="1"/>
  <c r="H8" i="11" s="1"/>
  <c r="H9" i="11" s="1"/>
  <c r="H10" i="11" s="1"/>
  <c r="H11" i="11" s="1"/>
  <c r="H12" i="11" s="1"/>
  <c r="H13" i="11" s="1"/>
  <c r="H14" i="11" s="1"/>
  <c r="H15" i="11" s="1"/>
  <c r="M5" i="11"/>
  <c r="E82" i="10" l="1"/>
  <c r="B16" i="29" l="1"/>
  <c r="B15" i="29"/>
  <c r="B18" i="29" l="1"/>
  <c r="B11" i="32" l="1"/>
  <c r="D88" i="10" l="1"/>
  <c r="D12" i="10" s="1"/>
  <c r="E83" i="10"/>
  <c r="D83" i="10"/>
  <c r="C83" i="10"/>
  <c r="A81" i="10"/>
  <c r="C88" i="10"/>
  <c r="C12" i="10" s="1"/>
  <c r="F85" i="10"/>
  <c r="D183" i="10"/>
  <c r="F181" i="10" l="1"/>
  <c r="E161" i="10" l="1"/>
  <c r="F161" i="10" s="1"/>
  <c r="A38" i="7" l="1"/>
  <c r="A39" i="7"/>
  <c r="A40" i="7"/>
  <c r="A41" i="7"/>
  <c r="A42" i="7"/>
  <c r="A5" i="8"/>
  <c r="A6" i="8"/>
  <c r="A7" i="8"/>
  <c r="A8" i="8"/>
  <c r="B293" i="16" l="1"/>
  <c r="B254" i="16"/>
  <c r="B223" i="16"/>
  <c r="C183" i="10" l="1"/>
  <c r="I33" i="5" l="1"/>
  <c r="H33" i="5"/>
  <c r="B12" i="5" s="1"/>
  <c r="F33" i="5"/>
  <c r="B10" i="5" s="1"/>
  <c r="E33" i="5"/>
  <c r="B9" i="5" s="1"/>
  <c r="D33" i="5"/>
  <c r="B8" i="5" s="1"/>
  <c r="B13" i="5" l="1"/>
  <c r="E86" i="10" s="1"/>
  <c r="E88" i="10" s="1"/>
  <c r="E12" i="10" s="1"/>
  <c r="F86" i="10" l="1"/>
  <c r="F88" i="10" s="1"/>
  <c r="E180" i="10" l="1"/>
  <c r="B80" i="22" l="1"/>
  <c r="B28" i="22"/>
  <c r="B28" i="20" l="1"/>
  <c r="B3" i="24"/>
  <c r="B3" i="23"/>
  <c r="B3" i="22"/>
  <c r="B3" i="21"/>
  <c r="B3" i="20"/>
  <c r="B3" i="19"/>
  <c r="B3" i="16"/>
  <c r="C3" i="14"/>
  <c r="B10" i="34" l="1"/>
  <c r="A10" i="34"/>
  <c r="B9" i="33" l="1"/>
  <c r="D10" i="34" l="1"/>
  <c r="A11" i="32" l="1"/>
  <c r="A9" i="31"/>
  <c r="B9" i="31" l="1"/>
  <c r="B10" i="30"/>
  <c r="A10" i="30"/>
  <c r="A18" i="29" l="1"/>
  <c r="E179" i="10" l="1"/>
  <c r="E178" i="10"/>
  <c r="E177" i="10"/>
  <c r="E175" i="10"/>
  <c r="E174" i="10"/>
  <c r="E173" i="10"/>
  <c r="E160" i="10"/>
  <c r="E159" i="10"/>
  <c r="E158" i="10"/>
  <c r="E155" i="10"/>
  <c r="E154" i="10"/>
  <c r="E153" i="10"/>
  <c r="E151" i="10"/>
  <c r="E138" i="10"/>
  <c r="E137" i="10"/>
  <c r="E134" i="10"/>
  <c r="E133" i="10"/>
  <c r="E131" i="10"/>
  <c r="E130" i="10"/>
  <c r="E129" i="10"/>
  <c r="E127" i="10"/>
  <c r="E126" i="10"/>
  <c r="E125" i="10"/>
  <c r="E124" i="10"/>
  <c r="E63" i="10"/>
  <c r="E183" i="10" l="1"/>
  <c r="C33" i="5"/>
  <c r="B7" i="5" s="1"/>
  <c r="E59" i="10" l="1"/>
  <c r="E109" i="10"/>
  <c r="F12" i="10" s="1"/>
  <c r="E108" i="10"/>
  <c r="E107" i="10"/>
  <c r="E106" i="10"/>
  <c r="D76" i="10" l="1"/>
  <c r="D10" i="10" s="1"/>
  <c r="D111" i="10"/>
  <c r="M19" i="11" l="1"/>
  <c r="M20" i="11" s="1"/>
  <c r="M21" i="11" s="1"/>
  <c r="M22" i="11" s="1"/>
  <c r="M23" i="11" s="1"/>
  <c r="M24" i="11" s="1"/>
  <c r="M25" i="11" s="1"/>
  <c r="M6" i="11"/>
  <c r="M7" i="11" s="1"/>
  <c r="M8" i="11" s="1"/>
  <c r="M9" i="11" s="1"/>
  <c r="M10" i="11" s="1"/>
  <c r="M11" i="11" s="1"/>
  <c r="M12" i="11" s="1"/>
  <c r="M13" i="11" s="1"/>
  <c r="M14" i="11" s="1"/>
  <c r="M15" i="11" s="1"/>
  <c r="H18" i="1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E170" i="10" l="1"/>
  <c r="E147" i="10"/>
  <c r="E118" i="10"/>
  <c r="E95" i="10"/>
  <c r="E55" i="10"/>
  <c r="F400" i="7" l="1"/>
  <c r="E400" i="7"/>
  <c r="B376" i="7" s="1"/>
  <c r="D400" i="7"/>
  <c r="B375" i="7" s="1"/>
  <c r="C400" i="7"/>
  <c r="B374" i="7" s="1"/>
  <c r="B377" i="7" l="1"/>
  <c r="A398" i="8"/>
  <c r="A363" i="8"/>
  <c r="A329" i="8"/>
  <c r="A294" i="8"/>
  <c r="A260" i="8"/>
  <c r="A225" i="8"/>
  <c r="A190" i="8"/>
  <c r="A155" i="8"/>
  <c r="A120" i="8"/>
  <c r="A85" i="8"/>
  <c r="A46" i="8"/>
  <c r="A11" i="5" l="1"/>
  <c r="A10" i="5"/>
  <c r="A9" i="5"/>
  <c r="A8" i="5"/>
  <c r="A7" i="5"/>
  <c r="A8" i="6"/>
  <c r="A7" i="6"/>
  <c r="A6" i="6"/>
  <c r="A328" i="8" l="1"/>
  <c r="A362" i="8"/>
  <c r="A224" i="8"/>
  <c r="A397" i="8"/>
  <c r="A259" i="8"/>
  <c r="A189" i="8"/>
  <c r="A119" i="8"/>
  <c r="A45" i="8"/>
  <c r="A293" i="8"/>
  <c r="A154" i="8"/>
  <c r="A84" i="8"/>
  <c r="A327" i="8"/>
  <c r="A188" i="8"/>
  <c r="A44" i="8"/>
  <c r="A361" i="8"/>
  <c r="A223" i="8"/>
  <c r="A83" i="8"/>
  <c r="A396" i="8"/>
  <c r="A258" i="8"/>
  <c r="A118" i="8"/>
  <c r="A292" i="8"/>
  <c r="A153" i="8"/>
  <c r="A395" i="8"/>
  <c r="A291" i="8"/>
  <c r="A222" i="8"/>
  <c r="A152" i="8"/>
  <c r="A43" i="8"/>
  <c r="A360" i="8"/>
  <c r="A326" i="8"/>
  <c r="A257" i="8"/>
  <c r="A187" i="8"/>
  <c r="A117" i="8"/>
  <c r="A82" i="8"/>
  <c r="A394" i="8"/>
  <c r="A256" i="8"/>
  <c r="A116" i="8"/>
  <c r="A359" i="8"/>
  <c r="A221" i="8"/>
  <c r="A81" i="8"/>
  <c r="A325" i="8"/>
  <c r="A186" i="8"/>
  <c r="A42" i="8"/>
  <c r="A290" i="8"/>
  <c r="A151" i="8"/>
  <c r="E171" i="10"/>
  <c r="D171" i="10"/>
  <c r="C171" i="10"/>
  <c r="E148" i="10"/>
  <c r="D148" i="10"/>
  <c r="C148" i="10"/>
  <c r="E119" i="10"/>
  <c r="D119" i="10"/>
  <c r="C119" i="10"/>
  <c r="E96" i="10"/>
  <c r="D96" i="10"/>
  <c r="C96" i="10"/>
  <c r="E56" i="10"/>
  <c r="D56" i="10"/>
  <c r="C56" i="10"/>
  <c r="C43" i="10"/>
  <c r="I276" i="5" l="1"/>
  <c r="G276" i="5"/>
  <c r="F276" i="5"/>
  <c r="E276" i="5"/>
  <c r="D276" i="5"/>
  <c r="C276" i="5"/>
  <c r="I275" i="5"/>
  <c r="H275" i="5"/>
  <c r="C275" i="5"/>
  <c r="I241" i="5"/>
  <c r="G241" i="5"/>
  <c r="F241" i="5"/>
  <c r="E241" i="5"/>
  <c r="D241" i="5"/>
  <c r="C241" i="5"/>
  <c r="I240" i="5"/>
  <c r="H240" i="5"/>
  <c r="C240" i="5"/>
  <c r="I207" i="5"/>
  <c r="G207" i="5"/>
  <c r="F207" i="5"/>
  <c r="E207" i="5"/>
  <c r="D207" i="5"/>
  <c r="C207" i="5"/>
  <c r="I206" i="5"/>
  <c r="H206" i="5"/>
  <c r="C206" i="5"/>
  <c r="I173" i="5"/>
  <c r="G173" i="5"/>
  <c r="F173" i="5"/>
  <c r="E173" i="5"/>
  <c r="D173" i="5"/>
  <c r="C173" i="5"/>
  <c r="I172" i="5"/>
  <c r="H172" i="5"/>
  <c r="C172" i="5"/>
  <c r="I127" i="5"/>
  <c r="G127" i="5"/>
  <c r="F127" i="5"/>
  <c r="E127" i="5"/>
  <c r="D127" i="5"/>
  <c r="C127" i="5"/>
  <c r="I126" i="5"/>
  <c r="H126" i="5"/>
  <c r="C126" i="5"/>
  <c r="I100" i="5"/>
  <c r="G100" i="5"/>
  <c r="F100" i="5"/>
  <c r="E100" i="5"/>
  <c r="D100" i="5"/>
  <c r="C100" i="5"/>
  <c r="I99" i="5"/>
  <c r="H99" i="5"/>
  <c r="C99" i="5"/>
  <c r="A254" i="5"/>
  <c r="A253" i="5"/>
  <c r="A252" i="5"/>
  <c r="A251" i="5"/>
  <c r="A250" i="5"/>
  <c r="A220" i="5"/>
  <c r="A219" i="5"/>
  <c r="A218" i="5"/>
  <c r="A217" i="5"/>
  <c r="A216" i="5"/>
  <c r="A186" i="5"/>
  <c r="A185" i="5"/>
  <c r="A184" i="5"/>
  <c r="A183" i="5"/>
  <c r="A182" i="5"/>
  <c r="A152" i="5"/>
  <c r="A151" i="5"/>
  <c r="A150" i="5"/>
  <c r="A149" i="5"/>
  <c r="A148" i="5"/>
  <c r="A113" i="5"/>
  <c r="A112" i="5"/>
  <c r="A111" i="5"/>
  <c r="A110" i="5"/>
  <c r="A109" i="5"/>
  <c r="A79" i="5"/>
  <c r="A78" i="5"/>
  <c r="A77" i="5"/>
  <c r="A76" i="5"/>
  <c r="A75" i="5"/>
  <c r="I66" i="5"/>
  <c r="G66" i="5"/>
  <c r="F66" i="5"/>
  <c r="E66" i="5"/>
  <c r="D66" i="5"/>
  <c r="C66" i="5"/>
  <c r="I65" i="5"/>
  <c r="H65" i="5"/>
  <c r="C65" i="5"/>
  <c r="A45" i="5"/>
  <c r="A44" i="5"/>
  <c r="A43" i="5"/>
  <c r="A42" i="5"/>
  <c r="A41" i="5"/>
  <c r="F229" i="6"/>
  <c r="E229" i="6"/>
  <c r="B204" i="6" s="1"/>
  <c r="D229" i="6"/>
  <c r="B203" i="6" s="1"/>
  <c r="C229" i="6"/>
  <c r="B202" i="6" s="1"/>
  <c r="I399" i="6"/>
  <c r="G399" i="6"/>
  <c r="F399" i="6"/>
  <c r="E399" i="6"/>
  <c r="D399" i="6"/>
  <c r="C399" i="6"/>
  <c r="I398" i="6"/>
  <c r="H398" i="6"/>
  <c r="C398" i="6"/>
  <c r="G364" i="6"/>
  <c r="F364" i="6"/>
  <c r="E364" i="6"/>
  <c r="D364" i="6"/>
  <c r="C364" i="6"/>
  <c r="I363" i="6"/>
  <c r="H363" i="6"/>
  <c r="C363" i="6"/>
  <c r="I330" i="6"/>
  <c r="I364" i="6" s="1"/>
  <c r="G330" i="6"/>
  <c r="F330" i="6"/>
  <c r="E330" i="6"/>
  <c r="D330" i="6"/>
  <c r="C330" i="6"/>
  <c r="I329" i="6"/>
  <c r="H329" i="6"/>
  <c r="C329" i="6"/>
  <c r="I296" i="6"/>
  <c r="G296" i="6"/>
  <c r="F296" i="6"/>
  <c r="E296" i="6"/>
  <c r="D296" i="6"/>
  <c r="C296" i="6"/>
  <c r="I295" i="6"/>
  <c r="H295" i="6"/>
  <c r="C295" i="6"/>
  <c r="I261" i="6"/>
  <c r="G261" i="6"/>
  <c r="F261" i="6"/>
  <c r="E261" i="6"/>
  <c r="D261" i="6"/>
  <c r="C261" i="6"/>
  <c r="I260" i="6"/>
  <c r="H260" i="6"/>
  <c r="C260" i="6"/>
  <c r="I226" i="6"/>
  <c r="I225" i="6"/>
  <c r="H225" i="6"/>
  <c r="C225" i="6"/>
  <c r="I194" i="6"/>
  <c r="G194" i="6"/>
  <c r="F194" i="6"/>
  <c r="E194" i="6"/>
  <c r="D194" i="6"/>
  <c r="C194" i="6"/>
  <c r="I193" i="6"/>
  <c r="H193" i="6"/>
  <c r="C193" i="6"/>
  <c r="I161" i="6"/>
  <c r="F161" i="6"/>
  <c r="E161" i="6"/>
  <c r="D161" i="6"/>
  <c r="C161" i="6"/>
  <c r="I160" i="6"/>
  <c r="H160" i="6"/>
  <c r="C160" i="6"/>
  <c r="G129" i="6"/>
  <c r="F129" i="6"/>
  <c r="E129" i="6"/>
  <c r="D129" i="6"/>
  <c r="C129" i="6"/>
  <c r="I128" i="6"/>
  <c r="H128" i="6"/>
  <c r="C128" i="6"/>
  <c r="G95" i="6"/>
  <c r="F95" i="6"/>
  <c r="E95" i="6"/>
  <c r="D95" i="6"/>
  <c r="C95" i="6"/>
  <c r="I94" i="6"/>
  <c r="H94" i="6"/>
  <c r="C94" i="6"/>
  <c r="I63" i="6"/>
  <c r="H63" i="6"/>
  <c r="C63" i="6"/>
  <c r="A377" i="6"/>
  <c r="A376" i="6"/>
  <c r="A375" i="6"/>
  <c r="A374" i="6"/>
  <c r="A373" i="6"/>
  <c r="A343" i="6"/>
  <c r="A342" i="6"/>
  <c r="A341" i="6"/>
  <c r="A340" i="6"/>
  <c r="A339" i="6"/>
  <c r="A309" i="6"/>
  <c r="A308" i="6"/>
  <c r="A307" i="6"/>
  <c r="A306" i="6"/>
  <c r="A305" i="6"/>
  <c r="A275" i="6"/>
  <c r="A274" i="6"/>
  <c r="A273" i="6"/>
  <c r="A272" i="6"/>
  <c r="A271" i="6"/>
  <c r="A240" i="6"/>
  <c r="A239" i="6"/>
  <c r="A238" i="6"/>
  <c r="A237" i="6"/>
  <c r="A236" i="6"/>
  <c r="A206" i="6"/>
  <c r="A205" i="6"/>
  <c r="A204" i="6"/>
  <c r="A203" i="6"/>
  <c r="A202" i="6"/>
  <c r="A173" i="6"/>
  <c r="A172" i="6"/>
  <c r="A171" i="6"/>
  <c r="A170" i="6"/>
  <c r="A169" i="6"/>
  <c r="A140" i="6"/>
  <c r="A139" i="6"/>
  <c r="A138" i="6"/>
  <c r="A137" i="6"/>
  <c r="A136" i="6"/>
  <c r="A107" i="6"/>
  <c r="A106" i="6"/>
  <c r="A105" i="6"/>
  <c r="A104" i="6"/>
  <c r="A103" i="6"/>
  <c r="A75" i="6"/>
  <c r="A74" i="6"/>
  <c r="A73" i="6"/>
  <c r="A72" i="6"/>
  <c r="A71" i="6"/>
  <c r="I64" i="6"/>
  <c r="G64" i="6"/>
  <c r="F64" i="6"/>
  <c r="E64" i="6"/>
  <c r="D64" i="6"/>
  <c r="C64" i="6"/>
  <c r="A42" i="6"/>
  <c r="A41" i="6"/>
  <c r="A40" i="6"/>
  <c r="A39" i="6"/>
  <c r="A38" i="6"/>
  <c r="D501" i="7"/>
  <c r="B477" i="7" s="1"/>
  <c r="C501" i="7"/>
  <c r="B476" i="7" s="1"/>
  <c r="E501" i="7"/>
  <c r="B478" i="7" s="1"/>
  <c r="I597" i="7"/>
  <c r="G597" i="7"/>
  <c r="F597" i="7"/>
  <c r="E597" i="7"/>
  <c r="D597" i="7"/>
  <c r="C597" i="7"/>
  <c r="I596" i="7"/>
  <c r="H596" i="7"/>
  <c r="C596" i="7"/>
  <c r="I566" i="7"/>
  <c r="I565" i="7"/>
  <c r="H565" i="7"/>
  <c r="C565" i="7"/>
  <c r="I531" i="7"/>
  <c r="G531" i="7"/>
  <c r="F531" i="7"/>
  <c r="E531" i="7"/>
  <c r="D531" i="7"/>
  <c r="C531" i="7"/>
  <c r="I530" i="7"/>
  <c r="H530" i="7"/>
  <c r="C530" i="7"/>
  <c r="I498" i="7"/>
  <c r="G498" i="7"/>
  <c r="F498" i="7"/>
  <c r="E498" i="7"/>
  <c r="D498" i="7"/>
  <c r="C498" i="7"/>
  <c r="I497" i="7"/>
  <c r="H497" i="7"/>
  <c r="C497" i="7"/>
  <c r="I469" i="7"/>
  <c r="G469" i="7"/>
  <c r="F469" i="7"/>
  <c r="E469" i="7"/>
  <c r="D469" i="7"/>
  <c r="C469" i="7"/>
  <c r="I468" i="7"/>
  <c r="H468" i="7"/>
  <c r="C468" i="7"/>
  <c r="I434" i="7"/>
  <c r="G434" i="7"/>
  <c r="F434" i="7"/>
  <c r="E434" i="7"/>
  <c r="D434" i="7"/>
  <c r="C434" i="7"/>
  <c r="I433" i="7"/>
  <c r="H433" i="7"/>
  <c r="C433" i="7"/>
  <c r="I397" i="7"/>
  <c r="G397" i="7"/>
  <c r="F397" i="7"/>
  <c r="E397" i="7"/>
  <c r="D397" i="7"/>
  <c r="C397" i="7"/>
  <c r="I396" i="7"/>
  <c r="H396" i="7"/>
  <c r="C396" i="7"/>
  <c r="I367" i="7"/>
  <c r="G367" i="7"/>
  <c r="F367" i="7"/>
  <c r="E367" i="7"/>
  <c r="D367" i="7"/>
  <c r="C367" i="7"/>
  <c r="I366" i="7"/>
  <c r="H366" i="7"/>
  <c r="C366" i="7"/>
  <c r="I334" i="7"/>
  <c r="G334" i="7"/>
  <c r="F334" i="7"/>
  <c r="E334" i="7"/>
  <c r="D334" i="7"/>
  <c r="C334" i="7"/>
  <c r="I333" i="7"/>
  <c r="H333" i="7"/>
  <c r="C333" i="7"/>
  <c r="I301" i="7"/>
  <c r="G301" i="7"/>
  <c r="F301" i="7"/>
  <c r="E301" i="7"/>
  <c r="D301" i="7"/>
  <c r="C301" i="7"/>
  <c r="I300" i="7"/>
  <c r="H300" i="7"/>
  <c r="C300" i="7"/>
  <c r="I268" i="7"/>
  <c r="G268" i="7"/>
  <c r="F268" i="7"/>
  <c r="E268" i="7"/>
  <c r="D268" i="7"/>
  <c r="C268" i="7"/>
  <c r="I267" i="7"/>
  <c r="H267" i="7"/>
  <c r="C267" i="7"/>
  <c r="I232" i="7"/>
  <c r="G232" i="7"/>
  <c r="F232" i="7"/>
  <c r="E232" i="7"/>
  <c r="D232" i="7"/>
  <c r="C232" i="7"/>
  <c r="I231" i="7"/>
  <c r="H231" i="7"/>
  <c r="C231" i="7"/>
  <c r="I198" i="7"/>
  <c r="G198" i="7"/>
  <c r="F198" i="7"/>
  <c r="E198" i="7"/>
  <c r="D198" i="7"/>
  <c r="C198" i="7"/>
  <c r="I197" i="7"/>
  <c r="H197" i="7"/>
  <c r="C197" i="7"/>
  <c r="I164" i="7"/>
  <c r="G164" i="7"/>
  <c r="F164" i="7"/>
  <c r="E164" i="7"/>
  <c r="D164" i="7"/>
  <c r="C164" i="7"/>
  <c r="I163" i="7"/>
  <c r="H163" i="7"/>
  <c r="C163" i="7"/>
  <c r="I130" i="7"/>
  <c r="G130" i="7"/>
  <c r="F130" i="7"/>
  <c r="E130" i="7"/>
  <c r="D130" i="7"/>
  <c r="C130" i="7"/>
  <c r="I129" i="7"/>
  <c r="H129" i="7"/>
  <c r="C129" i="7"/>
  <c r="I96" i="7"/>
  <c r="G96" i="7"/>
  <c r="F96" i="7"/>
  <c r="E96" i="7"/>
  <c r="D96" i="7"/>
  <c r="C96" i="7"/>
  <c r="I95" i="7"/>
  <c r="H95" i="7"/>
  <c r="C95" i="7"/>
  <c r="I419" i="8"/>
  <c r="I418" i="8"/>
  <c r="I386" i="8"/>
  <c r="I385" i="8"/>
  <c r="I351" i="8"/>
  <c r="I350" i="8"/>
  <c r="I316" i="8"/>
  <c r="I315" i="8"/>
  <c r="I278" i="8"/>
  <c r="I277" i="8"/>
  <c r="I247" i="8"/>
  <c r="I246" i="8"/>
  <c r="I212" i="8"/>
  <c r="I211" i="8"/>
  <c r="I177" i="8"/>
  <c r="I176" i="8"/>
  <c r="I142" i="8"/>
  <c r="I141" i="8"/>
  <c r="I105" i="8"/>
  <c r="I104" i="8"/>
  <c r="I62" i="8"/>
  <c r="A210" i="7"/>
  <c r="A209" i="7"/>
  <c r="A208" i="7"/>
  <c r="A207" i="7"/>
  <c r="A206" i="7"/>
  <c r="A176" i="7"/>
  <c r="A175" i="7"/>
  <c r="A174" i="7"/>
  <c r="A173" i="7"/>
  <c r="A172" i="7"/>
  <c r="A142" i="7"/>
  <c r="A141" i="7"/>
  <c r="A140" i="7"/>
  <c r="A139" i="7"/>
  <c r="A138" i="7"/>
  <c r="A110" i="7"/>
  <c r="A109" i="7"/>
  <c r="A108" i="7"/>
  <c r="A107" i="7"/>
  <c r="A106" i="7"/>
  <c r="A75" i="7"/>
  <c r="A74" i="7"/>
  <c r="A73" i="7"/>
  <c r="A72" i="7"/>
  <c r="A71" i="7"/>
  <c r="B6" i="8"/>
  <c r="D34" i="8" s="1"/>
  <c r="B5" i="8"/>
  <c r="C34" i="8" s="1"/>
  <c r="B205" i="6" l="1"/>
  <c r="A512" i="7"/>
  <c r="A545" i="7" s="1"/>
  <c r="A578" i="7" s="1"/>
  <c r="A544" i="7"/>
  <c r="A480" i="7"/>
  <c r="A412" i="7"/>
  <c r="A345" i="7"/>
  <c r="A279" i="7"/>
  <c r="A577" i="7"/>
  <c r="A511" i="7"/>
  <c r="A446" i="7"/>
  <c r="A378" i="7"/>
  <c r="A312" i="7"/>
  <c r="A246" i="7"/>
  <c r="A543" i="7"/>
  <c r="A411" i="7"/>
  <c r="A278" i="7"/>
  <c r="A479" i="7"/>
  <c r="A344" i="7"/>
  <c r="A510" i="7"/>
  <c r="A377" i="7"/>
  <c r="A245" i="7"/>
  <c r="A576" i="7"/>
  <c r="A445" i="7"/>
  <c r="A311" i="7"/>
  <c r="A478" i="7"/>
  <c r="A277" i="7"/>
  <c r="A575" i="7"/>
  <c r="A542" i="7"/>
  <c r="A509" i="7"/>
  <c r="A444" i="7"/>
  <c r="A410" i="7"/>
  <c r="A376" i="7"/>
  <c r="A343" i="7"/>
  <c r="A310" i="7"/>
  <c r="A244" i="7"/>
  <c r="A508" i="7"/>
  <c r="A375" i="7"/>
  <c r="A243" i="7"/>
  <c r="A477" i="7"/>
  <c r="A342" i="7"/>
  <c r="A574" i="7"/>
  <c r="A443" i="7"/>
  <c r="A309" i="7"/>
  <c r="A541" i="7"/>
  <c r="A409" i="7"/>
  <c r="A276" i="7"/>
  <c r="A540" i="7"/>
  <c r="A476" i="7"/>
  <c r="A408" i="7"/>
  <c r="A341" i="7"/>
  <c r="A275" i="7"/>
  <c r="A573" i="7"/>
  <c r="A507" i="7"/>
  <c r="A442" i="7"/>
  <c r="A374" i="7"/>
  <c r="A308" i="7"/>
  <c r="A242" i="7"/>
  <c r="E156" i="10" l="1"/>
  <c r="A40" i="10"/>
  <c r="C42" i="10"/>
  <c r="B397" i="8" l="1"/>
  <c r="B396" i="8"/>
  <c r="B395" i="8"/>
  <c r="B394" i="8"/>
  <c r="B362" i="8"/>
  <c r="B361" i="8"/>
  <c r="B360" i="8"/>
  <c r="B359" i="8"/>
  <c r="B327" i="8"/>
  <c r="B326" i="8"/>
  <c r="B325" i="8"/>
  <c r="B292" i="8"/>
  <c r="B291" i="8"/>
  <c r="B290" i="8"/>
  <c r="E282" i="8"/>
  <c r="B258" i="8" s="1"/>
  <c r="B224" i="8"/>
  <c r="B223" i="8"/>
  <c r="B222" i="8"/>
  <c r="B221" i="8"/>
  <c r="B189" i="8"/>
  <c r="B188" i="8"/>
  <c r="B187" i="8"/>
  <c r="B186" i="8"/>
  <c r="B154" i="8"/>
  <c r="B153" i="8"/>
  <c r="B152" i="8"/>
  <c r="B151" i="8"/>
  <c r="B120" i="8"/>
  <c r="B119" i="8"/>
  <c r="B118" i="8"/>
  <c r="B117" i="8"/>
  <c r="I73" i="8"/>
  <c r="B48" i="8" l="1"/>
  <c r="E99" i="10"/>
  <c r="E98" i="10"/>
  <c r="B573" i="7"/>
  <c r="F501" i="7"/>
  <c r="B445" i="7"/>
  <c r="B444" i="7"/>
  <c r="B443" i="7"/>
  <c r="B442" i="7"/>
  <c r="F32" i="6"/>
  <c r="C163" i="10" s="1"/>
  <c r="B479" i="7" l="1"/>
  <c r="B9" i="6"/>
  <c r="F73" i="10" l="1"/>
  <c r="E150" i="10" l="1"/>
  <c r="F98" i="10" l="1"/>
  <c r="F133" i="10"/>
  <c r="I501" i="7" l="1"/>
  <c r="B482" i="7" s="1"/>
  <c r="I400" i="7"/>
  <c r="B380" i="7" s="1"/>
  <c r="C140" i="10"/>
  <c r="E135" i="10" l="1"/>
  <c r="E132" i="10"/>
  <c r="C282" i="8" l="1"/>
  <c r="B256" i="8" s="1"/>
  <c r="A169" i="10"/>
  <c r="A146" i="10"/>
  <c r="A117" i="10"/>
  <c r="A94" i="10"/>
  <c r="A54" i="10"/>
  <c r="E100" i="10" l="1"/>
  <c r="E32" i="6" l="1"/>
  <c r="B8" i="6" s="1"/>
  <c r="D32" i="6"/>
  <c r="B7" i="6" s="1"/>
  <c r="C32" i="6"/>
  <c r="B6" i="6" s="1"/>
  <c r="F282" i="8"/>
  <c r="D282" i="8"/>
  <c r="B257" i="8" s="1"/>
  <c r="C111" i="10" l="1"/>
  <c r="B259" i="8"/>
  <c r="F158" i="10"/>
  <c r="E22" i="10" l="1"/>
  <c r="F22" i="10" s="1"/>
  <c r="E105" i="10"/>
  <c r="E152" i="10" l="1"/>
  <c r="E163" i="10" s="1"/>
  <c r="F129" i="10" l="1"/>
  <c r="F104" i="10"/>
  <c r="F173" i="10"/>
  <c r="F136" i="10"/>
  <c r="I99" i="7"/>
  <c r="F155" i="10"/>
  <c r="F154" i="10"/>
  <c r="F180" i="10"/>
  <c r="F179" i="10"/>
  <c r="F178" i="10"/>
  <c r="F177" i="10"/>
  <c r="F175" i="10"/>
  <c r="F174" i="10"/>
  <c r="F160" i="10"/>
  <c r="F159" i="10"/>
  <c r="F157" i="10"/>
  <c r="F152" i="10"/>
  <c r="F151" i="10"/>
  <c r="F138" i="10"/>
  <c r="F137" i="10"/>
  <c r="F134" i="10"/>
  <c r="C20" i="10"/>
  <c r="F70" i="10"/>
  <c r="F127" i="10"/>
  <c r="F131" i="10"/>
  <c r="F130" i="10"/>
  <c r="F126" i="10"/>
  <c r="F125" i="10"/>
  <c r="F124" i="10"/>
  <c r="F122" i="10"/>
  <c r="F108" i="10"/>
  <c r="F107" i="10"/>
  <c r="F106" i="10"/>
  <c r="F103" i="10"/>
  <c r="F102" i="10"/>
  <c r="F101" i="10"/>
  <c r="D14" i="10"/>
  <c r="F68" i="10"/>
  <c r="F109" i="10"/>
  <c r="F105" i="10"/>
  <c r="F74" i="10"/>
  <c r="F69" i="10"/>
  <c r="F67" i="10"/>
  <c r="F66" i="10"/>
  <c r="F65" i="10"/>
  <c r="F64" i="10"/>
  <c r="D20" i="10"/>
  <c r="D18" i="10"/>
  <c r="B77" i="7" l="1"/>
  <c r="E123" i="10"/>
  <c r="F132" i="10"/>
  <c r="F150" i="10"/>
  <c r="F99" i="10"/>
  <c r="F100" i="10"/>
  <c r="C14" i="10"/>
  <c r="C18" i="10"/>
  <c r="F156" i="10"/>
  <c r="C16" i="10"/>
  <c r="F183" i="10"/>
  <c r="F111" i="10" l="1"/>
  <c r="F123" i="10"/>
  <c r="E20" i="10"/>
  <c r="F135" i="10"/>
  <c r="C10" i="10"/>
  <c r="E111" i="10"/>
  <c r="C26" i="10" l="1"/>
  <c r="C36" i="10" s="1"/>
  <c r="F20" i="10"/>
  <c r="D16" i="10"/>
  <c r="D26" i="10" s="1"/>
  <c r="D36" i="10" s="1"/>
  <c r="E14" i="10"/>
  <c r="F14" i="10" l="1"/>
  <c r="F153" i="10"/>
  <c r="F163" i="10" s="1"/>
  <c r="E18" i="10" l="1"/>
  <c r="F18" i="10" s="1"/>
  <c r="F63" i="10" l="1"/>
  <c r="F59" i="10" l="1"/>
  <c r="F71" i="10" l="1"/>
  <c r="D8" i="33" l="1"/>
  <c r="D9" i="33" l="1"/>
  <c r="E62" i="10" s="1"/>
  <c r="F21" i="18"/>
  <c r="D10" i="28" s="1"/>
  <c r="F62" i="10" l="1"/>
  <c r="E23" i="21"/>
  <c r="E24" i="21"/>
  <c r="E21" i="21"/>
  <c r="E20" i="21"/>
  <c r="E12" i="19" l="1"/>
  <c r="E13" i="19"/>
  <c r="E14" i="19"/>
  <c r="E11" i="19"/>
  <c r="D18" i="29"/>
  <c r="E58" i="10" s="1"/>
  <c r="F58" i="10" l="1"/>
  <c r="D9" i="31" l="1"/>
  <c r="E60" i="10" s="1"/>
  <c r="E25" i="21"/>
  <c r="F60" i="10" l="1"/>
  <c r="B248" i="7" l="1"/>
  <c r="E128" i="10" s="1"/>
  <c r="F128" i="10" s="1"/>
  <c r="F140" i="10" l="1"/>
  <c r="E140" i="10"/>
  <c r="E16" i="10" s="1"/>
  <c r="F16" i="10" l="1"/>
  <c r="E17" i="17" l="1"/>
  <c r="D8" i="28"/>
  <c r="D21" i="28" l="1"/>
  <c r="E57" i="10" s="1"/>
  <c r="F57" i="10" l="1"/>
  <c r="D11" i="32" l="1"/>
  <c r="E61" i="10" l="1"/>
  <c r="F61" i="10" l="1"/>
  <c r="F76" i="10" s="1"/>
  <c r="E76" i="10"/>
  <c r="E10" i="10" s="1"/>
  <c r="F10" i="10" l="1"/>
  <c r="F26" i="10" s="1"/>
  <c r="E26" i="10"/>
  <c r="E36" i="10" s="1"/>
</calcChain>
</file>

<file path=xl/comments1.xml><?xml version="1.0" encoding="utf-8"?>
<comments xmlns="http://schemas.openxmlformats.org/spreadsheetml/2006/main">
  <authors>
    <author>Doreen Biolo</author>
  </authors>
  <commentList>
    <comment ref="E400" authorId="0" shapeId="0">
      <text>
        <r>
          <rPr>
            <b/>
            <sz val="9"/>
            <color indexed="81"/>
            <rFont val="Tahoma"/>
            <family val="2"/>
          </rPr>
          <t>Doreen Biolo:</t>
        </r>
        <r>
          <rPr>
            <sz val="9"/>
            <color indexed="81"/>
            <rFont val="Tahoma"/>
            <family val="2"/>
          </rPr>
          <t xml:space="preserve">
increase for snow blowers and grass cutting eqipment</t>
        </r>
      </text>
    </comment>
  </commentList>
</comments>
</file>

<file path=xl/sharedStrings.xml><?xml version="1.0" encoding="utf-8"?>
<sst xmlns="http://schemas.openxmlformats.org/spreadsheetml/2006/main" count="8510" uniqueCount="2974">
  <si>
    <t>CITY OF WATERBURY</t>
  </si>
  <si>
    <t>BOARD OF EDUCATION</t>
  </si>
  <si>
    <t>Inc/Dec</t>
  </si>
  <si>
    <t>Salaries</t>
  </si>
  <si>
    <t>Instructional Expense</t>
  </si>
  <si>
    <t>Operation and Maintenance Payroll</t>
  </si>
  <si>
    <t>Administration Payroll</t>
  </si>
  <si>
    <t>Fiscal Administration Payroll</t>
  </si>
  <si>
    <t>Outside Activities Overtime</t>
  </si>
  <si>
    <t>Administration Overtime</t>
  </si>
  <si>
    <t>Athletic &amp; Extra Compensatory</t>
  </si>
  <si>
    <t>Total Salaries</t>
  </si>
  <si>
    <t>Out of District Tuition</t>
  </si>
  <si>
    <t>Advertising</t>
  </si>
  <si>
    <t>Postage</t>
  </si>
  <si>
    <t>Report Cards</t>
  </si>
  <si>
    <t>Instructional Supplies</t>
  </si>
  <si>
    <t>Evaluation and Testing</t>
  </si>
  <si>
    <t>Athletic Revolving Fund</t>
  </si>
  <si>
    <t>Total Instructional Expense</t>
  </si>
  <si>
    <t>Insurance - Athletics</t>
  </si>
  <si>
    <t>Pupil Transportation</t>
  </si>
  <si>
    <t>Mattatuck Museum</t>
  </si>
  <si>
    <t>Emergency Fund</t>
  </si>
  <si>
    <t>Tuition Reimbursement</t>
  </si>
  <si>
    <t>Electricity</t>
  </si>
  <si>
    <t>Natural Gas</t>
  </si>
  <si>
    <t>Janitorial Supplies</t>
  </si>
  <si>
    <t>Clothing</t>
  </si>
  <si>
    <t>Plant Equipment</t>
  </si>
  <si>
    <t>Adult Education Payroll</t>
  </si>
  <si>
    <t>511 INSTRUCTIONAL REGULAR PAYROLL</t>
  </si>
  <si>
    <t>Position Count</t>
  </si>
  <si>
    <t>Budget</t>
  </si>
  <si>
    <t>Amount</t>
  </si>
  <si>
    <t>SAW</t>
  </si>
  <si>
    <t>TEACHERS</t>
  </si>
  <si>
    <t>SCHOOL CLERICAL</t>
  </si>
  <si>
    <t>ATTENDANCE COUNSELORS</t>
  </si>
  <si>
    <t>DISTRICT WIDE CLERICAL</t>
  </si>
  <si>
    <t>DISTRICT WIDE NON-CERTIFIED</t>
  </si>
  <si>
    <t>BUS DUTY</t>
  </si>
  <si>
    <t>x</t>
  </si>
  <si>
    <t>511 SPECIAL EDUCATION REGULAR PAYROLL</t>
  </si>
  <si>
    <t>TEACHERS/HOMEBOUND</t>
  </si>
  <si>
    <t>CLERICAL</t>
  </si>
  <si>
    <t>MEDICAID PAYROLL</t>
  </si>
  <si>
    <t>511 OPERATION &amp; MAINTENANCE PAYROLL</t>
  </si>
  <si>
    <t>511 ADMINISTRATION PAYROLL</t>
  </si>
  <si>
    <t>ADMINISTRATION NON-CERTIFIED</t>
  </si>
  <si>
    <t>511 HUMAN RESOURCES PAYROLL</t>
  </si>
  <si>
    <t>511 FISCAL ADMINISTRATION PAYROLL</t>
  </si>
  <si>
    <t>511 STUDENT TRANSPORTATION PAYROLL</t>
  </si>
  <si>
    <t>CROSSING GUARDS</t>
  </si>
  <si>
    <t>Human Resources Payroll</t>
  </si>
  <si>
    <t>Student Transportation Payroll</t>
  </si>
  <si>
    <t>OFFICE/KINDERGARTEN AIDES</t>
  </si>
  <si>
    <t xml:space="preserve">Instructional Regular Payroll </t>
  </si>
  <si>
    <t xml:space="preserve">Special Education Payroll </t>
  </si>
  <si>
    <t>POLICE RESOURCE OFFICERS</t>
  </si>
  <si>
    <t>Purchased Services Expense</t>
  </si>
  <si>
    <t xml:space="preserve">Consulting </t>
  </si>
  <si>
    <t>Auditing</t>
  </si>
  <si>
    <t>Sport Officials</t>
  </si>
  <si>
    <t>Telephone</t>
  </si>
  <si>
    <t>Travel Expenses</t>
  </si>
  <si>
    <t>Printing &amp; Binding</t>
  </si>
  <si>
    <t>Property Expense</t>
  </si>
  <si>
    <t>Furniture</t>
  </si>
  <si>
    <t>Office Equipment</t>
  </si>
  <si>
    <t>General Repairs &amp; Maintenance</t>
  </si>
  <si>
    <t>Maintenance - Service Contracts</t>
  </si>
  <si>
    <t>Building Rental</t>
  </si>
  <si>
    <t>Water</t>
  </si>
  <si>
    <t>Security &amp; Safety</t>
  </si>
  <si>
    <t>Office Supplies</t>
  </si>
  <si>
    <t>Emergency/Medical Supplies</t>
  </si>
  <si>
    <t>Intake Center Supplies</t>
  </si>
  <si>
    <t>Recruitment Supplies</t>
  </si>
  <si>
    <t>Medicaid Supplies</t>
  </si>
  <si>
    <t>Gasoline</t>
  </si>
  <si>
    <t>Buildings &amp; Grounds Supplies</t>
  </si>
  <si>
    <t>Crossing Guard Uniforms</t>
  </si>
  <si>
    <t>Recreational Supplies</t>
  </si>
  <si>
    <t>Athletic Supplies</t>
  </si>
  <si>
    <t>Miscellaneous Expense</t>
  </si>
  <si>
    <t>Board of Ed Commissioners</t>
  </si>
  <si>
    <t>Mileage</t>
  </si>
  <si>
    <t>Coaches Reimbursements</t>
  </si>
  <si>
    <t>Dues &amp; Publications</t>
  </si>
  <si>
    <t>Total Purchased Services Expense</t>
  </si>
  <si>
    <t>Total Property Expense</t>
  </si>
  <si>
    <t>Total Miscellaneous Expense</t>
  </si>
  <si>
    <t>Education Longevity</t>
  </si>
  <si>
    <t>Car &amp; Meal Allowance</t>
  </si>
  <si>
    <t>New Items</t>
  </si>
  <si>
    <t>Total New Items</t>
  </si>
  <si>
    <t>Messenger Service</t>
  </si>
  <si>
    <t>TOTAL</t>
  </si>
  <si>
    <t>SUPERINTENDENT OF SCHOOLS</t>
  </si>
  <si>
    <t>ADMINISTRATION</t>
  </si>
  <si>
    <t>SKILLED MAINTENANCE</t>
  </si>
  <si>
    <t>Extra Police Protection</t>
  </si>
  <si>
    <t>ACCOUNT 556</t>
  </si>
  <si>
    <t>EXPENDITURES</t>
  </si>
  <si>
    <t>BUDGETED</t>
  </si>
  <si>
    <t>ACCOUNT 561</t>
  </si>
  <si>
    <t>INSTRUCTIONAL SUPPLIES</t>
  </si>
  <si>
    <t>Textbooks, workbooks, library books, art supplies, recreation/athletic supplies and classroom supplies purchased by the schools.</t>
  </si>
  <si>
    <t>Regular Ed</t>
  </si>
  <si>
    <t>OFFICE SUPPLIES</t>
  </si>
  <si>
    <t>Admin Office</t>
  </si>
  <si>
    <t>Fiscal Admin Office</t>
  </si>
  <si>
    <t>Human Resources</t>
  </si>
  <si>
    <t>School Inspector's Office</t>
  </si>
  <si>
    <t>EMERGENCY MEDICAL SUPPLIES</t>
  </si>
  <si>
    <t>Human Resource Office</t>
  </si>
  <si>
    <t>RECRUITMENT SUPPLIES</t>
  </si>
  <si>
    <t>MEDICAID SUPPLIES</t>
  </si>
  <si>
    <t>JANITORIAL SUPPLIES</t>
  </si>
  <si>
    <t>School Inspector's</t>
  </si>
  <si>
    <t>Supplies needed by custodians to maintain cleanliness of schools &amp; maintain toiletries as needed.</t>
  </si>
  <si>
    <t>INTAKE CENTER SUPPLIES</t>
  </si>
  <si>
    <t>BUILDINGS &amp; GROUNDS SUPPLIES</t>
  </si>
  <si>
    <t>ACCOUNT 567</t>
  </si>
  <si>
    <t>CLOTHING</t>
  </si>
  <si>
    <t>CROSSING GUARD UNIFORMS</t>
  </si>
  <si>
    <t>ACCOUNT 569</t>
  </si>
  <si>
    <t>RECREATIONAL SUPPLIES</t>
  </si>
  <si>
    <t>ACCOUNT 533</t>
  </si>
  <si>
    <t>EVALUATION &amp; TESTING</t>
  </si>
  <si>
    <t>CONSULTING</t>
  </si>
  <si>
    <t>AUDITING</t>
  </si>
  <si>
    <t>ACCOUNT 539</t>
  </si>
  <si>
    <t>SPORT OFFICIALS</t>
  </si>
  <si>
    <t>REPORT CARDS</t>
  </si>
  <si>
    <t>MESSENGER SERVICE</t>
  </si>
  <si>
    <t>ACCOUNT 551</t>
  </si>
  <si>
    <t>PUPIL TRANSPORTATION</t>
  </si>
  <si>
    <t>ACCOUNT 553</t>
  </si>
  <si>
    <t>POSTAGE</t>
  </si>
  <si>
    <t>TELEPHONE</t>
  </si>
  <si>
    <t>OUT OF DISTRICT TUITION</t>
  </si>
  <si>
    <t>ACCOUNT 557</t>
  </si>
  <si>
    <t>TUITION REIMBURSEMENT</t>
  </si>
  <si>
    <t>ACCOUNT 558</t>
  </si>
  <si>
    <t>TRAVEL EXPENSES</t>
  </si>
  <si>
    <t>Fiscal Admin</t>
  </si>
  <si>
    <t>ACCOUNT 559</t>
  </si>
  <si>
    <t>ADVERTISING</t>
  </si>
  <si>
    <t>Human Resource</t>
  </si>
  <si>
    <t>PRINTING &amp; BINDING</t>
  </si>
  <si>
    <t>INSURANCE - ATHLETICS</t>
  </si>
  <si>
    <t>Admin</t>
  </si>
  <si>
    <t>ACCOUNT 543</t>
  </si>
  <si>
    <t>Special Ed</t>
  </si>
  <si>
    <t>GENERAL REPAIRS &amp; MAINTENANCE</t>
  </si>
  <si>
    <t>MAINTENANCE-SERVICE CONTRACTS</t>
  </si>
  <si>
    <t>ACCOUNT 544</t>
  </si>
  <si>
    <t>BUILDING RENTALS</t>
  </si>
  <si>
    <t>Lease of:</t>
  </si>
  <si>
    <t>Harper Ave.</t>
  </si>
  <si>
    <t>ACCOUNT 545</t>
  </si>
  <si>
    <t>WATER</t>
  </si>
  <si>
    <t>ELECTRICITY</t>
  </si>
  <si>
    <t>SECURITY &amp; SAFETY</t>
  </si>
  <si>
    <t>GASOLINE</t>
  </si>
  <si>
    <t>NATURAL GAS</t>
  </si>
  <si>
    <t>ACCOUNT 575</t>
  </si>
  <si>
    <t>FURNITURE</t>
  </si>
  <si>
    <t>OFFICE EQUIPMENT</t>
  </si>
  <si>
    <t>PLANT EQUIPMENT</t>
  </si>
  <si>
    <t>ACCOUNT 529</t>
  </si>
  <si>
    <t>CAR &amp; MEAL ALLOWANCE</t>
  </si>
  <si>
    <t>ACCOUNT 589</t>
  </si>
  <si>
    <t>MATTATUCK MUSEUM</t>
  </si>
  <si>
    <t>BOARD OF ED COMMISSIONERS</t>
  </si>
  <si>
    <t>EMERGENCY FUND</t>
  </si>
  <si>
    <t>MILEAGE</t>
  </si>
  <si>
    <t>COACHES REIMBURSEMENT</t>
  </si>
  <si>
    <t>DUES &amp; PUBLICATIONS</t>
  </si>
  <si>
    <t>ACCOUNT 591</t>
  </si>
  <si>
    <t>ATHLETIC REVOLVING FUND</t>
  </si>
  <si>
    <t>MAINTAINERS</t>
  </si>
  <si>
    <t>Expenditures</t>
  </si>
  <si>
    <t>CAFETERIA AIDES</t>
  </si>
  <si>
    <t xml:space="preserve">New Items </t>
  </si>
  <si>
    <t>ABA</t>
  </si>
  <si>
    <t>PARAPROFESSIONAL</t>
  </si>
  <si>
    <t>Regular Ed Tuition</t>
  </si>
  <si>
    <t>Out of District Tuition - Spec Ed</t>
  </si>
  <si>
    <t xml:space="preserve">Wide-area Network </t>
  </si>
  <si>
    <t>WIDE-AREA NETWORK</t>
  </si>
  <si>
    <t>SCHOOL PSYCHOLOGISTS</t>
  </si>
  <si>
    <t>SOCIAL WORKERS</t>
  </si>
  <si>
    <t>SPEECH PATHOLOGISTS</t>
  </si>
  <si>
    <t>INTERPRETERS</t>
  </si>
  <si>
    <t>St. Lucy-Pal/State Street</t>
  </si>
  <si>
    <t>Admin:</t>
  </si>
  <si>
    <t>Odd Fellows/ Generali Parking</t>
  </si>
  <si>
    <t>Electrical Supplies</t>
  </si>
  <si>
    <t>Plumbing Supplies</t>
  </si>
  <si>
    <t>Bldg &amp; Grounds Supplies</t>
  </si>
  <si>
    <t>City Non Lapsing Account</t>
  </si>
  <si>
    <t>Operation and Maintenance Overtime</t>
  </si>
  <si>
    <t>Purchased Services - Outside</t>
  </si>
  <si>
    <t>Contingency Surplus</t>
  </si>
  <si>
    <t>PURCHASED SERVICES - SPECIAL ED</t>
  </si>
  <si>
    <t>Purchased Services - Outside Special Ed</t>
  </si>
  <si>
    <t>Supplies needed for new student registration</t>
  </si>
  <si>
    <t>Supplies needed by the HR department for recruitment purposes along with drug testing for new hires.</t>
  </si>
  <si>
    <t>Supplies needed by Operation &amp; Maintenance Department to maintain upkeep of school buildings &amp; grounds</t>
  </si>
  <si>
    <t>Per Blue Collar contract - uniforms for the maintaince staff in the schools</t>
  </si>
  <si>
    <t>Education portion for the yearly audit by an outside firm</t>
  </si>
  <si>
    <t>Uniforms and supplies for the School Crossing Guards</t>
  </si>
  <si>
    <t>Supplies needed to maintain special education student's medical records</t>
  </si>
  <si>
    <t>Athletic supplies for the middle schools.</t>
  </si>
  <si>
    <t>Office supplies for schools and department offices</t>
  </si>
  <si>
    <t>Represents costs of officiating middle school sporting events</t>
  </si>
  <si>
    <t>Represents cost of supplies for the printing of report cards</t>
  </si>
  <si>
    <t>Represents cost of mail service from within the department during the school year</t>
  </si>
  <si>
    <t>Represents cost of all education mailing including report cards</t>
  </si>
  <si>
    <t>Special Education</t>
  </si>
  <si>
    <t>Regular Education</t>
  </si>
  <si>
    <t>Represents educational cost of students by choice to attend magnet schools outside of district</t>
  </si>
  <si>
    <t>Also the cost for students placed out of district by Department of Children &amp; Family</t>
  </si>
  <si>
    <t>Represents cost for special education students to attend out of district facilities to best meet their needs</t>
  </si>
  <si>
    <t>one on one nursing, bilingual psychologist, psychiatry etc.</t>
  </si>
  <si>
    <t>Represents cost for special education students who need outside service providers such as occupational therapy, speech therapy,</t>
  </si>
  <si>
    <t>Represents cost reimbursement for courses per WTA &amp; WMAA contracts</t>
  </si>
  <si>
    <t>Represents cost of minimal medical supplies and any emergency supplies that may be needed</t>
  </si>
  <si>
    <t xml:space="preserve">Represents cost for internet service and fiber optic maintenance </t>
  </si>
  <si>
    <t xml:space="preserve">Represents cost for students to travel to compete in events </t>
  </si>
  <si>
    <t>Represents cost for travel fees for conferences and seminars for education staff</t>
  </si>
  <si>
    <t>Represents cost of advertising associated with recruitment for new administration and teachers</t>
  </si>
  <si>
    <t>Represents cost of printing services for student handbooks, student record folders, student cummulative cards etc.</t>
  </si>
  <si>
    <t>Represents cost of policy for student accident insurance</t>
  </si>
  <si>
    <t>Represents cost for general repairs on plant equipment and general maintenance on buildings</t>
  </si>
  <si>
    <t>Represents cost of operation and maintenance contracts to maintain school buildings</t>
  </si>
  <si>
    <t>Palace Theatre/WAMS</t>
  </si>
  <si>
    <t>Represents cost of water/sewer usage in education buildings</t>
  </si>
  <si>
    <t>Represents cost of electricity usage in school buildings</t>
  </si>
  <si>
    <t>Represents cost of natural gas usage at school buildings</t>
  </si>
  <si>
    <t>Represents cost to purchase office/computer equipment, equipment upgrades &amp; software licensing agreements.</t>
  </si>
  <si>
    <t>Represents cost of our operation and maintenace personnel monthly mileage stipend &amp; meal allowance for snowplowing</t>
  </si>
  <si>
    <t xml:space="preserve">per Blue Collar Contract.  </t>
  </si>
  <si>
    <t>Represents cost for services for district's 5th grade history program</t>
  </si>
  <si>
    <t>Represents cost of stipends for Board of Ed Commissioners</t>
  </si>
  <si>
    <t xml:space="preserve">Represents cost of emergency expenditure as defined in the SAW Contract </t>
  </si>
  <si>
    <t xml:space="preserve">Represents cost of mileage reimbursement per union contracts. </t>
  </si>
  <si>
    <t>Represents cost of parking fees by Parking Authority</t>
  </si>
  <si>
    <t>Represents reimbursement cost for athletic directors and coaches for expenses incurred during the sport season</t>
  </si>
  <si>
    <t>in accordance with the WTA contract</t>
  </si>
  <si>
    <t>Represents cost of fees and membership for services from professional and other organizations</t>
  </si>
  <si>
    <t xml:space="preserve">Represents contribution to the High School Athletic Revolving Account for expenses at high school sporting events </t>
  </si>
  <si>
    <t xml:space="preserve">such as payment of officials. </t>
  </si>
  <si>
    <t>Projected Resignations/Attrition Certified</t>
  </si>
  <si>
    <t>Projected Resignations/Attrition Non-Certified</t>
  </si>
  <si>
    <t>WTA UNION PRESIDENT - REIMBURSEMENT</t>
  </si>
  <si>
    <t>Summary</t>
  </si>
  <si>
    <t>Administration</t>
  </si>
  <si>
    <t>Administration Clerical</t>
  </si>
  <si>
    <t>Fiscal Administration</t>
  </si>
  <si>
    <t>Operation &amp; Maintenance</t>
  </si>
  <si>
    <t>School Transportation</t>
  </si>
  <si>
    <t>Crossing Guards</t>
  </si>
  <si>
    <t>Purchased Services</t>
  </si>
  <si>
    <t>Outside Special Ed</t>
  </si>
  <si>
    <t>WTA</t>
  </si>
  <si>
    <t>District Wide Non-Certified</t>
  </si>
  <si>
    <t>Attendance Counselors</t>
  </si>
  <si>
    <t>School Clerical</t>
  </si>
  <si>
    <t>District Wide Clerical</t>
  </si>
  <si>
    <t>Library Assistants</t>
  </si>
  <si>
    <t>Psychologists</t>
  </si>
  <si>
    <t>Social Workers</t>
  </si>
  <si>
    <t>Speech Pathologists</t>
  </si>
  <si>
    <t>ABA Therapists</t>
  </si>
  <si>
    <t>Interpreters</t>
  </si>
  <si>
    <t>Paraprofessionals</t>
  </si>
  <si>
    <t>Clerical</t>
  </si>
  <si>
    <t>Medicaid</t>
  </si>
  <si>
    <t>Adminstration</t>
  </si>
  <si>
    <t>Skilled Maintenance</t>
  </si>
  <si>
    <t>Maintainers</t>
  </si>
  <si>
    <t>Table of Contents</t>
  </si>
  <si>
    <t>General Fund 2014-2015 Surplus</t>
  </si>
  <si>
    <t xml:space="preserve">Approved Budget </t>
  </si>
  <si>
    <t>Propane</t>
  </si>
  <si>
    <t>and school readiness.  Costs also include transportation for field trips, athletics, detention, allied health, tech ed, Vo-Ag etc.</t>
  </si>
  <si>
    <t>Represents transportation cost of all regular and special education students to and from school including non-public, charter schools</t>
  </si>
  <si>
    <t>Maintenance Lease cost for Live-Scan fingerprinting system.</t>
  </si>
  <si>
    <t>Curriculum Office</t>
  </si>
  <si>
    <t>Athletic Trainers</t>
  </si>
  <si>
    <t>General Fund 2015-2016 Surplus</t>
  </si>
  <si>
    <t>DIESEL/PROPANE</t>
  </si>
  <si>
    <t>Diesel/Propane</t>
  </si>
  <si>
    <t>Diesel/Sped Busses</t>
  </si>
  <si>
    <t>Athletic Supplies for the 3 comprehensive High Schools and Waterbury Career Academy</t>
  </si>
  <si>
    <t>2017-2018</t>
  </si>
  <si>
    <t>Legal/Arbitration</t>
  </si>
  <si>
    <t>NVCC  Connections</t>
  </si>
  <si>
    <t>Certified Early Incentive &amp; Vacation Sick Time Buyout</t>
  </si>
  <si>
    <t>Substitute Teacher Payroll</t>
  </si>
  <si>
    <t xml:space="preserve">Represents cost of monitoring security systems, intercom systems and safety supplies. </t>
  </si>
  <si>
    <t>Represents cost of ambulance standby at football games.</t>
  </si>
  <si>
    <t>General Fund 2016-2017 Surplus</t>
  </si>
  <si>
    <t>ATHLETIC SUPPLIES</t>
  </si>
  <si>
    <t>2018-2019</t>
  </si>
  <si>
    <t>Represents cost associated with maintenance of copiers, office equipment, tech equipment etc.</t>
  </si>
  <si>
    <t>Elks Lodge Parking</t>
  </si>
  <si>
    <t>EDUCATIONAL (GRANTS &amp; MATCHING FUNDS)</t>
  </si>
  <si>
    <t>ALLIANCE - NON REFORM</t>
  </si>
  <si>
    <t>2019-2020</t>
  </si>
  <si>
    <t>SALARY</t>
  </si>
  <si>
    <t>DESCRIPTION</t>
  </si>
  <si>
    <t>Raffaele</t>
  </si>
  <si>
    <t>Accountant 3</t>
  </si>
  <si>
    <t>89010508</t>
  </si>
  <si>
    <t>Adam</t>
  </si>
  <si>
    <t>Shaban</t>
  </si>
  <si>
    <t>Rochdi</t>
  </si>
  <si>
    <t>Maghfour</t>
  </si>
  <si>
    <t>88031006</t>
  </si>
  <si>
    <t>Thomas</t>
  </si>
  <si>
    <t>Bell</t>
  </si>
  <si>
    <t>Doreen</t>
  </si>
  <si>
    <t>Biolo</t>
  </si>
  <si>
    <t>Chief Financial Officer</t>
  </si>
  <si>
    <t>Krista</t>
  </si>
  <si>
    <t>Michelle</t>
  </si>
  <si>
    <t>Nancy</t>
  </si>
  <si>
    <t>Nilsa</t>
  </si>
  <si>
    <t>Cintron</t>
  </si>
  <si>
    <t>89011008</t>
  </si>
  <si>
    <t>Rosa</t>
  </si>
  <si>
    <t>Garcia</t>
  </si>
  <si>
    <t>87510001</t>
  </si>
  <si>
    <t>Denise</t>
  </si>
  <si>
    <t>Yolanda</t>
  </si>
  <si>
    <t>Velez</t>
  </si>
  <si>
    <t>Rodriguez</t>
  </si>
  <si>
    <t>Angelina</t>
  </si>
  <si>
    <t>Irizarry</t>
  </si>
  <si>
    <t>Zhuta</t>
  </si>
  <si>
    <t>Eileen</t>
  </si>
  <si>
    <t>Alicia</t>
  </si>
  <si>
    <t>Amato</t>
  </si>
  <si>
    <t>Michael</t>
  </si>
  <si>
    <t>Seasonal Workers</t>
  </si>
  <si>
    <t>William</t>
  </si>
  <si>
    <t>Masone</t>
  </si>
  <si>
    <t>Lasky</t>
  </si>
  <si>
    <t>David</t>
  </si>
  <si>
    <t>Anne</t>
  </si>
  <si>
    <t>Phelan</t>
  </si>
  <si>
    <t>HR Generalist - BOE</t>
  </si>
  <si>
    <t>Rachel</t>
  </si>
  <si>
    <t>Lamb</t>
  </si>
  <si>
    <t>Melanie</t>
  </si>
  <si>
    <t>Lopez</t>
  </si>
  <si>
    <t>Steven</t>
  </si>
  <si>
    <t>Colon</t>
  </si>
  <si>
    <t>Burke</t>
  </si>
  <si>
    <t>Robinson</t>
  </si>
  <si>
    <t>Cruz</t>
  </si>
  <si>
    <t>Danielle</t>
  </si>
  <si>
    <t>Mason</t>
  </si>
  <si>
    <t>James</t>
  </si>
  <si>
    <t>Maryann</t>
  </si>
  <si>
    <t>Gray</t>
  </si>
  <si>
    <t>Morrison</t>
  </si>
  <si>
    <t>Daniel</t>
  </si>
  <si>
    <t>Francis</t>
  </si>
  <si>
    <t>Johnson</t>
  </si>
  <si>
    <t>Sonia</t>
  </si>
  <si>
    <t>Sabrina</t>
  </si>
  <si>
    <t>Martinez</t>
  </si>
  <si>
    <t>Tomasella</t>
  </si>
  <si>
    <t>Albert</t>
  </si>
  <si>
    <t>Curtis</t>
  </si>
  <si>
    <t>Glazier (Licensed)</t>
  </si>
  <si>
    <t>Lisa</t>
  </si>
  <si>
    <t>Dunn</t>
  </si>
  <si>
    <t>Sr HR Generalist - BOE</t>
  </si>
  <si>
    <t>Donna</t>
  </si>
  <si>
    <t>Patricia</t>
  </si>
  <si>
    <t>Jessica</t>
  </si>
  <si>
    <t>Alexandra</t>
  </si>
  <si>
    <t>Turner</t>
  </si>
  <si>
    <t>Devonne</t>
  </si>
  <si>
    <t>Parker</t>
  </si>
  <si>
    <t>Jennifer</t>
  </si>
  <si>
    <t>Lauren</t>
  </si>
  <si>
    <t>Cassidy</t>
  </si>
  <si>
    <t>Joan</t>
  </si>
  <si>
    <t>Barbara</t>
  </si>
  <si>
    <t>Dawn</t>
  </si>
  <si>
    <t>McGrail</t>
  </si>
  <si>
    <t>ABA Behavioral Therapist</t>
  </si>
  <si>
    <t>88510001</t>
  </si>
  <si>
    <t>Nicole</t>
  </si>
  <si>
    <t>Stephanie</t>
  </si>
  <si>
    <t>Christiano</t>
  </si>
  <si>
    <t>Laura</t>
  </si>
  <si>
    <t>Winoski</t>
  </si>
  <si>
    <t>Arelia</t>
  </si>
  <si>
    <t>Tolentino</t>
  </si>
  <si>
    <t>Garofalo</t>
  </si>
  <si>
    <t>Cheryl</t>
  </si>
  <si>
    <t>Seeger</t>
  </si>
  <si>
    <t>Melissa</t>
  </si>
  <si>
    <t>Jodi</t>
  </si>
  <si>
    <t>Wolf</t>
  </si>
  <si>
    <t>Harris</t>
  </si>
  <si>
    <t>Aimee</t>
  </si>
  <si>
    <t>Scarduzio</t>
  </si>
  <si>
    <t>Judith</t>
  </si>
  <si>
    <t>Semanoff</t>
  </si>
  <si>
    <t>Alexandria</t>
  </si>
  <si>
    <t>Hall</t>
  </si>
  <si>
    <t>Halaia</t>
  </si>
  <si>
    <t>Chiarella</t>
  </si>
  <si>
    <t>Sherri</t>
  </si>
  <si>
    <t>Ouellette</t>
  </si>
  <si>
    <t>Margaret</t>
  </si>
  <si>
    <t>Kennelly</t>
  </si>
  <si>
    <t>Hardy</t>
  </si>
  <si>
    <t>Andrew</t>
  </si>
  <si>
    <t>Doyon</t>
  </si>
  <si>
    <t>Jason</t>
  </si>
  <si>
    <t>Ricardo</t>
  </si>
  <si>
    <t>DiLonardo</t>
  </si>
  <si>
    <t>Sandra</t>
  </si>
  <si>
    <t>McCasland</t>
  </si>
  <si>
    <t>Accountant 1</t>
  </si>
  <si>
    <t>Brian</t>
  </si>
  <si>
    <t>Garafola</t>
  </si>
  <si>
    <t>Nicholas</t>
  </si>
  <si>
    <t>Louis</t>
  </si>
  <si>
    <t>Accountant 2</t>
  </si>
  <si>
    <t>Teacher Physics WAMS</t>
  </si>
  <si>
    <t>83410001</t>
  </si>
  <si>
    <t>Edwin</t>
  </si>
  <si>
    <t>Culver</t>
  </si>
  <si>
    <t>Teacher - Physics Crosby</t>
  </si>
  <si>
    <t>86210001</t>
  </si>
  <si>
    <t>86310001</t>
  </si>
  <si>
    <t>86410001</t>
  </si>
  <si>
    <t>Diaz</t>
  </si>
  <si>
    <t>Administrative Associate 1</t>
  </si>
  <si>
    <t>80710005</t>
  </si>
  <si>
    <t>Dominique</t>
  </si>
  <si>
    <t>81410005</t>
  </si>
  <si>
    <t>Myrna</t>
  </si>
  <si>
    <t>Mitchell</t>
  </si>
  <si>
    <t>82010005</t>
  </si>
  <si>
    <t>Moore</t>
  </si>
  <si>
    <t>82110005</t>
  </si>
  <si>
    <t>Maria Ivette</t>
  </si>
  <si>
    <t>Feliciano</t>
  </si>
  <si>
    <t>82610005</t>
  </si>
  <si>
    <t>O'Brien</t>
  </si>
  <si>
    <t>School Secretary</t>
  </si>
  <si>
    <t>81610005</t>
  </si>
  <si>
    <t>Jamie</t>
  </si>
  <si>
    <t>D'Agostino</t>
  </si>
  <si>
    <t>Josephine</t>
  </si>
  <si>
    <t>Rinaldi</t>
  </si>
  <si>
    <t>83410005</t>
  </si>
  <si>
    <t>Vegliante</t>
  </si>
  <si>
    <t>Amy</t>
  </si>
  <si>
    <t>Swanson</t>
  </si>
  <si>
    <t>83210005</t>
  </si>
  <si>
    <t>Katherine</t>
  </si>
  <si>
    <t>Christ</t>
  </si>
  <si>
    <t>HR Assistant - Education</t>
  </si>
  <si>
    <t>Marino</t>
  </si>
  <si>
    <t>Williams</t>
  </si>
  <si>
    <t>Administrative Associate 2</t>
  </si>
  <si>
    <t>89010004</t>
  </si>
  <si>
    <t>Bouley</t>
  </si>
  <si>
    <t>Executive Admin Specialist</t>
  </si>
  <si>
    <t>Rochelle</t>
  </si>
  <si>
    <t>Hamel</t>
  </si>
  <si>
    <t>Debra</t>
  </si>
  <si>
    <t>Murno</t>
  </si>
  <si>
    <t>Joseph</t>
  </si>
  <si>
    <t>80910005</t>
  </si>
  <si>
    <t>Ebony</t>
  </si>
  <si>
    <t>Gaines</t>
  </si>
  <si>
    <t>82210005</t>
  </si>
  <si>
    <t>Gina</t>
  </si>
  <si>
    <t>Tirado</t>
  </si>
  <si>
    <t>81110005</t>
  </si>
  <si>
    <t>Melva</t>
  </si>
  <si>
    <t>Nevers</t>
  </si>
  <si>
    <t>85010005</t>
  </si>
  <si>
    <t>Glendalis</t>
  </si>
  <si>
    <t>Carrero</t>
  </si>
  <si>
    <t>Napp</t>
  </si>
  <si>
    <t>Sheila</t>
  </si>
  <si>
    <t>85110005</t>
  </si>
  <si>
    <t>Anna</t>
  </si>
  <si>
    <t>O'Neil</t>
  </si>
  <si>
    <t>Mendoza</t>
  </si>
  <si>
    <t>85210005</t>
  </si>
  <si>
    <t>Kathleen</t>
  </si>
  <si>
    <t>Mary</t>
  </si>
  <si>
    <t>Elsie</t>
  </si>
  <si>
    <t>86210005</t>
  </si>
  <si>
    <t>Nikki</t>
  </si>
  <si>
    <t>Allison</t>
  </si>
  <si>
    <t>Claudette</t>
  </si>
  <si>
    <t>Jones</t>
  </si>
  <si>
    <t>Mandi</t>
  </si>
  <si>
    <t>Gadue</t>
  </si>
  <si>
    <t>86310005</t>
  </si>
  <si>
    <t>Tawana</t>
  </si>
  <si>
    <t>De La Rosa</t>
  </si>
  <si>
    <t>Wendy</t>
  </si>
  <si>
    <t>Cronk</t>
  </si>
  <si>
    <t>86410005</t>
  </si>
  <si>
    <t>Kelly</t>
  </si>
  <si>
    <t>Hinton</t>
  </si>
  <si>
    <t>Veronica</t>
  </si>
  <si>
    <t>Munoz</t>
  </si>
  <si>
    <t>Amanda</t>
  </si>
  <si>
    <t>Noonan</t>
  </si>
  <si>
    <t>Carroll</t>
  </si>
  <si>
    <t>Ignacio</t>
  </si>
  <si>
    <t>Andrea</t>
  </si>
  <si>
    <t>Ney</t>
  </si>
  <si>
    <t>87518501</t>
  </si>
  <si>
    <t>Faye</t>
  </si>
  <si>
    <t>DeLorenzo</t>
  </si>
  <si>
    <t>87515503</t>
  </si>
  <si>
    <t>Carol</t>
  </si>
  <si>
    <t>Maria</t>
  </si>
  <si>
    <t>Rita</t>
  </si>
  <si>
    <t>Joanne</t>
  </si>
  <si>
    <t>Marie</t>
  </si>
  <si>
    <t>Martineau</t>
  </si>
  <si>
    <t>Shanna</t>
  </si>
  <si>
    <t>Elizabeth</t>
  </si>
  <si>
    <t>Karen</t>
  </si>
  <si>
    <t>80510005</t>
  </si>
  <si>
    <t>Lillian</t>
  </si>
  <si>
    <t>81710005</t>
  </si>
  <si>
    <t>Andrash</t>
  </si>
  <si>
    <t>Costanzo</t>
  </si>
  <si>
    <t>Janice</t>
  </si>
  <si>
    <t>Solla</t>
  </si>
  <si>
    <t>Davis</t>
  </si>
  <si>
    <t>Jeanne</t>
  </si>
  <si>
    <t>Shelley</t>
  </si>
  <si>
    <t>Deziel</t>
  </si>
  <si>
    <t>Catherine</t>
  </si>
  <si>
    <t>Cherubini</t>
  </si>
  <si>
    <t>Administrative Associate 3(RC)</t>
  </si>
  <si>
    <t>Administrative Associate 3</t>
  </si>
  <si>
    <t>Timothy</t>
  </si>
  <si>
    <t>Brown</t>
  </si>
  <si>
    <t>Victoria</t>
  </si>
  <si>
    <t>Gonillo</t>
  </si>
  <si>
    <t>Cynthia</t>
  </si>
  <si>
    <t>Kimberly</t>
  </si>
  <si>
    <t>Justine</t>
  </si>
  <si>
    <t>D'Amelio</t>
  </si>
  <si>
    <t>Stanco</t>
  </si>
  <si>
    <t>Laurie</t>
  </si>
  <si>
    <t>Pelletier</t>
  </si>
  <si>
    <t>Cicchiello</t>
  </si>
  <si>
    <t>Smith</t>
  </si>
  <si>
    <t>Jeanette</t>
  </si>
  <si>
    <t>Hill</t>
  </si>
  <si>
    <t>Assistant Superintendent</t>
  </si>
  <si>
    <t>Baker</t>
  </si>
  <si>
    <t>Darren</t>
  </si>
  <si>
    <t>Schwartz</t>
  </si>
  <si>
    <t>Rosado</t>
  </si>
  <si>
    <t>John</t>
  </si>
  <si>
    <t>Rebecca</t>
  </si>
  <si>
    <t>Lewis</t>
  </si>
  <si>
    <t>Betsey</t>
  </si>
  <si>
    <t>Lori</t>
  </si>
  <si>
    <t>Magda</t>
  </si>
  <si>
    <t>Quispe</t>
  </si>
  <si>
    <t>Pamela</t>
  </si>
  <si>
    <t>Mary Beth</t>
  </si>
  <si>
    <t>Sideravage</t>
  </si>
  <si>
    <t>Attendance Counselor DW</t>
  </si>
  <si>
    <t>Carter</t>
  </si>
  <si>
    <t>Harmon</t>
  </si>
  <si>
    <t>Diane</t>
  </si>
  <si>
    <t>Marcano</t>
  </si>
  <si>
    <t>Shelby</t>
  </si>
  <si>
    <t>Stacey</t>
  </si>
  <si>
    <t>Mildred</t>
  </si>
  <si>
    <t>Dreher</t>
  </si>
  <si>
    <t>Audiologist - SPECIAL</t>
  </si>
  <si>
    <t>George</t>
  </si>
  <si>
    <t>Charlotte</t>
  </si>
  <si>
    <t>Anthony</t>
  </si>
  <si>
    <t>BTF - Lic Electrician</t>
  </si>
  <si>
    <t>Christopher</t>
  </si>
  <si>
    <t>Ralph</t>
  </si>
  <si>
    <t>Buonocore</t>
  </si>
  <si>
    <t>Deborah</t>
  </si>
  <si>
    <t>Emma</t>
  </si>
  <si>
    <t>Carrie</t>
  </si>
  <si>
    <t>Swain</t>
  </si>
  <si>
    <t>Grasso</t>
  </si>
  <si>
    <t>Aida</t>
  </si>
  <si>
    <t>Morales</t>
  </si>
  <si>
    <t>Katie</t>
  </si>
  <si>
    <t>Caruso</t>
  </si>
  <si>
    <t>Poulter</t>
  </si>
  <si>
    <t>Quinn</t>
  </si>
  <si>
    <t>Clements</t>
  </si>
  <si>
    <t>Farrington</t>
  </si>
  <si>
    <t>Matthew</t>
  </si>
  <si>
    <t>Todd</t>
  </si>
  <si>
    <t>Arroyo</t>
  </si>
  <si>
    <t>Mark</t>
  </si>
  <si>
    <t>Alexander</t>
  </si>
  <si>
    <t>Bandurski</t>
  </si>
  <si>
    <t>Brennan</t>
  </si>
  <si>
    <t>O'Toole</t>
  </si>
  <si>
    <t>Ian</t>
  </si>
  <si>
    <t>McKenna</t>
  </si>
  <si>
    <t>Eric</t>
  </si>
  <si>
    <t>Ryan</t>
  </si>
  <si>
    <t>Cook</t>
  </si>
  <si>
    <t>Sullivan</t>
  </si>
  <si>
    <t>Walters</t>
  </si>
  <si>
    <t>Lynn</t>
  </si>
  <si>
    <t>Jeffrey</t>
  </si>
  <si>
    <t>Hunter</t>
  </si>
  <si>
    <t>Pupil Transport Coordinator</t>
  </si>
  <si>
    <t>89510007</t>
  </si>
  <si>
    <t>Angela</t>
  </si>
  <si>
    <t>Susan</t>
  </si>
  <si>
    <t>Meaney</t>
  </si>
  <si>
    <t>Cindy</t>
  </si>
  <si>
    <t>Ferreira</t>
  </si>
  <si>
    <t>Elaine</t>
  </si>
  <si>
    <t>Herman</t>
  </si>
  <si>
    <t>Kevin</t>
  </si>
  <si>
    <t>Canady</t>
  </si>
  <si>
    <t>Stephen</t>
  </si>
  <si>
    <t>Barbieri</t>
  </si>
  <si>
    <t>Tina</t>
  </si>
  <si>
    <t>School Crossing Guard</t>
  </si>
  <si>
    <t>Law</t>
  </si>
  <si>
    <t>Polletta</t>
  </si>
  <si>
    <t>Francisca</t>
  </si>
  <si>
    <t>Ann</t>
  </si>
  <si>
    <t>Clark</t>
  </si>
  <si>
    <t>Patsy</t>
  </si>
  <si>
    <t>Santabarbara</t>
  </si>
  <si>
    <t>Jose</t>
  </si>
  <si>
    <t>Cruz Rodriguez</t>
  </si>
  <si>
    <t>Lourenco</t>
  </si>
  <si>
    <t>Soares</t>
  </si>
  <si>
    <t>Parisi</t>
  </si>
  <si>
    <t>Patrick</t>
  </si>
  <si>
    <t>Robert</t>
  </si>
  <si>
    <t>Pepin</t>
  </si>
  <si>
    <t>Willie</t>
  </si>
  <si>
    <t>Reed</t>
  </si>
  <si>
    <t>Angel</t>
  </si>
  <si>
    <t>Wright</t>
  </si>
  <si>
    <t>Walter</t>
  </si>
  <si>
    <t>Cole</t>
  </si>
  <si>
    <t>Jimmy</t>
  </si>
  <si>
    <t>Richardson</t>
  </si>
  <si>
    <t>Bruce</t>
  </si>
  <si>
    <t>Espinal</t>
  </si>
  <si>
    <t>Alton</t>
  </si>
  <si>
    <t>Meggett</t>
  </si>
  <si>
    <t>Lawson</t>
  </si>
  <si>
    <t>Nidia</t>
  </si>
  <si>
    <t>Tejada</t>
  </si>
  <si>
    <t>Kenneth</t>
  </si>
  <si>
    <t>Rogers</t>
  </si>
  <si>
    <t>Spruill</t>
  </si>
  <si>
    <t>Joao</t>
  </si>
  <si>
    <t>Barros</t>
  </si>
  <si>
    <t>Rivera</t>
  </si>
  <si>
    <t>Dennis</t>
  </si>
  <si>
    <t>Thompson</t>
  </si>
  <si>
    <t>Francisco</t>
  </si>
  <si>
    <t>Duarte</t>
  </si>
  <si>
    <t>Antonia</t>
  </si>
  <si>
    <t>Carmen</t>
  </si>
  <si>
    <t>Charon</t>
  </si>
  <si>
    <t>Ancypa</t>
  </si>
  <si>
    <t>Charles</t>
  </si>
  <si>
    <t>Walker</t>
  </si>
  <si>
    <t>Darlene</t>
  </si>
  <si>
    <t>Mayes</t>
  </si>
  <si>
    <t>Loray</t>
  </si>
  <si>
    <t>Linda</t>
  </si>
  <si>
    <t>Maureen</t>
  </si>
  <si>
    <t>Sharon</t>
  </si>
  <si>
    <t>Walsh</t>
  </si>
  <si>
    <t>Simms</t>
  </si>
  <si>
    <t>Janet</t>
  </si>
  <si>
    <t>Frenis</t>
  </si>
  <si>
    <t>Jorge</t>
  </si>
  <si>
    <t>Tara</t>
  </si>
  <si>
    <t>Battistoni</t>
  </si>
  <si>
    <t>Supvr Research &amp; Develop</t>
  </si>
  <si>
    <t>Gorman</t>
  </si>
  <si>
    <t>Santarsiero</t>
  </si>
  <si>
    <t>Supervisor Of Spec. Educ.</t>
  </si>
  <si>
    <t>88510003</t>
  </si>
  <si>
    <t>Delaney</t>
  </si>
  <si>
    <t>Monica</t>
  </si>
  <si>
    <t>Civitello</t>
  </si>
  <si>
    <t>Salvador</t>
  </si>
  <si>
    <t>Jean</t>
  </si>
  <si>
    <t>Jacqueline</t>
  </si>
  <si>
    <t>Butler</t>
  </si>
  <si>
    <t>Richard</t>
  </si>
  <si>
    <t>Casey</t>
  </si>
  <si>
    <t>Guerrera</t>
  </si>
  <si>
    <t>Emanuel</t>
  </si>
  <si>
    <t>Light</t>
  </si>
  <si>
    <t>Goodman</t>
  </si>
  <si>
    <t>Sebastian</t>
  </si>
  <si>
    <t>Robin</t>
  </si>
  <si>
    <t>Salvietti</t>
  </si>
  <si>
    <t>Gioconda</t>
  </si>
  <si>
    <t>Fortuna</t>
  </si>
  <si>
    <t>Theresa</t>
  </si>
  <si>
    <t>Daddona</t>
  </si>
  <si>
    <t>Alice</t>
  </si>
  <si>
    <t>Santopietro</t>
  </si>
  <si>
    <t>Shea</t>
  </si>
  <si>
    <t>Torres</t>
  </si>
  <si>
    <t>April</t>
  </si>
  <si>
    <t>Paula</t>
  </si>
  <si>
    <t>Terri</t>
  </si>
  <si>
    <t>Accetura</t>
  </si>
  <si>
    <t>Ana</t>
  </si>
  <si>
    <t>Coelho</t>
  </si>
  <si>
    <t>Vicky</t>
  </si>
  <si>
    <t>Halle</t>
  </si>
  <si>
    <t>Paris</t>
  </si>
  <si>
    <t>Grella</t>
  </si>
  <si>
    <t>Julia</t>
  </si>
  <si>
    <t>Lorraine</t>
  </si>
  <si>
    <t>Fitzgerald</t>
  </si>
  <si>
    <t>Pittman</t>
  </si>
  <si>
    <t>Knight</t>
  </si>
  <si>
    <t>Ramos</t>
  </si>
  <si>
    <t>Helen</t>
  </si>
  <si>
    <t>Costa</t>
  </si>
  <si>
    <t>Michele</t>
  </si>
  <si>
    <t>Finkenzeller</t>
  </si>
  <si>
    <t>Madeline</t>
  </si>
  <si>
    <t>Tessier</t>
  </si>
  <si>
    <t>Amber</t>
  </si>
  <si>
    <t>Wanda</t>
  </si>
  <si>
    <t>Ocasio</t>
  </si>
  <si>
    <t>Natalie</t>
  </si>
  <si>
    <t>Downey</t>
  </si>
  <si>
    <t>Emily</t>
  </si>
  <si>
    <t>Teresa</t>
  </si>
  <si>
    <t>Sylvia</t>
  </si>
  <si>
    <t>Lebron</t>
  </si>
  <si>
    <t>Dianna</t>
  </si>
  <si>
    <t>Nathalie</t>
  </si>
  <si>
    <t>Caterina</t>
  </si>
  <si>
    <t>Sheri</t>
  </si>
  <si>
    <t>Jameson</t>
  </si>
  <si>
    <t>Paul</t>
  </si>
  <si>
    <t>DeJesus Roldan</t>
  </si>
  <si>
    <t>Marlene</t>
  </si>
  <si>
    <t>Valerie</t>
  </si>
  <si>
    <t>Graham</t>
  </si>
  <si>
    <t>Joshua</t>
  </si>
  <si>
    <t>Gomez</t>
  </si>
  <si>
    <t>Roldan</t>
  </si>
  <si>
    <t>Kim</t>
  </si>
  <si>
    <t>Washington</t>
  </si>
  <si>
    <t>Miriam</t>
  </si>
  <si>
    <t>Harrison</t>
  </si>
  <si>
    <t>Louise</t>
  </si>
  <si>
    <t>Grants Writer</t>
  </si>
  <si>
    <t>Dana</t>
  </si>
  <si>
    <t>Heather</t>
  </si>
  <si>
    <t>Sonya</t>
  </si>
  <si>
    <t>Fenn</t>
  </si>
  <si>
    <t>Toucet</t>
  </si>
  <si>
    <t>Ellen</t>
  </si>
  <si>
    <t>Jordan</t>
  </si>
  <si>
    <t>Ortiz</t>
  </si>
  <si>
    <t>Gibson</t>
  </si>
  <si>
    <t>Alyssa</t>
  </si>
  <si>
    <t>Roberto</t>
  </si>
  <si>
    <t>Carolyn</t>
  </si>
  <si>
    <t>Wayne</t>
  </si>
  <si>
    <t>Jenny</t>
  </si>
  <si>
    <t>Chasse</t>
  </si>
  <si>
    <t>Stanley</t>
  </si>
  <si>
    <t>Sara</t>
  </si>
  <si>
    <t>Alexis</t>
  </si>
  <si>
    <t>McDonald</t>
  </si>
  <si>
    <t>Lombardo</t>
  </si>
  <si>
    <t>Forte</t>
  </si>
  <si>
    <t>Perugini</t>
  </si>
  <si>
    <t>Tracy</t>
  </si>
  <si>
    <t>Falzarano</t>
  </si>
  <si>
    <t>Christina</t>
  </si>
  <si>
    <t>Stevens</t>
  </si>
  <si>
    <t>MaryAnn</t>
  </si>
  <si>
    <t>Mercedes</t>
  </si>
  <si>
    <t>Edwards</t>
  </si>
  <si>
    <t>Demirali</t>
  </si>
  <si>
    <t>Mancini</t>
  </si>
  <si>
    <t>Shirley</t>
  </si>
  <si>
    <t>Rocco</t>
  </si>
  <si>
    <t>Lombardi</t>
  </si>
  <si>
    <t>Myers</t>
  </si>
  <si>
    <t>Charlene</t>
  </si>
  <si>
    <t>Librarian - DW Elementary</t>
  </si>
  <si>
    <t>Kristen</t>
  </si>
  <si>
    <t>Librarian - MS</t>
  </si>
  <si>
    <t>Bernadette</t>
  </si>
  <si>
    <t>Scott</t>
  </si>
  <si>
    <t>Carosella</t>
  </si>
  <si>
    <t>Barra</t>
  </si>
  <si>
    <t>Martha</t>
  </si>
  <si>
    <t>Velazquez</t>
  </si>
  <si>
    <t>Vargas</t>
  </si>
  <si>
    <t>Newton</t>
  </si>
  <si>
    <t>Raspo</t>
  </si>
  <si>
    <t>Jeannine</t>
  </si>
  <si>
    <t>Santos</t>
  </si>
  <si>
    <t>Iris</t>
  </si>
  <si>
    <t>Perez</t>
  </si>
  <si>
    <t>Genevieve</t>
  </si>
  <si>
    <t>Luz</t>
  </si>
  <si>
    <t>Maldonado</t>
  </si>
  <si>
    <t>Hernandez</t>
  </si>
  <si>
    <t>DeJesus</t>
  </si>
  <si>
    <t>Brenda</t>
  </si>
  <si>
    <t>Senay</t>
  </si>
  <si>
    <t>Onur</t>
  </si>
  <si>
    <t>Grosso</t>
  </si>
  <si>
    <t>Sarah</t>
  </si>
  <si>
    <t>Santiago</t>
  </si>
  <si>
    <t>Cavallo</t>
  </si>
  <si>
    <t>Vanessa</t>
  </si>
  <si>
    <t>Amelia</t>
  </si>
  <si>
    <t>Ashley</t>
  </si>
  <si>
    <t>Frederic</t>
  </si>
  <si>
    <t>Sorcinelli</t>
  </si>
  <si>
    <t>Maintenance Person (WCA)</t>
  </si>
  <si>
    <t>Maintainer 1</t>
  </si>
  <si>
    <t>Luis</t>
  </si>
  <si>
    <t>Gracia</t>
  </si>
  <si>
    <t>Elidio</t>
  </si>
  <si>
    <t>Wall</t>
  </si>
  <si>
    <t>Manuel</t>
  </si>
  <si>
    <t>Maia</t>
  </si>
  <si>
    <t>Lafrance</t>
  </si>
  <si>
    <t>Garnet</t>
  </si>
  <si>
    <t>Goulbourne</t>
  </si>
  <si>
    <t>Croteau</t>
  </si>
  <si>
    <t>Veillette</t>
  </si>
  <si>
    <t>DiZinno</t>
  </si>
  <si>
    <t>Eddie</t>
  </si>
  <si>
    <t>Cabrera</t>
  </si>
  <si>
    <t>Carl</t>
  </si>
  <si>
    <t>Kohlberg</t>
  </si>
  <si>
    <t>Jaime</t>
  </si>
  <si>
    <t>Donald</t>
  </si>
  <si>
    <t>Israel</t>
  </si>
  <si>
    <t>Benique</t>
  </si>
  <si>
    <t>Marcus</t>
  </si>
  <si>
    <t>Powell</t>
  </si>
  <si>
    <t>Ganavage</t>
  </si>
  <si>
    <t>Vincent</t>
  </si>
  <si>
    <t>Piccochi</t>
  </si>
  <si>
    <t>Delgado Caraballo</t>
  </si>
  <si>
    <t>Velazco</t>
  </si>
  <si>
    <t>Jon</t>
  </si>
  <si>
    <t>Linden</t>
  </si>
  <si>
    <t>Dwyer</t>
  </si>
  <si>
    <t>Stein</t>
  </si>
  <si>
    <t>Moreno</t>
  </si>
  <si>
    <t>Mailhot</t>
  </si>
  <si>
    <t>Wagner</t>
  </si>
  <si>
    <t>Tremaglio</t>
  </si>
  <si>
    <t>Green</t>
  </si>
  <si>
    <t>Ricky</t>
  </si>
  <si>
    <t>Alvarado</t>
  </si>
  <si>
    <t>Szoldra</t>
  </si>
  <si>
    <t>Brunelli</t>
  </si>
  <si>
    <t>DiGiovancarlo</t>
  </si>
  <si>
    <t>Yarmala</t>
  </si>
  <si>
    <t>Pike</t>
  </si>
  <si>
    <t>Ondrush</t>
  </si>
  <si>
    <t>Miller</t>
  </si>
  <si>
    <t>Hickey</t>
  </si>
  <si>
    <t>Oulundsen</t>
  </si>
  <si>
    <t>Horan</t>
  </si>
  <si>
    <t>Mahoney</t>
  </si>
  <si>
    <t>Hurbon</t>
  </si>
  <si>
    <t>Kee</t>
  </si>
  <si>
    <t>Alexandar</t>
  </si>
  <si>
    <t>Templeton</t>
  </si>
  <si>
    <t>Zachary</t>
  </si>
  <si>
    <t>DeGroate</t>
  </si>
  <si>
    <t>Russell</t>
  </si>
  <si>
    <t>Sean</t>
  </si>
  <si>
    <t>Allen</t>
  </si>
  <si>
    <t>Quinones Ortiz</t>
  </si>
  <si>
    <t>Jared</t>
  </si>
  <si>
    <t>Collette</t>
  </si>
  <si>
    <t>Piascik</t>
  </si>
  <si>
    <t>Evan</t>
  </si>
  <si>
    <t>DeVico</t>
  </si>
  <si>
    <t>Alvin</t>
  </si>
  <si>
    <t>Peter</t>
  </si>
  <si>
    <t>Pacheco Lebron</t>
  </si>
  <si>
    <t>Watson</t>
  </si>
  <si>
    <t>Kyle</t>
  </si>
  <si>
    <t>Maintainer 2</t>
  </si>
  <si>
    <t>Catalani</t>
  </si>
  <si>
    <t>Kenneson</t>
  </si>
  <si>
    <t>Bracken</t>
  </si>
  <si>
    <t>Kurt</t>
  </si>
  <si>
    <t>Carlos</t>
  </si>
  <si>
    <t>Finateri</t>
  </si>
  <si>
    <t>Larry</t>
  </si>
  <si>
    <t>Hoffler</t>
  </si>
  <si>
    <t>Derek</t>
  </si>
  <si>
    <t>Darley</t>
  </si>
  <si>
    <t>Raymond</t>
  </si>
  <si>
    <t>Drewry</t>
  </si>
  <si>
    <t>Palangio</t>
  </si>
  <si>
    <t>Leach</t>
  </si>
  <si>
    <t>Colaco</t>
  </si>
  <si>
    <t>Slowinski</t>
  </si>
  <si>
    <t>Jami</t>
  </si>
  <si>
    <t>Owens</t>
  </si>
  <si>
    <t>Zabbara</t>
  </si>
  <si>
    <t>Suzanne</t>
  </si>
  <si>
    <t>Dunia</t>
  </si>
  <si>
    <t>Rodrigues</t>
  </si>
  <si>
    <t>Data Manager - GRANT</t>
  </si>
  <si>
    <t>Boll</t>
  </si>
  <si>
    <t>Cap</t>
  </si>
  <si>
    <t>White</t>
  </si>
  <si>
    <t>Tiffany</t>
  </si>
  <si>
    <t>Hutchison</t>
  </si>
  <si>
    <t>Paraprofessional</t>
  </si>
  <si>
    <t>Vickie</t>
  </si>
  <si>
    <t>Mullen-Gillyard</t>
  </si>
  <si>
    <t>Maribel</t>
  </si>
  <si>
    <t>Nera</t>
  </si>
  <si>
    <t>Jackson</t>
  </si>
  <si>
    <t>McCombs</t>
  </si>
  <si>
    <t>Ferrucci</t>
  </si>
  <si>
    <t>Padua</t>
  </si>
  <si>
    <t>Karrie</t>
  </si>
  <si>
    <t>Kasidas</t>
  </si>
  <si>
    <t>Forestier</t>
  </si>
  <si>
    <t>Perniciaro</t>
  </si>
  <si>
    <t>Erica</t>
  </si>
  <si>
    <t>Regina</t>
  </si>
  <si>
    <t>Field</t>
  </si>
  <si>
    <t>Judy</t>
  </si>
  <si>
    <t>Stacy</t>
  </si>
  <si>
    <t>Samaha</t>
  </si>
  <si>
    <t>Karri</t>
  </si>
  <si>
    <t>Claire</t>
  </si>
  <si>
    <t>Russo</t>
  </si>
  <si>
    <t>Filgia</t>
  </si>
  <si>
    <t>Perdomo</t>
  </si>
  <si>
    <t>Greta</t>
  </si>
  <si>
    <t>Monteiro</t>
  </si>
  <si>
    <t>Alonso</t>
  </si>
  <si>
    <t>Kelley</t>
  </si>
  <si>
    <t>Canfield</t>
  </si>
  <si>
    <t>Colleen</t>
  </si>
  <si>
    <t>Edward</t>
  </si>
  <si>
    <t>Hamilton</t>
  </si>
  <si>
    <t>Eugenia</t>
  </si>
  <si>
    <t>Leslie</t>
  </si>
  <si>
    <t>Battle</t>
  </si>
  <si>
    <t>Arthur</t>
  </si>
  <si>
    <t>Shawntina</t>
  </si>
  <si>
    <t>Hodges</t>
  </si>
  <si>
    <t>O'Donnell</t>
  </si>
  <si>
    <t>Passmore</t>
  </si>
  <si>
    <t>Painter</t>
  </si>
  <si>
    <t>Sweatt</t>
  </si>
  <si>
    <t>Oscar</t>
  </si>
  <si>
    <t>Mascia</t>
  </si>
  <si>
    <t>Lorna</t>
  </si>
  <si>
    <t>Forino</t>
  </si>
  <si>
    <t>Rosanne</t>
  </si>
  <si>
    <t>Andrikis</t>
  </si>
  <si>
    <t>Dwaine</t>
  </si>
  <si>
    <t>Geary</t>
  </si>
  <si>
    <t>Cianciolo</t>
  </si>
  <si>
    <t>DelGatti-Dupont</t>
  </si>
  <si>
    <t>Mevelin</t>
  </si>
  <si>
    <t>Laurine</t>
  </si>
  <si>
    <t>Avalos</t>
  </si>
  <si>
    <t>Farina</t>
  </si>
  <si>
    <t>Orzechowski</t>
  </si>
  <si>
    <t>Engelhard</t>
  </si>
  <si>
    <t>Del Moral</t>
  </si>
  <si>
    <t>Sherrie</t>
  </si>
  <si>
    <t>Janatiss</t>
  </si>
  <si>
    <t>Harold</t>
  </si>
  <si>
    <t>Van Cott</t>
  </si>
  <si>
    <t>Michielli</t>
  </si>
  <si>
    <t>Geraci</t>
  </si>
  <si>
    <t>Drewena</t>
  </si>
  <si>
    <t>Knighton</t>
  </si>
  <si>
    <t>Nadia</t>
  </si>
  <si>
    <t>Acosta</t>
  </si>
  <si>
    <t>Breacya</t>
  </si>
  <si>
    <t>Felicita</t>
  </si>
  <si>
    <t>Torres-Gray</t>
  </si>
  <si>
    <t>Isory</t>
  </si>
  <si>
    <t>Alvarez</t>
  </si>
  <si>
    <t>Verrier</t>
  </si>
  <si>
    <t>Bochicchio</t>
  </si>
  <si>
    <t>Laperriere</t>
  </si>
  <si>
    <t>Laclaustra</t>
  </si>
  <si>
    <t>Donnanetta</t>
  </si>
  <si>
    <t>Walker-Templeton</t>
  </si>
  <si>
    <t>Heppenstall</t>
  </si>
  <si>
    <t>Nydia</t>
  </si>
  <si>
    <t>Kendra</t>
  </si>
  <si>
    <t>Maritza</t>
  </si>
  <si>
    <t>Alissa</t>
  </si>
  <si>
    <t>Blasl</t>
  </si>
  <si>
    <t>Delores</t>
  </si>
  <si>
    <t>Nowell</t>
  </si>
  <si>
    <t>Lafountain</t>
  </si>
  <si>
    <t>Cocchiola</t>
  </si>
  <si>
    <t>Tracey</t>
  </si>
  <si>
    <t>Trotman</t>
  </si>
  <si>
    <t>Shafiela</t>
  </si>
  <si>
    <t>Deen</t>
  </si>
  <si>
    <t>Cosme</t>
  </si>
  <si>
    <t>Samone</t>
  </si>
  <si>
    <t>Beamon</t>
  </si>
  <si>
    <t>Jamesina</t>
  </si>
  <si>
    <t>Fields</t>
  </si>
  <si>
    <t>Eastwood</t>
  </si>
  <si>
    <t>Dunlap</t>
  </si>
  <si>
    <t>Ivers</t>
  </si>
  <si>
    <t>Colangelo</t>
  </si>
  <si>
    <t>Kathryn</t>
  </si>
  <si>
    <t>LaTonia</t>
  </si>
  <si>
    <t>Ferba</t>
  </si>
  <si>
    <t>Vilardo</t>
  </si>
  <si>
    <t>Yvonne</t>
  </si>
  <si>
    <t>SantaMaria</t>
  </si>
  <si>
    <t>Carolynn</t>
  </si>
  <si>
    <t>Rutka</t>
  </si>
  <si>
    <t>Merrill</t>
  </si>
  <si>
    <t>McKay</t>
  </si>
  <si>
    <t>Frances</t>
  </si>
  <si>
    <t>Thornberg</t>
  </si>
  <si>
    <t>Eldredge</t>
  </si>
  <si>
    <t>Walling</t>
  </si>
  <si>
    <t>Franks</t>
  </si>
  <si>
    <t>Bassett</t>
  </si>
  <si>
    <t>Lurbin</t>
  </si>
  <si>
    <t>Cacho-Zuniga</t>
  </si>
  <si>
    <t>Christine</t>
  </si>
  <si>
    <t>Wilson</t>
  </si>
  <si>
    <t>Cipriano</t>
  </si>
  <si>
    <t>Karma</t>
  </si>
  <si>
    <t>Rakagme</t>
  </si>
  <si>
    <t>Ena</t>
  </si>
  <si>
    <t>Dover</t>
  </si>
  <si>
    <t>Orsatti</t>
  </si>
  <si>
    <t>Ferrao</t>
  </si>
  <si>
    <t>Alicea</t>
  </si>
  <si>
    <t>Davino</t>
  </si>
  <si>
    <t>Evans</t>
  </si>
  <si>
    <t>Nina</t>
  </si>
  <si>
    <t>Cathleen</t>
  </si>
  <si>
    <t>Havican</t>
  </si>
  <si>
    <t>Trisha</t>
  </si>
  <si>
    <t>Doro</t>
  </si>
  <si>
    <t>Hatch</t>
  </si>
  <si>
    <t>Rek</t>
  </si>
  <si>
    <t>Ilham</t>
  </si>
  <si>
    <t>Saaidi</t>
  </si>
  <si>
    <t>Ariola</t>
  </si>
  <si>
    <t>Ellis</t>
  </si>
  <si>
    <t>Pesce</t>
  </si>
  <si>
    <t>Claris</t>
  </si>
  <si>
    <t>Barton</t>
  </si>
  <si>
    <t>Maximina</t>
  </si>
  <si>
    <t>Reyes</t>
  </si>
  <si>
    <t>Zade</t>
  </si>
  <si>
    <t>Kuci-Tela</t>
  </si>
  <si>
    <t>Angelia</t>
  </si>
  <si>
    <t>Dowdell</t>
  </si>
  <si>
    <t>Beth</t>
  </si>
  <si>
    <t>Moscariello</t>
  </si>
  <si>
    <t>Latanya</t>
  </si>
  <si>
    <t>Levett</t>
  </si>
  <si>
    <t>Valentine</t>
  </si>
  <si>
    <t>JoAnna</t>
  </si>
  <si>
    <t>Lori Ann</t>
  </si>
  <si>
    <t>Schepis</t>
  </si>
  <si>
    <t>Ereald</t>
  </si>
  <si>
    <t>Bumci</t>
  </si>
  <si>
    <t>Coit</t>
  </si>
  <si>
    <t>Anairis</t>
  </si>
  <si>
    <t>Lajara</t>
  </si>
  <si>
    <t>Valmira</t>
  </si>
  <si>
    <t>Vinca</t>
  </si>
  <si>
    <t>Giordano</t>
  </si>
  <si>
    <t>Javauna</t>
  </si>
  <si>
    <t>Cassandra</t>
  </si>
  <si>
    <t>Cheatham</t>
  </si>
  <si>
    <t>Crosby-Miakos</t>
  </si>
  <si>
    <t>Maggiore</t>
  </si>
  <si>
    <t>Kaitlyn</t>
  </si>
  <si>
    <t>Ingala</t>
  </si>
  <si>
    <t>Marchetti</t>
  </si>
  <si>
    <t>Faik</t>
  </si>
  <si>
    <t>Kukaj</t>
  </si>
  <si>
    <t>Zaire</t>
  </si>
  <si>
    <t>Shannon</t>
  </si>
  <si>
    <t>LaVallee</t>
  </si>
  <si>
    <t>Drost</t>
  </si>
  <si>
    <t>Dori</t>
  </si>
  <si>
    <t>Acevedo</t>
  </si>
  <si>
    <t>Price</t>
  </si>
  <si>
    <t>Mariano</t>
  </si>
  <si>
    <t>Alita</t>
  </si>
  <si>
    <t>Abel-Lezama</t>
  </si>
  <si>
    <t>Kristin</t>
  </si>
  <si>
    <t>Vera</t>
  </si>
  <si>
    <t>Jarjura</t>
  </si>
  <si>
    <t>Trina</t>
  </si>
  <si>
    <t>Antidormi</t>
  </si>
  <si>
    <t>Butterworth</t>
  </si>
  <si>
    <t>Silver</t>
  </si>
  <si>
    <t>Torres Toledo</t>
  </si>
  <si>
    <t>Aina</t>
  </si>
  <si>
    <t>Winston</t>
  </si>
  <si>
    <t>Laquasia</t>
  </si>
  <si>
    <t>Hailey</t>
  </si>
  <si>
    <t>Lawton</t>
  </si>
  <si>
    <t>Christiana</t>
  </si>
  <si>
    <t>Sylvester</t>
  </si>
  <si>
    <t>Allyssa</t>
  </si>
  <si>
    <t>Stephany</t>
  </si>
  <si>
    <t>Rudian</t>
  </si>
  <si>
    <t>Bardhollari</t>
  </si>
  <si>
    <t>Blake</t>
  </si>
  <si>
    <t>Lyle</t>
  </si>
  <si>
    <t>Spence</t>
  </si>
  <si>
    <t>Mimoza</t>
  </si>
  <si>
    <t>Demollari</t>
  </si>
  <si>
    <t>Teal</t>
  </si>
  <si>
    <t>Sheehan</t>
  </si>
  <si>
    <t>Grossman</t>
  </si>
  <si>
    <t>Antonucci</t>
  </si>
  <si>
    <t>Natasha</t>
  </si>
  <si>
    <t>Minnis</t>
  </si>
  <si>
    <t>Alison</t>
  </si>
  <si>
    <t>Gracy</t>
  </si>
  <si>
    <t>Conde</t>
  </si>
  <si>
    <t>Andino</t>
  </si>
  <si>
    <t>Mitnick</t>
  </si>
  <si>
    <t>Edlira</t>
  </si>
  <si>
    <t>Dusha</t>
  </si>
  <si>
    <t>Eliane</t>
  </si>
  <si>
    <t>Bassant</t>
  </si>
  <si>
    <t>Bakri</t>
  </si>
  <si>
    <t>Julie</t>
  </si>
  <si>
    <t>Austin</t>
  </si>
  <si>
    <t>Joy</t>
  </si>
  <si>
    <t>Olivieri</t>
  </si>
  <si>
    <t>Gerardo</t>
  </si>
  <si>
    <t>Alvarez Mendez</t>
  </si>
  <si>
    <t>Marnie</t>
  </si>
  <si>
    <t>Michaud</t>
  </si>
  <si>
    <t>Kowal</t>
  </si>
  <si>
    <t>Koren</t>
  </si>
  <si>
    <t>Zappone</t>
  </si>
  <si>
    <t>Manjola</t>
  </si>
  <si>
    <t>Xhaferi</t>
  </si>
  <si>
    <t>Daisey</t>
  </si>
  <si>
    <t>Daily</t>
  </si>
  <si>
    <t>Linell</t>
  </si>
  <si>
    <t>King</t>
  </si>
  <si>
    <t>Jassee</t>
  </si>
  <si>
    <t>Curry</t>
  </si>
  <si>
    <t>Ivet</t>
  </si>
  <si>
    <t>Ramona</t>
  </si>
  <si>
    <t>Tawnesha</t>
  </si>
  <si>
    <t>Potts</t>
  </si>
  <si>
    <t>Shirie</t>
  </si>
  <si>
    <t>Woods</t>
  </si>
  <si>
    <t>Principal - Bucks Hill Elem</t>
  </si>
  <si>
    <t>Principal - Bunker Hill Elem</t>
  </si>
  <si>
    <t>80610005</t>
  </si>
  <si>
    <t>Principal - Chase Elementary</t>
  </si>
  <si>
    <t>80810005</t>
  </si>
  <si>
    <t>Theriault</t>
  </si>
  <si>
    <t>Principal - Driggs Elementary</t>
  </si>
  <si>
    <t>Principal-Hopeville Elementary</t>
  </si>
  <si>
    <t>81310005</t>
  </si>
  <si>
    <t>Erik</t>
  </si>
  <si>
    <t>Principal-Kingsbury Elementary</t>
  </si>
  <si>
    <t>Cullen</t>
  </si>
  <si>
    <t>Principal-Maloney Elementary</t>
  </si>
  <si>
    <t>81510005</t>
  </si>
  <si>
    <t>Bakewell</t>
  </si>
  <si>
    <t>Principal-Sprague Elementary</t>
  </si>
  <si>
    <t>Jimenez</t>
  </si>
  <si>
    <t>Principal - Tinker Elementary</t>
  </si>
  <si>
    <t>Paolino</t>
  </si>
  <si>
    <t>Principal - Walsh Elementary</t>
  </si>
  <si>
    <t>Principal-Washingtn Elementary</t>
  </si>
  <si>
    <t>82310005</t>
  </si>
  <si>
    <t>Rosser</t>
  </si>
  <si>
    <t>Principal - Woodrow Elementary</t>
  </si>
  <si>
    <t>82410005</t>
  </si>
  <si>
    <t>Renna</t>
  </si>
  <si>
    <t>Principal PK8</t>
  </si>
  <si>
    <t>82710005</t>
  </si>
  <si>
    <t>Razza</t>
  </si>
  <si>
    <t>Principal - Regan Elementary</t>
  </si>
  <si>
    <t>82810005</t>
  </si>
  <si>
    <t>Henry</t>
  </si>
  <si>
    <t>Principal - Rotella Elementary</t>
  </si>
  <si>
    <t>83010005</t>
  </si>
  <si>
    <t>Principal - Duggan Pre-K to 8</t>
  </si>
  <si>
    <t>Principal - WAMS HS</t>
  </si>
  <si>
    <t>Juan</t>
  </si>
  <si>
    <t>Principal - Reed Pre-K to 8</t>
  </si>
  <si>
    <t>Principal -Alternative Program</t>
  </si>
  <si>
    <t>Principal - HS</t>
  </si>
  <si>
    <t>Johnston</t>
  </si>
  <si>
    <t>Bridget</t>
  </si>
  <si>
    <t>Regan</t>
  </si>
  <si>
    <t>McCarthy</t>
  </si>
  <si>
    <t>Tolman</t>
  </si>
  <si>
    <t>Jacquelyn</t>
  </si>
  <si>
    <t>Gilmore</t>
  </si>
  <si>
    <t>Principal - MS</t>
  </si>
  <si>
    <t>Simpson</t>
  </si>
  <si>
    <t>Egan</t>
  </si>
  <si>
    <t>Ariola-Simoes</t>
  </si>
  <si>
    <t>Principal-State Street</t>
  </si>
  <si>
    <t>Esposito</t>
  </si>
  <si>
    <t>School Psychologist-SPECIAL ED</t>
  </si>
  <si>
    <t>88510002</t>
  </si>
  <si>
    <t>Krampitz</t>
  </si>
  <si>
    <t>Colello</t>
  </si>
  <si>
    <t>Giorgi</t>
  </si>
  <si>
    <t>Jacobson</t>
  </si>
  <si>
    <t>Alyson</t>
  </si>
  <si>
    <t>Damasio-Ortiz</t>
  </si>
  <si>
    <t>Teri Ann</t>
  </si>
  <si>
    <t>Elwell</t>
  </si>
  <si>
    <t>Tania</t>
  </si>
  <si>
    <t>Norma</t>
  </si>
  <si>
    <t>Guedelha</t>
  </si>
  <si>
    <t>Wehry</t>
  </si>
  <si>
    <t>Jaimie</t>
  </si>
  <si>
    <t>Tufano</t>
  </si>
  <si>
    <t>Ross</t>
  </si>
  <si>
    <t>Donohue</t>
  </si>
  <si>
    <t>Goggins</t>
  </si>
  <si>
    <t>Stefanie</t>
  </si>
  <si>
    <t>Moriarty</t>
  </si>
  <si>
    <t>Tucker</t>
  </si>
  <si>
    <t>School Social Worker</t>
  </si>
  <si>
    <t>Atkins</t>
  </si>
  <si>
    <t>McAlinden</t>
  </si>
  <si>
    <t>Carla</t>
  </si>
  <si>
    <t>Guglielmo</t>
  </si>
  <si>
    <t>Romano</t>
  </si>
  <si>
    <t>McLain</t>
  </si>
  <si>
    <t>Tanya</t>
  </si>
  <si>
    <t>Silva-Dalton</t>
  </si>
  <si>
    <t>Kara</t>
  </si>
  <si>
    <t>Altwies</t>
  </si>
  <si>
    <t>Kiley</t>
  </si>
  <si>
    <t>Miranda</t>
  </si>
  <si>
    <t>Zahariadis</t>
  </si>
  <si>
    <t>Deanna</t>
  </si>
  <si>
    <t>Zammit</t>
  </si>
  <si>
    <t>Guerra</t>
  </si>
  <si>
    <t>Secretary 2 - GRANT</t>
  </si>
  <si>
    <t>Leonard</t>
  </si>
  <si>
    <t>Felton</t>
  </si>
  <si>
    <t>Sagnella</t>
  </si>
  <si>
    <t>Fred</t>
  </si>
  <si>
    <t>School Grounds Foreperson - Unlicensed</t>
  </si>
  <si>
    <t>Carpenter</t>
  </si>
  <si>
    <t>Ciriello</t>
  </si>
  <si>
    <t>Ezzo</t>
  </si>
  <si>
    <t>Earle</t>
  </si>
  <si>
    <t>Electrician</t>
  </si>
  <si>
    <t>Angelo</t>
  </si>
  <si>
    <t>Santoro</t>
  </si>
  <si>
    <t>Ronald</t>
  </si>
  <si>
    <t>Bruscino</t>
  </si>
  <si>
    <t>Painter 2</t>
  </si>
  <si>
    <t>LoRusso</t>
  </si>
  <si>
    <t>Golymbieski</t>
  </si>
  <si>
    <t>Plumber</t>
  </si>
  <si>
    <t>Nicola</t>
  </si>
  <si>
    <t>Petano</t>
  </si>
  <si>
    <t>Lucesita</t>
  </si>
  <si>
    <t>Student Registration Specialist</t>
  </si>
  <si>
    <t>Jerry</t>
  </si>
  <si>
    <t>Murphy</t>
  </si>
  <si>
    <t>Cara</t>
  </si>
  <si>
    <t>Justin</t>
  </si>
  <si>
    <t>Jillian</t>
  </si>
  <si>
    <t>Gisela</t>
  </si>
  <si>
    <t>Bello Martinez</t>
  </si>
  <si>
    <t>Briana</t>
  </si>
  <si>
    <t>Miguel</t>
  </si>
  <si>
    <t>Dallas</t>
  </si>
  <si>
    <t>Brittany</t>
  </si>
  <si>
    <t>Gregory</t>
  </si>
  <si>
    <t>Howard</t>
  </si>
  <si>
    <t>Jonathan</t>
  </si>
  <si>
    <t>Lena</t>
  </si>
  <si>
    <t>Dorso</t>
  </si>
  <si>
    <t>Maura</t>
  </si>
  <si>
    <t>Fuentes</t>
  </si>
  <si>
    <t>Tamalee</t>
  </si>
  <si>
    <t>Stewart-Blake</t>
  </si>
  <si>
    <t>Leah</t>
  </si>
  <si>
    <t>Miradije</t>
  </si>
  <si>
    <t>Rashiti</t>
  </si>
  <si>
    <t>Gay</t>
  </si>
  <si>
    <t>Verna</t>
  </si>
  <si>
    <t>Ruffin</t>
  </si>
  <si>
    <t>Superintendent</t>
  </si>
  <si>
    <t>Bosco</t>
  </si>
  <si>
    <t>Custodian Supervisor</t>
  </si>
  <si>
    <t>Belica</t>
  </si>
  <si>
    <t>Caligiuri</t>
  </si>
  <si>
    <t>Vullnet</t>
  </si>
  <si>
    <t>System Administrator</t>
  </si>
  <si>
    <t>Teacher - Elementary Art</t>
  </si>
  <si>
    <t>87514501</t>
  </si>
  <si>
    <t>June</t>
  </si>
  <si>
    <t>Chiarillo</t>
  </si>
  <si>
    <t>Mastrianni</t>
  </si>
  <si>
    <t>Siri</t>
  </si>
  <si>
    <t>Khalsa</t>
  </si>
  <si>
    <t>Riccio</t>
  </si>
  <si>
    <t>Dina</t>
  </si>
  <si>
    <t>Nichole</t>
  </si>
  <si>
    <t>Amodeo-Titley</t>
  </si>
  <si>
    <t>Teacher - MS Art</t>
  </si>
  <si>
    <t>Kozloski</t>
  </si>
  <si>
    <t>Osto</t>
  </si>
  <si>
    <t>Daly</t>
  </si>
  <si>
    <t>Carpinella</t>
  </si>
  <si>
    <t>Teacher - HS Art</t>
  </si>
  <si>
    <t>AnnMarie</t>
  </si>
  <si>
    <t>Douglas</t>
  </si>
  <si>
    <t>Timaul</t>
  </si>
  <si>
    <t>Jocelyn</t>
  </si>
  <si>
    <t>Griffin</t>
  </si>
  <si>
    <t>Jill</t>
  </si>
  <si>
    <t>Fengler</t>
  </si>
  <si>
    <t>Alana</t>
  </si>
  <si>
    <t>Heintz</t>
  </si>
  <si>
    <t>Kris</t>
  </si>
  <si>
    <t>Edith</t>
  </si>
  <si>
    <t>Erin</t>
  </si>
  <si>
    <t>Ellington</t>
  </si>
  <si>
    <t>Ciccone</t>
  </si>
  <si>
    <t>Wallace</t>
  </si>
  <si>
    <t>Megan</t>
  </si>
  <si>
    <t>Evette</t>
  </si>
  <si>
    <t>Del Debbio</t>
  </si>
  <si>
    <t>Marci</t>
  </si>
  <si>
    <t>Tricia</t>
  </si>
  <si>
    <t>Lyons</t>
  </si>
  <si>
    <t>Claudia</t>
  </si>
  <si>
    <t>Jane</t>
  </si>
  <si>
    <t>Audra</t>
  </si>
  <si>
    <t>Quinones</t>
  </si>
  <si>
    <t>Boucher</t>
  </si>
  <si>
    <t>Crystal</t>
  </si>
  <si>
    <t>Jenna</t>
  </si>
  <si>
    <t>Nicolas</t>
  </si>
  <si>
    <t>Desiree</t>
  </si>
  <si>
    <t>Maribeth</t>
  </si>
  <si>
    <t>Doyle</t>
  </si>
  <si>
    <t>Bianca</t>
  </si>
  <si>
    <t>Sonja</t>
  </si>
  <si>
    <t>Selenica</t>
  </si>
  <si>
    <t>Keenaghan</t>
  </si>
  <si>
    <t>Traci</t>
  </si>
  <si>
    <t>Cruess</t>
  </si>
  <si>
    <t>Caitlin</t>
  </si>
  <si>
    <t>State Street MS Business</t>
  </si>
  <si>
    <t>84310001</t>
  </si>
  <si>
    <t>Teacher - HS Business @ Crosby</t>
  </si>
  <si>
    <t>Ieronimo</t>
  </si>
  <si>
    <t>Byrd</t>
  </si>
  <si>
    <t>Lucian</t>
  </si>
  <si>
    <t>Benjamin</t>
  </si>
  <si>
    <t>Varrone</t>
  </si>
  <si>
    <t>Teacher - SE Business</t>
  </si>
  <si>
    <t>83210001</t>
  </si>
  <si>
    <t>Teacher - MS Computer Educ</t>
  </si>
  <si>
    <t>85210001</t>
  </si>
  <si>
    <t>Anne Marie</t>
  </si>
  <si>
    <t>Gutierrez</t>
  </si>
  <si>
    <t>81610001</t>
  </si>
  <si>
    <t>85110001</t>
  </si>
  <si>
    <t>LaMontagne</t>
  </si>
  <si>
    <t>Teacher - MS Cons/Fam Science</t>
  </si>
  <si>
    <t>87516001</t>
  </si>
  <si>
    <t>Stolfi</t>
  </si>
  <si>
    <t>Beierle</t>
  </si>
  <si>
    <t>Teacher HS Cons/Fam Sci</t>
  </si>
  <si>
    <t>Caron-Lichaj</t>
  </si>
  <si>
    <t>Muro</t>
  </si>
  <si>
    <t>Lucas</t>
  </si>
  <si>
    <t>Hind</t>
  </si>
  <si>
    <t>Teacher - Elementary</t>
  </si>
  <si>
    <t>80510001</t>
  </si>
  <si>
    <t>Comeau</t>
  </si>
  <si>
    <t>Sanzone</t>
  </si>
  <si>
    <t>Klesyk</t>
  </si>
  <si>
    <t>Shabana</t>
  </si>
  <si>
    <t>80610001</t>
  </si>
  <si>
    <t>Mahan</t>
  </si>
  <si>
    <t>Fleming</t>
  </si>
  <si>
    <t>Groppi</t>
  </si>
  <si>
    <t>Stango</t>
  </si>
  <si>
    <t>Grammato</t>
  </si>
  <si>
    <t>Morikis</t>
  </si>
  <si>
    <t>Bjanka</t>
  </si>
  <si>
    <t>Brianna</t>
  </si>
  <si>
    <t>Flaherty</t>
  </si>
  <si>
    <t>Lance</t>
  </si>
  <si>
    <t>Sheehy</t>
  </si>
  <si>
    <t>80710001</t>
  </si>
  <si>
    <t>Brophy</t>
  </si>
  <si>
    <t>Keeley</t>
  </si>
  <si>
    <t>Matthews</t>
  </si>
  <si>
    <t>Tutino</t>
  </si>
  <si>
    <t>Lorri</t>
  </si>
  <si>
    <t>Caldarella</t>
  </si>
  <si>
    <t>Flora</t>
  </si>
  <si>
    <t>Pringle</t>
  </si>
  <si>
    <t>Whitney</t>
  </si>
  <si>
    <t>Commendatore</t>
  </si>
  <si>
    <t>Angelica</t>
  </si>
  <si>
    <t>Leo</t>
  </si>
  <si>
    <t>Shipe</t>
  </si>
  <si>
    <t>Eibhilin</t>
  </si>
  <si>
    <t>Abby</t>
  </si>
  <si>
    <t>Northrop</t>
  </si>
  <si>
    <t>80810001</t>
  </si>
  <si>
    <t>Gasparri</t>
  </si>
  <si>
    <t>Mullen</t>
  </si>
  <si>
    <t>Holley</t>
  </si>
  <si>
    <t>Quintana</t>
  </si>
  <si>
    <t>80910001</t>
  </si>
  <si>
    <t>Deslauriers</t>
  </si>
  <si>
    <t>Rijos</t>
  </si>
  <si>
    <t>Kontulis-Trentacosta</t>
  </si>
  <si>
    <t>Bridgette</t>
  </si>
  <si>
    <t>Dionne-Gorman</t>
  </si>
  <si>
    <t>Marissa</t>
  </si>
  <si>
    <t>Paula-Ann</t>
  </si>
  <si>
    <t>Pastore-Quezada</t>
  </si>
  <si>
    <t>Maryssa</t>
  </si>
  <si>
    <t>Riley</t>
  </si>
  <si>
    <t>Meaghan</t>
  </si>
  <si>
    <t>81110001</t>
  </si>
  <si>
    <t>Neibel</t>
  </si>
  <si>
    <t>Macharelli</t>
  </si>
  <si>
    <t>Smolley</t>
  </si>
  <si>
    <t>Matarazzo</t>
  </si>
  <si>
    <t>Sodano</t>
  </si>
  <si>
    <t>Orsini</t>
  </si>
  <si>
    <t>Mulvehill</t>
  </si>
  <si>
    <t>81310001</t>
  </si>
  <si>
    <t>D'Alessio</t>
  </si>
  <si>
    <t>Kristy</t>
  </si>
  <si>
    <t>Wells</t>
  </si>
  <si>
    <t>Laureen</t>
  </si>
  <si>
    <t>Lambo</t>
  </si>
  <si>
    <t>Callahan</t>
  </si>
  <si>
    <t>Kitney</t>
  </si>
  <si>
    <t>Teacher - KINGSBURY Elementary</t>
  </si>
  <si>
    <t>81410001</t>
  </si>
  <si>
    <t>Cigas</t>
  </si>
  <si>
    <t>Galanti</t>
  </si>
  <si>
    <t>Capaldo</t>
  </si>
  <si>
    <t>Milkovic</t>
  </si>
  <si>
    <t>Lee</t>
  </si>
  <si>
    <t>DiBella</t>
  </si>
  <si>
    <t>Bret</t>
  </si>
  <si>
    <t>Bisaillon</t>
  </si>
  <si>
    <t>Cassone</t>
  </si>
  <si>
    <t>Rachael</t>
  </si>
  <si>
    <t>Gauvin</t>
  </si>
  <si>
    <t>Arielle</t>
  </si>
  <si>
    <t>Muratori</t>
  </si>
  <si>
    <t>Olsen</t>
  </si>
  <si>
    <t>Teacher - MALONEY Elementary</t>
  </si>
  <si>
    <t>81510001</t>
  </si>
  <si>
    <t>Holly</t>
  </si>
  <si>
    <t>Digiovanna</t>
  </si>
  <si>
    <t>Strachan</t>
  </si>
  <si>
    <t>Esther</t>
  </si>
  <si>
    <t>Silva</t>
  </si>
  <si>
    <t>Patience</t>
  </si>
  <si>
    <t>Fiore</t>
  </si>
  <si>
    <t>Maloney</t>
  </si>
  <si>
    <t>Dombrowski</t>
  </si>
  <si>
    <t>Arzano</t>
  </si>
  <si>
    <t>Crespo</t>
  </si>
  <si>
    <t>Kaminsky</t>
  </si>
  <si>
    <t>82010001</t>
  </si>
  <si>
    <t>Geraldine</t>
  </si>
  <si>
    <t>Newman</t>
  </si>
  <si>
    <t>Eneida</t>
  </si>
  <si>
    <t>Grazhdani</t>
  </si>
  <si>
    <t>O'Connor</t>
  </si>
  <si>
    <t>Meleke</t>
  </si>
  <si>
    <t>Mete</t>
  </si>
  <si>
    <t>82110001</t>
  </si>
  <si>
    <t>Bemer</t>
  </si>
  <si>
    <t>Sagendorf</t>
  </si>
  <si>
    <t>Cantor</t>
  </si>
  <si>
    <t>Desanto</t>
  </si>
  <si>
    <t>Defeo</t>
  </si>
  <si>
    <t>Francene</t>
  </si>
  <si>
    <t>Mulhern</t>
  </si>
  <si>
    <t>Christa</t>
  </si>
  <si>
    <t>Olivia</t>
  </si>
  <si>
    <t>Teacher - WALSH Elementary</t>
  </si>
  <si>
    <t>82210001</t>
  </si>
  <si>
    <t>Chris-Ellen</t>
  </si>
  <si>
    <t>Coyle</t>
  </si>
  <si>
    <t>Allyson</t>
  </si>
  <si>
    <t>Bilbrough</t>
  </si>
  <si>
    <t>Fac</t>
  </si>
  <si>
    <t>Lubus</t>
  </si>
  <si>
    <t>Nadolny</t>
  </si>
  <si>
    <t>Pawson</t>
  </si>
  <si>
    <t>Courtney</t>
  </si>
  <si>
    <t>Pierresaint</t>
  </si>
  <si>
    <t>Heidi</t>
  </si>
  <si>
    <t>Crane</t>
  </si>
  <si>
    <t>Alonzo</t>
  </si>
  <si>
    <t>82310001</t>
  </si>
  <si>
    <t>Byron</t>
  </si>
  <si>
    <t>Carpentieri</t>
  </si>
  <si>
    <t>Colby</t>
  </si>
  <si>
    <t>Mallory</t>
  </si>
  <si>
    <t>Brito</t>
  </si>
  <si>
    <t>Langan</t>
  </si>
  <si>
    <t>Teacher Kindergarten WASHINGTON</t>
  </si>
  <si>
    <t>Homewood</t>
  </si>
  <si>
    <t>Teacher - WOODROW Elementary</t>
  </si>
  <si>
    <t>82410001</t>
  </si>
  <si>
    <t>Antonietta</t>
  </si>
  <si>
    <t>Zinno</t>
  </si>
  <si>
    <t>Dojnia</t>
  </si>
  <si>
    <t>Selma</t>
  </si>
  <si>
    <t>Mirto</t>
  </si>
  <si>
    <t>Healey</t>
  </si>
  <si>
    <t>Shwartz</t>
  </si>
  <si>
    <t>82610001</t>
  </si>
  <si>
    <t>Trudeau</t>
  </si>
  <si>
    <t>Summa</t>
  </si>
  <si>
    <t>Petruzzi</t>
  </si>
  <si>
    <t>Zaccagnini</t>
  </si>
  <si>
    <t>Braxton</t>
  </si>
  <si>
    <t>Myra</t>
  </si>
  <si>
    <t>82710001</t>
  </si>
  <si>
    <t>Toma</t>
  </si>
  <si>
    <t>Jos</t>
  </si>
  <si>
    <t>Gagnon</t>
  </si>
  <si>
    <t>Palmer</t>
  </si>
  <si>
    <t>Iacovone-Boivin</t>
  </si>
  <si>
    <t>82810001</t>
  </si>
  <si>
    <t>Patty</t>
  </si>
  <si>
    <t>Betancourt</t>
  </si>
  <si>
    <t>DeFazio</t>
  </si>
  <si>
    <t>Welch</t>
  </si>
  <si>
    <t>Nikole</t>
  </si>
  <si>
    <t>Tyrrell</t>
  </si>
  <si>
    <t>83010001</t>
  </si>
  <si>
    <t>Santovasi</t>
  </si>
  <si>
    <t>Greaney</t>
  </si>
  <si>
    <t>Banner</t>
  </si>
  <si>
    <t>Summerfield</t>
  </si>
  <si>
    <t>Meghan</t>
  </si>
  <si>
    <t>St Hilaire</t>
  </si>
  <si>
    <t>Diorio</t>
  </si>
  <si>
    <t>Hart</t>
  </si>
  <si>
    <t>Fidanza</t>
  </si>
  <si>
    <t>Sanzari</t>
  </si>
  <si>
    <t>Teacher - Kindergarten Duggan</t>
  </si>
  <si>
    <t>Teacher Elementary</t>
  </si>
  <si>
    <t>81710001</t>
  </si>
  <si>
    <t>Albizu</t>
  </si>
  <si>
    <t>Choi</t>
  </si>
  <si>
    <t>Shampang</t>
  </si>
  <si>
    <t>Steffero</t>
  </si>
  <si>
    <t>Grant</t>
  </si>
  <si>
    <t>Hakim</t>
  </si>
  <si>
    <t>Teacher Kindergarten</t>
  </si>
  <si>
    <t>Robalino</t>
  </si>
  <si>
    <t>Siobhan</t>
  </si>
  <si>
    <t>Murray</t>
  </si>
  <si>
    <t>Marly</t>
  </si>
  <si>
    <t>Teacher-Bucks Hill Kindergartn</t>
  </si>
  <si>
    <t>Teacher-Bunker Hill Kindergrtn</t>
  </si>
  <si>
    <t>Gwiazdoski</t>
  </si>
  <si>
    <t>Savarese</t>
  </si>
  <si>
    <t>Haleigh</t>
  </si>
  <si>
    <t>Dempsey</t>
  </si>
  <si>
    <t>Teacher-Chase Kindergarten</t>
  </si>
  <si>
    <t>More</t>
  </si>
  <si>
    <t>Teacher-Cross Kindergarten</t>
  </si>
  <si>
    <t>Teacher - Driggs Kindergarten</t>
  </si>
  <si>
    <t>Mauralee</t>
  </si>
  <si>
    <t>Connolly</t>
  </si>
  <si>
    <t>Abarzua</t>
  </si>
  <si>
    <t>Teacher-Generali Kindergarten</t>
  </si>
  <si>
    <t>Genua</t>
  </si>
  <si>
    <t>Scovill</t>
  </si>
  <si>
    <t>Teacher-HOPEVILLE Kindergarten</t>
  </si>
  <si>
    <t>Teacher-Kingsbury Kindergarten</t>
  </si>
  <si>
    <t>Signore</t>
  </si>
  <si>
    <t>Wolff</t>
  </si>
  <si>
    <t>Teacher - Kindergarten</t>
  </si>
  <si>
    <t>Stasaitis</t>
  </si>
  <si>
    <t>Maghini</t>
  </si>
  <si>
    <t>Carney</t>
  </si>
  <si>
    <t>Teacher - Tinker Kindergarten</t>
  </si>
  <si>
    <t>Teacher - Walsh Kindergarten</t>
  </si>
  <si>
    <t>Dente</t>
  </si>
  <si>
    <t>Quesnel</t>
  </si>
  <si>
    <t>Teacher-Woodrow  Kindergarten</t>
  </si>
  <si>
    <t>Leocadia</t>
  </si>
  <si>
    <t>Lichaa</t>
  </si>
  <si>
    <t>Teacher-Gilmartin Kindergarten</t>
  </si>
  <si>
    <t>Nirmala</t>
  </si>
  <si>
    <t>Vowe</t>
  </si>
  <si>
    <t>Teacher-Carrigton Kindergarten</t>
  </si>
  <si>
    <t>Teacher - Regan Kindergarten</t>
  </si>
  <si>
    <t>Maegan</t>
  </si>
  <si>
    <t>Dickey</t>
  </si>
  <si>
    <t>Nancyjean</t>
  </si>
  <si>
    <t>Teacher-Rotella Kindergarten</t>
  </si>
  <si>
    <t>Taylor</t>
  </si>
  <si>
    <t>Ospalek</t>
  </si>
  <si>
    <t>Teacher - WAMS HS English</t>
  </si>
  <si>
    <t>Lory Lena</t>
  </si>
  <si>
    <t>Park-Knowles</t>
  </si>
  <si>
    <t>Winstanley</t>
  </si>
  <si>
    <t>Carignan</t>
  </si>
  <si>
    <t>Teacher - Enlightment English</t>
  </si>
  <si>
    <t>Teacher - MS English</t>
  </si>
  <si>
    <t>Fallon</t>
  </si>
  <si>
    <t>Wrobel</t>
  </si>
  <si>
    <t>Donofrio</t>
  </si>
  <si>
    <t>Nowek</t>
  </si>
  <si>
    <t>Teacher - WAMS MS English</t>
  </si>
  <si>
    <t>Rucinski</t>
  </si>
  <si>
    <t>Teacher - CROSBY HS English</t>
  </si>
  <si>
    <t>Korena</t>
  </si>
  <si>
    <t>Graffam</t>
  </si>
  <si>
    <t>Cassi</t>
  </si>
  <si>
    <t>Teacher - KENNEDY HS English</t>
  </si>
  <si>
    <t>Terenzi</t>
  </si>
  <si>
    <t>Lanza</t>
  </si>
  <si>
    <t>Gordon</t>
  </si>
  <si>
    <t>Rund</t>
  </si>
  <si>
    <t>Teacher - Gifted/Talented</t>
  </si>
  <si>
    <t>87517001</t>
  </si>
  <si>
    <t>Monks</t>
  </si>
  <si>
    <t>Teacher - HS Food Services</t>
  </si>
  <si>
    <t>Dasilva</t>
  </si>
  <si>
    <t>Teacher - WAMS HS Gen Science</t>
  </si>
  <si>
    <t>Bryan</t>
  </si>
  <si>
    <t>Person</t>
  </si>
  <si>
    <t>Teacher - MS General Science</t>
  </si>
  <si>
    <t>Magnavice</t>
  </si>
  <si>
    <t>Marcy</t>
  </si>
  <si>
    <t>Pogodzienski</t>
  </si>
  <si>
    <t>Berardis</t>
  </si>
  <si>
    <t>Farrell</t>
  </si>
  <si>
    <t>Teacher -CROSBY HS Gen Science</t>
  </si>
  <si>
    <t>Christi</t>
  </si>
  <si>
    <t>Teacher - KENNEDY HS Gen Scien</t>
  </si>
  <si>
    <t>Meredith</t>
  </si>
  <si>
    <t>Hugh</t>
  </si>
  <si>
    <t>Aird</t>
  </si>
  <si>
    <t>Teacher - Science</t>
  </si>
  <si>
    <t>Laudisi</t>
  </si>
  <si>
    <t>Teacher - Elem/MS Health Ed</t>
  </si>
  <si>
    <t>87515010</t>
  </si>
  <si>
    <t>Linskey</t>
  </si>
  <si>
    <t>Hannah</t>
  </si>
  <si>
    <t>Teacher - HS Health Ed</t>
  </si>
  <si>
    <t>O'Neill</t>
  </si>
  <si>
    <t>Teacher - MS/HS Phys Ed</t>
  </si>
  <si>
    <t>LaChance</t>
  </si>
  <si>
    <t>Germain</t>
  </si>
  <si>
    <t>Renzoni</t>
  </si>
  <si>
    <t>Macary</t>
  </si>
  <si>
    <t>Teacher - WAMS HS Math</t>
  </si>
  <si>
    <t>Camilleri</t>
  </si>
  <si>
    <t>Lynette</t>
  </si>
  <si>
    <t>Rodriguez Rodriguez</t>
  </si>
  <si>
    <t>Teacher - West Side MS Math</t>
  </si>
  <si>
    <t>Lori-Ann</t>
  </si>
  <si>
    <t>Trumbley</t>
  </si>
  <si>
    <t>Wesley</t>
  </si>
  <si>
    <t>Coy</t>
  </si>
  <si>
    <t>Marinela</t>
  </si>
  <si>
    <t>Gosturani</t>
  </si>
  <si>
    <t>Teacher - NORTH END MS Math</t>
  </si>
  <si>
    <t>Buell</t>
  </si>
  <si>
    <t>Teacher - WAMS MS Mathematics</t>
  </si>
  <si>
    <t>Monique</t>
  </si>
  <si>
    <t>Teacher - CROSBY HS Math</t>
  </si>
  <si>
    <t>Wainwright-Staton</t>
  </si>
  <si>
    <t>Seltzer</t>
  </si>
  <si>
    <t>Freeman</t>
  </si>
  <si>
    <t>Teacher - Math Enlightenment</t>
  </si>
  <si>
    <t>Teacher - Elem Music</t>
  </si>
  <si>
    <t>87512001</t>
  </si>
  <si>
    <t>Cammarata</t>
  </si>
  <si>
    <t>Benton</t>
  </si>
  <si>
    <t>Ridgeway</t>
  </si>
  <si>
    <t>Caruk</t>
  </si>
  <si>
    <t>Scirica</t>
  </si>
  <si>
    <t>Erdmann</t>
  </si>
  <si>
    <t>Andre</t>
  </si>
  <si>
    <t>Foote</t>
  </si>
  <si>
    <t>Mangino</t>
  </si>
  <si>
    <t>Pape</t>
  </si>
  <si>
    <t>Teacher - HS Music</t>
  </si>
  <si>
    <t>Brummitt</t>
  </si>
  <si>
    <t>Teacher - MS Music</t>
  </si>
  <si>
    <t>Croce</t>
  </si>
  <si>
    <t>Hagan</t>
  </si>
  <si>
    <t>Daniele</t>
  </si>
  <si>
    <t>Arcamone</t>
  </si>
  <si>
    <t>Tammon</t>
  </si>
  <si>
    <t>Margosian</t>
  </si>
  <si>
    <t>Teacher - Elem Phys Ed</t>
  </si>
  <si>
    <t>Soucey</t>
  </si>
  <si>
    <t>Boland</t>
  </si>
  <si>
    <t>Shpetim</t>
  </si>
  <si>
    <t>Bao</t>
  </si>
  <si>
    <t>Danziger</t>
  </si>
  <si>
    <t>Salemme</t>
  </si>
  <si>
    <t>Froese</t>
  </si>
  <si>
    <t>Larkin</t>
  </si>
  <si>
    <t>Teacher - MS Phys Ed</t>
  </si>
  <si>
    <t>Aline</t>
  </si>
  <si>
    <t>Fazzino</t>
  </si>
  <si>
    <t>Donahue</t>
  </si>
  <si>
    <t>Katrenya</t>
  </si>
  <si>
    <t>Demirs</t>
  </si>
  <si>
    <t>Ferrare</t>
  </si>
  <si>
    <t>Teacher - HS Phys Ed</t>
  </si>
  <si>
    <t>Elena</t>
  </si>
  <si>
    <t>Cumbo</t>
  </si>
  <si>
    <t>Blaschke</t>
  </si>
  <si>
    <t>Rinehart</t>
  </si>
  <si>
    <t>Tehan</t>
  </si>
  <si>
    <t>McAulay</t>
  </si>
  <si>
    <t>Ramirez</t>
  </si>
  <si>
    <t>Teacher - CROSBY ROTC</t>
  </si>
  <si>
    <t>Adams</t>
  </si>
  <si>
    <t>Teacher - ROTC</t>
  </si>
  <si>
    <t>Teacher - WAMS HS Biology</t>
  </si>
  <si>
    <t>Teacher - HS Biology Crosby</t>
  </si>
  <si>
    <t>Slade</t>
  </si>
  <si>
    <t>Teacher - HS Chemistry Crosby</t>
  </si>
  <si>
    <t>Piccolo</t>
  </si>
  <si>
    <t>Teacher 6-8</t>
  </si>
  <si>
    <t>Serafine</t>
  </si>
  <si>
    <t>Colin</t>
  </si>
  <si>
    <t>Pratt</t>
  </si>
  <si>
    <t>Teacher 6-8 Carrington</t>
  </si>
  <si>
    <t>Ivan</t>
  </si>
  <si>
    <t>Teacher 6-8 - Duggan</t>
  </si>
  <si>
    <t>Perrucci</t>
  </si>
  <si>
    <t>Teacher - MS/HS Soc Studies WAMS</t>
  </si>
  <si>
    <t>Winkelmann</t>
  </si>
  <si>
    <t>Mendello</t>
  </si>
  <si>
    <t>Levesque</t>
  </si>
  <si>
    <t>Teacher - Alternative Program</t>
  </si>
  <si>
    <t>Barone</t>
  </si>
  <si>
    <t>Teacher - MS Social Studies</t>
  </si>
  <si>
    <t>Veronneau</t>
  </si>
  <si>
    <t>Teacher - CROSBY HS Soc Stud</t>
  </si>
  <si>
    <t>Christian</t>
  </si>
  <si>
    <t>Kieffer</t>
  </si>
  <si>
    <t>Chabot</t>
  </si>
  <si>
    <t>Massicotte</t>
  </si>
  <si>
    <t>Nicholai</t>
  </si>
  <si>
    <t>Dalidowitz</t>
  </si>
  <si>
    <t>Andrzejewski</t>
  </si>
  <si>
    <t>Karlyn</t>
  </si>
  <si>
    <t>Fitzpatrick</t>
  </si>
  <si>
    <t>Teacher - NORTH END MS Soc Std</t>
  </si>
  <si>
    <t>Fay</t>
  </si>
  <si>
    <t>Teacher - Speech/hear</t>
  </si>
  <si>
    <t>Wickham</t>
  </si>
  <si>
    <t>Grabherr</t>
  </si>
  <si>
    <t>Luljeta</t>
  </si>
  <si>
    <t>Maya</t>
  </si>
  <si>
    <t>Jame</t>
  </si>
  <si>
    <t>Vertucci</t>
  </si>
  <si>
    <t>Teacher MS/HS - Speech/hear</t>
  </si>
  <si>
    <t>Naughton</t>
  </si>
  <si>
    <t>Donajean</t>
  </si>
  <si>
    <t>Belcher</t>
  </si>
  <si>
    <t>Major</t>
  </si>
  <si>
    <t>Teacher Elementary-Hear Impair</t>
  </si>
  <si>
    <t>Teacher MS/HS - Hear Impair</t>
  </si>
  <si>
    <t>Draus</t>
  </si>
  <si>
    <t>Teacher - Vis Impaired</t>
  </si>
  <si>
    <t>Putnam</t>
  </si>
  <si>
    <t>Teacher - MS Rem Read/lang</t>
  </si>
  <si>
    <t>DiTillo</t>
  </si>
  <si>
    <t>Hartley</t>
  </si>
  <si>
    <t>Buinauskas</t>
  </si>
  <si>
    <t>Teacher - Elem Remed Read/lang</t>
  </si>
  <si>
    <t>87512501</t>
  </si>
  <si>
    <t>Gittings</t>
  </si>
  <si>
    <t>Ioulia</t>
  </si>
  <si>
    <t>Tzepos</t>
  </si>
  <si>
    <t>Kate</t>
  </si>
  <si>
    <t>Johnna</t>
  </si>
  <si>
    <t>Divito</t>
  </si>
  <si>
    <t>Cherie</t>
  </si>
  <si>
    <t>Corbo</t>
  </si>
  <si>
    <t>Katy</t>
  </si>
  <si>
    <t>Roseann</t>
  </si>
  <si>
    <t>Sweeney</t>
  </si>
  <si>
    <t>Masciangioli-Shea</t>
  </si>
  <si>
    <t>Pronovost</t>
  </si>
  <si>
    <t>Teacher-Reading/Language Arts</t>
  </si>
  <si>
    <t>Teacher MS/HS- Special Ed</t>
  </si>
  <si>
    <t>Gregoria</t>
  </si>
  <si>
    <t>Hicks</t>
  </si>
  <si>
    <t>Hassan</t>
  </si>
  <si>
    <t>LeBlanc</t>
  </si>
  <si>
    <t>Dimech</t>
  </si>
  <si>
    <t>Pierce</t>
  </si>
  <si>
    <t>Mouco</t>
  </si>
  <si>
    <t>Nancee</t>
  </si>
  <si>
    <t>Luciano</t>
  </si>
  <si>
    <t>Gomulinski</t>
  </si>
  <si>
    <t>Yargeau</t>
  </si>
  <si>
    <t>Delano</t>
  </si>
  <si>
    <t>Calma</t>
  </si>
  <si>
    <t>Scrivano</t>
  </si>
  <si>
    <t>Barbiuto</t>
  </si>
  <si>
    <t>Cieslewski</t>
  </si>
  <si>
    <t>Macarski</t>
  </si>
  <si>
    <t>Mead</t>
  </si>
  <si>
    <t>Larson</t>
  </si>
  <si>
    <t>Calabro</t>
  </si>
  <si>
    <t>Sullo</t>
  </si>
  <si>
    <t>Brangi</t>
  </si>
  <si>
    <t>Kristi</t>
  </si>
  <si>
    <t>Koval</t>
  </si>
  <si>
    <t>Asia</t>
  </si>
  <si>
    <t>McLane</t>
  </si>
  <si>
    <t>Finley</t>
  </si>
  <si>
    <t>Veronesi</t>
  </si>
  <si>
    <t>Phostole</t>
  </si>
  <si>
    <t>Anton</t>
  </si>
  <si>
    <t>Alexa</t>
  </si>
  <si>
    <t>Coleen</t>
  </si>
  <si>
    <t>Leslie Ann</t>
  </si>
  <si>
    <t>Gernat</t>
  </si>
  <si>
    <t>Lahoud</t>
  </si>
  <si>
    <t>Francesca</t>
  </si>
  <si>
    <t>Poulos</t>
  </si>
  <si>
    <t>Irena</t>
  </si>
  <si>
    <t>Varecka</t>
  </si>
  <si>
    <t>Katlyn</t>
  </si>
  <si>
    <t>Hagley</t>
  </si>
  <si>
    <t>Gaynes</t>
  </si>
  <si>
    <t>Coleman</t>
  </si>
  <si>
    <t>Stuart</t>
  </si>
  <si>
    <t>Campbell</t>
  </si>
  <si>
    <t>Leggitt</t>
  </si>
  <si>
    <t>Gambardella</t>
  </si>
  <si>
    <t>Deana</t>
  </si>
  <si>
    <t>Fricks</t>
  </si>
  <si>
    <t>Velezis-Justs</t>
  </si>
  <si>
    <t>Teacher Elementary- Special Ed</t>
  </si>
  <si>
    <t>Sciascia</t>
  </si>
  <si>
    <t>Pomerleau</t>
  </si>
  <si>
    <t>Kacey</t>
  </si>
  <si>
    <t>Lisa Marie</t>
  </si>
  <si>
    <t>Klem</t>
  </si>
  <si>
    <t>Falcone</t>
  </si>
  <si>
    <t>Julissa</t>
  </si>
  <si>
    <t>Rupe</t>
  </si>
  <si>
    <t>Griselle</t>
  </si>
  <si>
    <t>Jasiulevicius</t>
  </si>
  <si>
    <t>Manforte</t>
  </si>
  <si>
    <t>Campagna</t>
  </si>
  <si>
    <t>Devora</t>
  </si>
  <si>
    <t>Karr</t>
  </si>
  <si>
    <t>Laure-Lyne</t>
  </si>
  <si>
    <t>DeFoe</t>
  </si>
  <si>
    <t>Ruscz-Maffia</t>
  </si>
  <si>
    <t>Grillo</t>
  </si>
  <si>
    <t>Koestner</t>
  </si>
  <si>
    <t>Barbati</t>
  </si>
  <si>
    <t>Boampong</t>
  </si>
  <si>
    <t>DeFeo</t>
  </si>
  <si>
    <t>Varholak</t>
  </si>
  <si>
    <t>Mariana</t>
  </si>
  <si>
    <t>Trigueiro</t>
  </si>
  <si>
    <t>Saucier</t>
  </si>
  <si>
    <t>Hanlon</t>
  </si>
  <si>
    <t>Teacher - Theater</t>
  </si>
  <si>
    <t>Belvedere</t>
  </si>
  <si>
    <t>Teacher - WAMS HS Spanish</t>
  </si>
  <si>
    <t>Moniodes</t>
  </si>
  <si>
    <t>Kearns</t>
  </si>
  <si>
    <t>Micaela</t>
  </si>
  <si>
    <t>Teacher - CROSBY HS Italian</t>
  </si>
  <si>
    <t>Carmela</t>
  </si>
  <si>
    <t>Likorama</t>
  </si>
  <si>
    <t>Teacher - KENNEDY HS Italian</t>
  </si>
  <si>
    <t>Mary-Ann</t>
  </si>
  <si>
    <t>Teacher - KENNEDY HS Spanish</t>
  </si>
  <si>
    <t>Rosanna</t>
  </si>
  <si>
    <t>Cinquegrana</t>
  </si>
  <si>
    <t>Catalina</t>
  </si>
  <si>
    <t>Rincon</t>
  </si>
  <si>
    <t>Teacher - CROSBY HS Spanish</t>
  </si>
  <si>
    <t>Suarez</t>
  </si>
  <si>
    <t>Ilea</t>
  </si>
  <si>
    <t>Gonzalez Casanova</t>
  </si>
  <si>
    <t>Schulte</t>
  </si>
  <si>
    <t>Teacher - Unique Subject Area</t>
  </si>
  <si>
    <t>Dea</t>
  </si>
  <si>
    <t>Illian</t>
  </si>
  <si>
    <t>Teacher Sp Assign/WTA Presiden</t>
  </si>
  <si>
    <t>Alagno</t>
  </si>
  <si>
    <t>Brianne</t>
  </si>
  <si>
    <t>Modeen</t>
  </si>
  <si>
    <t>Vice Principal - Elem Suprv</t>
  </si>
  <si>
    <t>Shernett</t>
  </si>
  <si>
    <t>Evans-Foster</t>
  </si>
  <si>
    <t>Gaudiosi</t>
  </si>
  <si>
    <t>Erika</t>
  </si>
  <si>
    <t>Inez</t>
  </si>
  <si>
    <t>Curley-Colon</t>
  </si>
  <si>
    <t>DiGiovanni</t>
  </si>
  <si>
    <t>Vice Principal - WAMS HS</t>
  </si>
  <si>
    <t>Diurca</t>
  </si>
  <si>
    <t>Vice Principal - CROSBY HS</t>
  </si>
  <si>
    <t>Newmark</t>
  </si>
  <si>
    <t>Vice Principal - WILBY HS</t>
  </si>
  <si>
    <t>Henson</t>
  </si>
  <si>
    <t>Vice Principal - KENNEDY HS</t>
  </si>
  <si>
    <t>Albini</t>
  </si>
  <si>
    <t>Balsamo</t>
  </si>
  <si>
    <t>Molly</t>
  </si>
  <si>
    <t>Nazario</t>
  </si>
  <si>
    <t>LAST NAME</t>
  </si>
  <si>
    <t>FIRST NAME</t>
  </si>
  <si>
    <t>INC</t>
  </si>
  <si>
    <t>LGTV</t>
  </si>
  <si>
    <t>ACCT UNIT</t>
  </si>
  <si>
    <t>Principal - Generali Elementry</t>
  </si>
  <si>
    <t>Dickson</t>
  </si>
  <si>
    <t>Perez Armendia</t>
  </si>
  <si>
    <t>Aneta</t>
  </si>
  <si>
    <t>Biondi</t>
  </si>
  <si>
    <t>Sanford</t>
  </si>
  <si>
    <t>Schmied</t>
  </si>
  <si>
    <t>Barrett</t>
  </si>
  <si>
    <t>Sharell</t>
  </si>
  <si>
    <t>Herbert</t>
  </si>
  <si>
    <t>Plasky</t>
  </si>
  <si>
    <t>Rynar</t>
  </si>
  <si>
    <t>Vacancy</t>
  </si>
  <si>
    <t>Instructional - District Wide Non-Certified</t>
  </si>
  <si>
    <t>Instructional - Attendance Counselor</t>
  </si>
  <si>
    <t>Instructional - District Wide Clerical</t>
  </si>
  <si>
    <t>Instructional - Library Assistants (Admin Associates)</t>
  </si>
  <si>
    <t>Special Education - ABA Behavioral Therapists</t>
  </si>
  <si>
    <t>Special Education - Interpreters</t>
  </si>
  <si>
    <t>Special Education - Paraprofessionals</t>
  </si>
  <si>
    <t>Special Education - Clerical</t>
  </si>
  <si>
    <t>Special Education - School Clerical</t>
  </si>
  <si>
    <t>Special Education - Medicaid</t>
  </si>
  <si>
    <t>Administration - Superintendent</t>
  </si>
  <si>
    <t>Administration - Non Certified</t>
  </si>
  <si>
    <t>Administration - Clerical</t>
  </si>
  <si>
    <t>Fiscal Administration - Non Certified</t>
  </si>
  <si>
    <t>Operation &amp; Maintenance - Administration</t>
  </si>
  <si>
    <t>Operation &amp; Maintenance - Clerical</t>
  </si>
  <si>
    <t>Operation &amp; Maintenance - Skilled Maintenance</t>
  </si>
  <si>
    <t>Operation &amp; Maintenance - Maintenance</t>
  </si>
  <si>
    <t>Human Resource - Administration</t>
  </si>
  <si>
    <t>Human Resource - Clerical</t>
  </si>
  <si>
    <t>Student Transportation - Administration</t>
  </si>
  <si>
    <t>Student Transportation - Crossing Guards</t>
  </si>
  <si>
    <t>Instructional - School Clerical</t>
  </si>
  <si>
    <t>WTA - Special Education</t>
  </si>
  <si>
    <t>WTA - Special Education - School Psychologist</t>
  </si>
  <si>
    <t>WTA - Special Education - School Social Worker</t>
  </si>
  <si>
    <t>WTA - Special Education - Speech Pathologist</t>
  </si>
  <si>
    <t>Fiscal Administration - Clerical</t>
  </si>
  <si>
    <t>Represents cost to purchase operation and maintenance equipment such as snow blowers, grass cutting equipment etc.</t>
  </si>
  <si>
    <t>WTA - Regular Ed Teachers</t>
  </si>
  <si>
    <t>SAW - Regular Education</t>
  </si>
  <si>
    <t>WTA - Special Education Teachers</t>
  </si>
  <si>
    <t>Garmakani</t>
  </si>
  <si>
    <t>Javier</t>
  </si>
  <si>
    <t>Barry</t>
  </si>
  <si>
    <t>Rajcoomar</t>
  </si>
  <si>
    <t>Robles</t>
  </si>
  <si>
    <t>Comstock</t>
  </si>
  <si>
    <t>2020-2021</t>
  </si>
  <si>
    <t>Principal - Wendell Cross Elem</t>
  </si>
  <si>
    <t>Special Assignment - Wilby</t>
  </si>
  <si>
    <t>Bizati</t>
  </si>
  <si>
    <t>Liridona</t>
  </si>
  <si>
    <t>Chieffo</t>
  </si>
  <si>
    <t>Corsano</t>
  </si>
  <si>
    <t>Coty</t>
  </si>
  <si>
    <t>Gaudiosi-Anguri</t>
  </si>
  <si>
    <t>Gianelli</t>
  </si>
  <si>
    <t>Haas</t>
  </si>
  <si>
    <t>Isabella</t>
  </si>
  <si>
    <t>Izzo</t>
  </si>
  <si>
    <t>Mamudi</t>
  </si>
  <si>
    <t>Mancuso</t>
  </si>
  <si>
    <t>Muslli</t>
  </si>
  <si>
    <t>Zamira</t>
  </si>
  <si>
    <t>Orosz</t>
  </si>
  <si>
    <t>Ami</t>
  </si>
  <si>
    <t>Rice</t>
  </si>
  <si>
    <t>Turecek</t>
  </si>
  <si>
    <t>Valentin</t>
  </si>
  <si>
    <t>Wojcik</t>
  </si>
  <si>
    <t>Domonique</t>
  </si>
  <si>
    <t>Principal-Bucks Hill PreK Annx</t>
  </si>
  <si>
    <t>Director Pupil Services</t>
  </si>
  <si>
    <t>Henebry</t>
  </si>
  <si>
    <t>Hunsicker</t>
  </si>
  <si>
    <t>Malinosky</t>
  </si>
  <si>
    <t>Flematti</t>
  </si>
  <si>
    <t>Barriera Madera</t>
  </si>
  <si>
    <t>Deisha</t>
  </si>
  <si>
    <t>Manka</t>
  </si>
  <si>
    <t>Interpreter for the Deaf &amp; Hard of Hearing</t>
  </si>
  <si>
    <t>Bermudez Rivera</t>
  </si>
  <si>
    <t>Jarielitza</t>
  </si>
  <si>
    <t>Bessette</t>
  </si>
  <si>
    <t>Clemente</t>
  </si>
  <si>
    <t>Hendrickson</t>
  </si>
  <si>
    <t>Ronda</t>
  </si>
  <si>
    <t>Darshanie</t>
  </si>
  <si>
    <t>Pacheco Sanchez</t>
  </si>
  <si>
    <t>Gwendoline</t>
  </si>
  <si>
    <t>Alexi</t>
  </si>
  <si>
    <t>Jaybes</t>
  </si>
  <si>
    <t>Ligia</t>
  </si>
  <si>
    <t>Atmanand</t>
  </si>
  <si>
    <t>Van Stone</t>
  </si>
  <si>
    <t>Secretary 2 - GRANTS</t>
  </si>
  <si>
    <t>Franklin</t>
  </si>
  <si>
    <t>Jamele</t>
  </si>
  <si>
    <t>Heckmann</t>
  </si>
  <si>
    <t>Lici</t>
  </si>
  <si>
    <t>Masayda</t>
  </si>
  <si>
    <t>Grace</t>
  </si>
  <si>
    <t>Newsome</t>
  </si>
  <si>
    <t>Kaponis</t>
  </si>
  <si>
    <t>Sotomayor</t>
  </si>
  <si>
    <t>Sa-Queen</t>
  </si>
  <si>
    <t>Bjorn</t>
  </si>
  <si>
    <t>Enquist</t>
  </si>
  <si>
    <t>Annie</t>
  </si>
  <si>
    <t>Sanders</t>
  </si>
  <si>
    <t>Lehtinen</t>
  </si>
  <si>
    <t>H.V.A.C. Foreman</t>
  </si>
  <si>
    <t>Sinking Fund</t>
  </si>
  <si>
    <t>Benefit Expense</t>
  </si>
  <si>
    <t>Total Benefits</t>
  </si>
  <si>
    <t>Health Benefits Expense</t>
  </si>
  <si>
    <t>Health Benefit Fund</t>
  </si>
  <si>
    <t>SBO Accounting Manager</t>
  </si>
  <si>
    <t>Accountant 3 Part Time</t>
  </si>
  <si>
    <t>Woike</t>
  </si>
  <si>
    <t>Haley</t>
  </si>
  <si>
    <t>Marquis</t>
  </si>
  <si>
    <t>Montgomery</t>
  </si>
  <si>
    <t>Parra-Gonzalez</t>
  </si>
  <si>
    <t>Minort</t>
  </si>
  <si>
    <t>Muniram</t>
  </si>
  <si>
    <t>Purnawasi</t>
  </si>
  <si>
    <t>Moquete</t>
  </si>
  <si>
    <t>Iannicelli</t>
  </si>
  <si>
    <t>Smalley</t>
  </si>
  <si>
    <t>Lewis-Darby</t>
  </si>
  <si>
    <t>Philip</t>
  </si>
  <si>
    <t>Hargrave</t>
  </si>
  <si>
    <t>Eldridge</t>
  </si>
  <si>
    <t>Barrera</t>
  </si>
  <si>
    <t>Pre K / 8 School Principal</t>
  </si>
  <si>
    <t>Giarratona</t>
  </si>
  <si>
    <t>Crowther</t>
  </si>
  <si>
    <t>Teacher-K-8 Computer Educ Reed</t>
  </si>
  <si>
    <t>Bolduc</t>
  </si>
  <si>
    <t>Jayalalitha</t>
  </si>
  <si>
    <t>Selvarajan</t>
  </si>
  <si>
    <t>Megi</t>
  </si>
  <si>
    <t>Mustafaraj</t>
  </si>
  <si>
    <t>Torres-Dozier</t>
  </si>
  <si>
    <t>Oddette</t>
  </si>
  <si>
    <t>Kelly-Haynes</t>
  </si>
  <si>
    <t>Ring</t>
  </si>
  <si>
    <t>Bozzo</t>
  </si>
  <si>
    <t>Enrique</t>
  </si>
  <si>
    <t>Ortiz Vidal</t>
  </si>
  <si>
    <t>Marjana</t>
  </si>
  <si>
    <t>Nieves</t>
  </si>
  <si>
    <t>Menzies</t>
  </si>
  <si>
    <t>Langdon-Watton</t>
  </si>
  <si>
    <t>Marny</t>
  </si>
  <si>
    <t>Fappiano</t>
  </si>
  <si>
    <t>Ostuno</t>
  </si>
  <si>
    <t>Crenshaw</t>
  </si>
  <si>
    <t>Adrien</t>
  </si>
  <si>
    <t>Troy</t>
  </si>
  <si>
    <t>Kamar</t>
  </si>
  <si>
    <t>Schofield</t>
  </si>
  <si>
    <t>Chief Labor Negotiator</t>
  </si>
  <si>
    <t>Brittney</t>
  </si>
  <si>
    <t>Craft</t>
  </si>
  <si>
    <t>Ey</t>
  </si>
  <si>
    <t>Kailyn</t>
  </si>
  <si>
    <t>Samaroo</t>
  </si>
  <si>
    <t>Nocera</t>
  </si>
  <si>
    <t>Bleau</t>
  </si>
  <si>
    <t>Rosalina</t>
  </si>
  <si>
    <t>Viola</t>
  </si>
  <si>
    <t>Tyriq</t>
  </si>
  <si>
    <t>Hofler</t>
  </si>
  <si>
    <t>Nisbet</t>
  </si>
  <si>
    <t>Teri</t>
  </si>
  <si>
    <t>Bailey</t>
  </si>
  <si>
    <t>Chad</t>
  </si>
  <si>
    <t>Brooke</t>
  </si>
  <si>
    <t>Leyhow</t>
  </si>
  <si>
    <t>Kalyrin</t>
  </si>
  <si>
    <t>Rivera Arroyo</t>
  </si>
  <si>
    <t>Meagan</t>
  </si>
  <si>
    <t>Jando</t>
  </si>
  <si>
    <t>Reddinger</t>
  </si>
  <si>
    <t>Tulley</t>
  </si>
  <si>
    <t>Morrow</t>
  </si>
  <si>
    <t>Savannah</t>
  </si>
  <si>
    <t>Reeves</t>
  </si>
  <si>
    <t>Virdee</t>
  </si>
  <si>
    <t>Ella</t>
  </si>
  <si>
    <t>Azab</t>
  </si>
  <si>
    <t>Camiecia</t>
  </si>
  <si>
    <t>Malon</t>
  </si>
  <si>
    <t>2021-2022</t>
  </si>
  <si>
    <t>WE S/PUT ACTUAL EXPENSE</t>
  </si>
  <si>
    <t>(Couture,R)</t>
  </si>
  <si>
    <t>(Orsillo,C)</t>
  </si>
  <si>
    <t>(Grendzinski,K)</t>
  </si>
  <si>
    <t>(Higgins,L)</t>
  </si>
  <si>
    <t>(Parker, R)</t>
  </si>
  <si>
    <t xml:space="preserve">Vacancy </t>
  </si>
  <si>
    <t>(Pizarro,D)</t>
  </si>
  <si>
    <t>Storekeeper</t>
  </si>
  <si>
    <t>(LaVallee, A)</t>
  </si>
  <si>
    <t>St Joes</t>
  </si>
  <si>
    <t>Represents Education portion of the City's telephone expense</t>
  </si>
  <si>
    <t>Represents costs for accessories/materials for testing</t>
  </si>
  <si>
    <t>WTA DEGREE CHANGES</t>
  </si>
  <si>
    <t>Grassi</t>
  </si>
  <si>
    <t>Ines</t>
  </si>
  <si>
    <t>Quineshia</t>
  </si>
  <si>
    <t>Shaileen</t>
  </si>
  <si>
    <t>Sands</t>
  </si>
  <si>
    <t>Bickley</t>
  </si>
  <si>
    <t>Custodia</t>
  </si>
  <si>
    <t>Zelia</t>
  </si>
  <si>
    <t>Alfredson</t>
  </si>
  <si>
    <t>Zamora</t>
  </si>
  <si>
    <t>Simi</t>
  </si>
  <si>
    <t>Katilynn</t>
  </si>
  <si>
    <t>Wojtunik</t>
  </si>
  <si>
    <t>Gannon</t>
  </si>
  <si>
    <t>Figueroa</t>
  </si>
  <si>
    <t>Benzinger</t>
  </si>
  <si>
    <t>Picco</t>
  </si>
  <si>
    <t>Leeroy</t>
  </si>
  <si>
    <t>De La Cruz Castellano</t>
  </si>
  <si>
    <t>Hage</t>
  </si>
  <si>
    <t>Dainty</t>
  </si>
  <si>
    <t>Simpson-McGowan</t>
  </si>
  <si>
    <t>LeVasseur</t>
  </si>
  <si>
    <t>Sequenzia</t>
  </si>
  <si>
    <t>Candida</t>
  </si>
  <si>
    <t>Kenrick</t>
  </si>
  <si>
    <t>Rutherford-Blowes</t>
  </si>
  <si>
    <t>Nightingale</t>
  </si>
  <si>
    <t>Vistela</t>
  </si>
  <si>
    <t>Coniku</t>
  </si>
  <si>
    <t>Vaillancourt</t>
  </si>
  <si>
    <t>(Van Amburg,S)</t>
  </si>
  <si>
    <t>Yesenia</t>
  </si>
  <si>
    <t>Sierra</t>
  </si>
  <si>
    <t>Kyren</t>
  </si>
  <si>
    <t>Michal</t>
  </si>
  <si>
    <t>Konopka</t>
  </si>
  <si>
    <t>School Inspector/School Maint Supervisor</t>
  </si>
  <si>
    <t>Hailstones</t>
  </si>
  <si>
    <t>Agresta</t>
  </si>
  <si>
    <t>Contracts Manager (BOE)</t>
  </si>
  <si>
    <t>Susana</t>
  </si>
  <si>
    <t>McDonnell</t>
  </si>
  <si>
    <t>Zeolla</t>
  </si>
  <si>
    <t>Neal</t>
  </si>
  <si>
    <t>Shurtleff</t>
  </si>
  <si>
    <t>Drabik</t>
  </si>
  <si>
    <t>Magas</t>
  </si>
  <si>
    <t>Dearborn</t>
  </si>
  <si>
    <t>Shelly</t>
  </si>
  <si>
    <t>Kemp</t>
  </si>
  <si>
    <t>Teacher - WILBY HS Spanish</t>
  </si>
  <si>
    <t>Juliana</t>
  </si>
  <si>
    <t>Barron</t>
  </si>
  <si>
    <t>McKirryher</t>
  </si>
  <si>
    <t>Celestino</t>
  </si>
  <si>
    <t>Glowa</t>
  </si>
  <si>
    <t>Elementary Vice Principal</t>
  </si>
  <si>
    <t>Janine</t>
  </si>
  <si>
    <t>Laurent</t>
  </si>
  <si>
    <t>Rivera-Bauza</t>
  </si>
  <si>
    <t>Rangel</t>
  </si>
  <si>
    <t>Taurean</t>
  </si>
  <si>
    <t>Dorothea</t>
  </si>
  <si>
    <t>Pitcairn-Broughton</t>
  </si>
  <si>
    <t>Steuer</t>
  </si>
  <si>
    <t>Rivera Rodriguez</t>
  </si>
  <si>
    <t>McCartin</t>
  </si>
  <si>
    <t>Bourassa</t>
  </si>
  <si>
    <t>Comeau-Russell</t>
  </si>
  <si>
    <t>Norton</t>
  </si>
  <si>
    <t>Teacher K-8 Computer Ed</t>
  </si>
  <si>
    <t>Blue</t>
  </si>
  <si>
    <t>Matsuyama</t>
  </si>
  <si>
    <t>Jaeger</t>
  </si>
  <si>
    <t>Feld</t>
  </si>
  <si>
    <t>Mendela</t>
  </si>
  <si>
    <t>Felizaida</t>
  </si>
  <si>
    <t>Schafer</t>
  </si>
  <si>
    <t>Schaefer</t>
  </si>
  <si>
    <t>Carrano</t>
  </si>
  <si>
    <t>Hayley</t>
  </si>
  <si>
    <t>Solano</t>
  </si>
  <si>
    <t>Daria</t>
  </si>
  <si>
    <t>Budd</t>
  </si>
  <si>
    <t>Campos</t>
  </si>
  <si>
    <t>Scarborough</t>
  </si>
  <si>
    <t>Anulewicz</t>
  </si>
  <si>
    <t>Maegen</t>
  </si>
  <si>
    <t>Collins</t>
  </si>
  <si>
    <t>Toni</t>
  </si>
  <si>
    <t>Ghazala</t>
  </si>
  <si>
    <t>Zafar</t>
  </si>
  <si>
    <t>Lenzen</t>
  </si>
  <si>
    <t>Albanese</t>
  </si>
  <si>
    <t>Mays</t>
  </si>
  <si>
    <t>Shahie</t>
  </si>
  <si>
    <t>Dervishi</t>
  </si>
  <si>
    <t>Rayanne</t>
  </si>
  <si>
    <t>Torcasio</t>
  </si>
  <si>
    <t>Machado</t>
  </si>
  <si>
    <t>Jolene</t>
  </si>
  <si>
    <t>Thibeault</t>
  </si>
  <si>
    <t>Chiasson</t>
  </si>
  <si>
    <t>Yacenia</t>
  </si>
  <si>
    <t>Lorenzo</t>
  </si>
  <si>
    <t>MS Vice Principal</t>
  </si>
  <si>
    <t>Carlane</t>
  </si>
  <si>
    <t>Riston</t>
  </si>
  <si>
    <t>Dwight</t>
  </si>
  <si>
    <t>Earl</t>
  </si>
  <si>
    <t>Poulin</t>
  </si>
  <si>
    <t>Doms</t>
  </si>
  <si>
    <t>Mecca</t>
  </si>
  <si>
    <t>Besemer</t>
  </si>
  <si>
    <t>Principal - International School K-8</t>
  </si>
  <si>
    <t>81210005</t>
  </si>
  <si>
    <t>Teacher - Kindergtn Spanish-International Sch</t>
  </si>
  <si>
    <t>81210001</t>
  </si>
  <si>
    <t>Delgado</t>
  </si>
  <si>
    <t>Labati</t>
  </si>
  <si>
    <t>Cortney</t>
  </si>
  <si>
    <t>Els</t>
  </si>
  <si>
    <t>Huyghue Galvez</t>
  </si>
  <si>
    <t>Aracena Reynoso</t>
  </si>
  <si>
    <t>DePaiva</t>
  </si>
  <si>
    <t>Yiznitsky</t>
  </si>
  <si>
    <t>Haller</t>
  </si>
  <si>
    <t>Despres</t>
  </si>
  <si>
    <t>2022-2023</t>
  </si>
  <si>
    <t>22-23</t>
  </si>
  <si>
    <t>Chief Oper Off/Chief of Staff</t>
  </si>
  <si>
    <t>(Diaz,J)</t>
  </si>
  <si>
    <t>(Melendez,A)</t>
  </si>
  <si>
    <t>(Pelletier,F)</t>
  </si>
  <si>
    <t>(Blanchard,R)</t>
  </si>
  <si>
    <t>(Blalock, F)</t>
  </si>
  <si>
    <t>(Hammonds, P)</t>
  </si>
  <si>
    <t>(Morrison, D)</t>
  </si>
  <si>
    <t>(Rivera, R)</t>
  </si>
  <si>
    <t>(Ignacio,D)</t>
  </si>
  <si>
    <t>(Rosado,J)</t>
  </si>
  <si>
    <t>BTF - NL Painter</t>
  </si>
  <si>
    <t>Mason Foreman</t>
  </si>
  <si>
    <t>MEO 1</t>
  </si>
  <si>
    <t>(DeGroate,K)</t>
  </si>
  <si>
    <t>(Muniz,J)</t>
  </si>
  <si>
    <t xml:space="preserve">Harris, J </t>
  </si>
  <si>
    <t>(Oulundsen, E)</t>
  </si>
  <si>
    <t>(Melendez, R)</t>
  </si>
  <si>
    <t>(Cannata,J)</t>
  </si>
  <si>
    <t>(Larina, O)</t>
  </si>
  <si>
    <t>(Eagan, L)</t>
  </si>
  <si>
    <t>(Samuels,J)</t>
  </si>
  <si>
    <t>(Henne-Nordby, C)</t>
  </si>
  <si>
    <t>(Condon Santore,S)</t>
  </si>
  <si>
    <t>(Robillard,L)</t>
  </si>
  <si>
    <t>(Cassidy,L)</t>
  </si>
  <si>
    <t>(DiLonardo,R)</t>
  </si>
  <si>
    <t>(Harris K)</t>
  </si>
  <si>
    <t>(Lussier, B)</t>
  </si>
  <si>
    <t>(Ouellette, S)</t>
  </si>
  <si>
    <t>(Pierpont,J)</t>
  </si>
  <si>
    <t>(Stark,M)</t>
  </si>
  <si>
    <t>(McCall, S)</t>
  </si>
  <si>
    <t>Network Specialist (50% Grant)</t>
  </si>
  <si>
    <t>(Bardhollari,R)</t>
  </si>
  <si>
    <t>(Kee,C )</t>
  </si>
  <si>
    <t>(Carrasquillo,K)</t>
  </si>
  <si>
    <t>(James, D)</t>
  </si>
  <si>
    <t>(Rosa,M)</t>
  </si>
  <si>
    <t>(Smith,R)</t>
  </si>
  <si>
    <t>(Franklin,N)</t>
  </si>
  <si>
    <t>(Barrera,L)</t>
  </si>
  <si>
    <t>(Evanoski,J)</t>
  </si>
  <si>
    <t>(Manning,L)</t>
  </si>
  <si>
    <t>(Morhouse,J)</t>
  </si>
  <si>
    <t>(Hamel,M)</t>
  </si>
  <si>
    <t>(Hanley,E)</t>
  </si>
  <si>
    <t>(White,N)</t>
  </si>
  <si>
    <t>(Pasnick,S)</t>
  </si>
  <si>
    <t>(Lespier,B)</t>
  </si>
  <si>
    <t>(Stango,K)</t>
  </si>
  <si>
    <t>(Warhola,G)</t>
  </si>
  <si>
    <t>Homebound</t>
  </si>
  <si>
    <t>Lyndsy</t>
  </si>
  <si>
    <t>(Klesyk,M)</t>
  </si>
  <si>
    <t>(Polletta,L)</t>
  </si>
  <si>
    <t>(Mendela,R)</t>
  </si>
  <si>
    <t>(Kollchaku,N)</t>
  </si>
  <si>
    <t>(Mosley,S)</t>
  </si>
  <si>
    <t>(Wainwright-Staton,K)</t>
  </si>
  <si>
    <t>(Finlay,K)</t>
  </si>
  <si>
    <t>(Orsini,M)</t>
  </si>
  <si>
    <t>(Nunez,K)</t>
  </si>
  <si>
    <t>(Cyr,G)</t>
  </si>
  <si>
    <t>(Secondi,J)</t>
  </si>
  <si>
    <t>(Alagno,E)</t>
  </si>
  <si>
    <t>(Durante,J)</t>
  </si>
  <si>
    <t>(Benzinger,N)</t>
  </si>
  <si>
    <t>(Viegas,S)</t>
  </si>
  <si>
    <t>Teacher Elementary-Art</t>
  </si>
  <si>
    <t>Teacher -Crosby HS Science</t>
  </si>
  <si>
    <t>(Biondi,A)</t>
  </si>
  <si>
    <t>CTE-Wilby</t>
  </si>
  <si>
    <t>50 %  Grants Specialist -GRANTS</t>
  </si>
  <si>
    <t>LIBRARY ASSISTANTS -ADM SPEC</t>
  </si>
  <si>
    <t>HRIS Data Entry Clerk BOE</t>
  </si>
  <si>
    <t>Professional Services</t>
  </si>
  <si>
    <t>BOE &amp; Sport Films /Other Video Events</t>
  </si>
  <si>
    <t>District Wide/ Communications</t>
  </si>
  <si>
    <t>Represents costs for Contracted services for Substitute Teachers</t>
  </si>
  <si>
    <t>Represents cost for oil needed for International School, Harper Avenue building heat,  and gasoline for maintenance vehicles &amp; equipment.</t>
  </si>
  <si>
    <t>PROFESSIONAL SERVICES</t>
  </si>
  <si>
    <t>Deputy Superintendent</t>
  </si>
  <si>
    <t>Gross Budget Proposal</t>
  </si>
  <si>
    <t>Total Budget Proposal</t>
  </si>
  <si>
    <t>Pupil Services</t>
  </si>
  <si>
    <t>Communications</t>
  </si>
  <si>
    <t>Assistant Pupil Transport Coordinator</t>
  </si>
  <si>
    <t>Office Manager - Medicaid</t>
  </si>
  <si>
    <t>DiVergilio</t>
  </si>
  <si>
    <t>Herrington</t>
  </si>
  <si>
    <t>Warzecha</t>
  </si>
  <si>
    <t>Chun</t>
  </si>
  <si>
    <t>Payroll Clerk (SIO)</t>
  </si>
  <si>
    <t>German</t>
  </si>
  <si>
    <t>DeLeon</t>
  </si>
  <si>
    <t>General Utility Mechanic</t>
  </si>
  <si>
    <t>Ervis</t>
  </si>
  <si>
    <t>Kambo</t>
  </si>
  <si>
    <t>Isaiah</t>
  </si>
  <si>
    <t>Tyson</t>
  </si>
  <si>
    <t>Torsiello</t>
  </si>
  <si>
    <t>Executive Administrative Assistant</t>
  </si>
  <si>
    <t>Malerie</t>
  </si>
  <si>
    <t>Plourde</t>
  </si>
  <si>
    <t>Special Assignment - Crosby</t>
  </si>
  <si>
    <t>Paraprofessional 2</t>
  </si>
  <si>
    <t>Scheff</t>
  </si>
  <si>
    <t>Brando</t>
  </si>
  <si>
    <t>Valencia</t>
  </si>
  <si>
    <t>Pulie</t>
  </si>
  <si>
    <t>Carlson</t>
  </si>
  <si>
    <t>Alisa</t>
  </si>
  <si>
    <t>Bylyku</t>
  </si>
  <si>
    <t>Valeri</t>
  </si>
  <si>
    <t>Kelsey</t>
  </si>
  <si>
    <t>Hartsoe</t>
  </si>
  <si>
    <t>Montes</t>
  </si>
  <si>
    <t>Dobransky</t>
  </si>
  <si>
    <t>Orozco</t>
  </si>
  <si>
    <t>Roth</t>
  </si>
  <si>
    <t>Fernandez</t>
  </si>
  <si>
    <t>Leteacia</t>
  </si>
  <si>
    <t>Samar</t>
  </si>
  <si>
    <t>Zaghloul</t>
  </si>
  <si>
    <t>Nappi</t>
  </si>
  <si>
    <t>Brandon</t>
  </si>
  <si>
    <t>Arzuaga</t>
  </si>
  <si>
    <t>Marrero</t>
  </si>
  <si>
    <t>Joelizz</t>
  </si>
  <si>
    <t>Ruiz</t>
  </si>
  <si>
    <t>DeSena</t>
  </si>
  <si>
    <t>Dyshon</t>
  </si>
  <si>
    <t>Epps</t>
  </si>
  <si>
    <t>Tonner</t>
  </si>
  <si>
    <t>Gromko</t>
  </si>
  <si>
    <t>Darrin</t>
  </si>
  <si>
    <t>Coote</t>
  </si>
  <si>
    <t>Lyris</t>
  </si>
  <si>
    <t>Milera-Rivera</t>
  </si>
  <si>
    <t>Barragan Bravo</t>
  </si>
  <si>
    <t>Neldys</t>
  </si>
  <si>
    <t>Yailene</t>
  </si>
  <si>
    <t>Ornela</t>
  </si>
  <si>
    <t>Hyke</t>
  </si>
  <si>
    <t>Mas-Batista</t>
  </si>
  <si>
    <t>Dinielli</t>
  </si>
  <si>
    <t>Arwen</t>
  </si>
  <si>
    <t>Rodriguez Colon</t>
  </si>
  <si>
    <t>Jessie</t>
  </si>
  <si>
    <t>Uniquewa</t>
  </si>
  <si>
    <t>LoriRae</t>
  </si>
  <si>
    <t>Piccochi-Frank</t>
  </si>
  <si>
    <t>Monge</t>
  </si>
  <si>
    <t>Borgos</t>
  </si>
  <si>
    <t>Gronau</t>
  </si>
  <si>
    <t>Moran</t>
  </si>
  <si>
    <t>Marisol</t>
  </si>
  <si>
    <t>Saima</t>
  </si>
  <si>
    <t>Murtaza</t>
  </si>
  <si>
    <t>Sauro</t>
  </si>
  <si>
    <t>Taziah</t>
  </si>
  <si>
    <t>Reynolds</t>
  </si>
  <si>
    <t>Delmore</t>
  </si>
  <si>
    <t>McLeod</t>
  </si>
  <si>
    <t>St. Germain</t>
  </si>
  <si>
    <t>Vance</t>
  </si>
  <si>
    <t>Dwayne</t>
  </si>
  <si>
    <t>Ruel</t>
  </si>
  <si>
    <t>Danjela</t>
  </si>
  <si>
    <t>Caka</t>
  </si>
  <si>
    <t>Jacques</t>
  </si>
  <si>
    <t>Ferati</t>
  </si>
  <si>
    <t>Aldag</t>
  </si>
  <si>
    <t>Naseem</t>
  </si>
  <si>
    <t>Senan</t>
  </si>
  <si>
    <t>Anyela</t>
  </si>
  <si>
    <t>Polanco</t>
  </si>
  <si>
    <t>Kaylie</t>
  </si>
  <si>
    <t>Antonazzo</t>
  </si>
  <si>
    <t>Jacquelinne</t>
  </si>
  <si>
    <t>Peralta</t>
  </si>
  <si>
    <t>Julita</t>
  </si>
  <si>
    <t>Mulla</t>
  </si>
  <si>
    <t>Makenzie</t>
  </si>
  <si>
    <t>Teel</t>
  </si>
  <si>
    <t>Hollowell</t>
  </si>
  <si>
    <t>Tramontanis</t>
  </si>
  <si>
    <t>Oley</t>
  </si>
  <si>
    <t>Vasquez</t>
  </si>
  <si>
    <t>Charisma</t>
  </si>
  <si>
    <t>Noah</t>
  </si>
  <si>
    <t>Nohmy</t>
  </si>
  <si>
    <t>Laemmerhirt</t>
  </si>
  <si>
    <t>Majlinda</t>
  </si>
  <si>
    <t>Dulo</t>
  </si>
  <si>
    <t>Iwaszkiewicz</t>
  </si>
  <si>
    <t>Ciminera</t>
  </si>
  <si>
    <t>Sakyi-Sam</t>
  </si>
  <si>
    <t>Jester</t>
  </si>
  <si>
    <t>Alvia</t>
  </si>
  <si>
    <t>Limarie</t>
  </si>
  <si>
    <t>Bouteiller</t>
  </si>
  <si>
    <t>Philips</t>
  </si>
  <si>
    <t>Copes</t>
  </si>
  <si>
    <t>Gladding</t>
  </si>
  <si>
    <t>Uraco</t>
  </si>
  <si>
    <t>Conor</t>
  </si>
  <si>
    <t>Leannie</t>
  </si>
  <si>
    <t>Trajada</t>
  </si>
  <si>
    <t>Mena</t>
  </si>
  <si>
    <t>Oyola</t>
  </si>
  <si>
    <t>Ventura</t>
  </si>
  <si>
    <t>Rose Ann</t>
  </si>
  <si>
    <t>Spagnoletti</t>
  </si>
  <si>
    <t>Stetzer</t>
  </si>
  <si>
    <t>Meriah</t>
  </si>
  <si>
    <t>Janett</t>
  </si>
  <si>
    <t>Paguay</t>
  </si>
  <si>
    <t>Debora</t>
  </si>
  <si>
    <t>Gizzie</t>
  </si>
  <si>
    <t>Lorenzini</t>
  </si>
  <si>
    <t>Sally</t>
  </si>
  <si>
    <t>Vikaash</t>
  </si>
  <si>
    <t>Ramnath</t>
  </si>
  <si>
    <t>Betty</t>
  </si>
  <si>
    <t>Guichardo</t>
  </si>
  <si>
    <t>Gawlak</t>
  </si>
  <si>
    <t>Caslyn</t>
  </si>
  <si>
    <t>Lustal</t>
  </si>
  <si>
    <t>DiPietro</t>
  </si>
  <si>
    <t>Simmons</t>
  </si>
  <si>
    <t>Pruden</t>
  </si>
  <si>
    <t>Adelyn</t>
  </si>
  <si>
    <t>Melo</t>
  </si>
  <si>
    <t>Katelynn</t>
  </si>
  <si>
    <t>Aubreya</t>
  </si>
  <si>
    <t>Pena</t>
  </si>
  <si>
    <t>Fatima</t>
  </si>
  <si>
    <t>Teacher - Elementary Spanish - International School</t>
  </si>
  <si>
    <t>Teacher - Kindergtn English-International Sch</t>
  </si>
  <si>
    <t>Teacher - Elementary English - International School</t>
  </si>
  <si>
    <t>Kershaw</t>
  </si>
  <si>
    <t>Malkin</t>
  </si>
  <si>
    <t>Bonvento</t>
  </si>
  <si>
    <t>John Carlos</t>
  </si>
  <si>
    <t>Eire</t>
  </si>
  <si>
    <t>Irrea</t>
  </si>
  <si>
    <t>23-24</t>
  </si>
  <si>
    <t>(Criscione,R)</t>
  </si>
  <si>
    <t xml:space="preserve">Raymond </t>
  </si>
  <si>
    <t>(Richardson,M)</t>
  </si>
  <si>
    <t>(Rosser,J)</t>
  </si>
  <si>
    <t xml:space="preserve">Hannah </t>
  </si>
  <si>
    <t>(Moore,C)</t>
  </si>
  <si>
    <t>2023-2024</t>
  </si>
  <si>
    <t>(McPhail,J)</t>
  </si>
  <si>
    <t xml:space="preserve">Payroll Clerk 2 </t>
  </si>
  <si>
    <t>new item 22-23</t>
  </si>
  <si>
    <t>(Delgado,J)</t>
  </si>
  <si>
    <t>(Bernachi,T)</t>
  </si>
  <si>
    <t>(Fucito,L)</t>
  </si>
  <si>
    <t>(Shocki,C)</t>
  </si>
  <si>
    <t>Family Intake Coordinator</t>
  </si>
  <si>
    <t>(Richards,A)</t>
  </si>
  <si>
    <t>(Cucllari,F)</t>
  </si>
  <si>
    <t>(Hattani,Y)</t>
  </si>
  <si>
    <t>(Hebb,S)</t>
  </si>
  <si>
    <t>(Fabrizio,M)</t>
  </si>
  <si>
    <t>(Lawson,S)</t>
  </si>
  <si>
    <t>(Rodriguez, M)</t>
  </si>
  <si>
    <t>Assistant Director of Pupil Services</t>
  </si>
  <si>
    <t>(Ferrucci,L)</t>
  </si>
  <si>
    <t>(Hull, D)</t>
  </si>
  <si>
    <t>(Lowe, K)</t>
  </si>
  <si>
    <t>(Magurne, A)</t>
  </si>
  <si>
    <t>(Marino, C)</t>
  </si>
  <si>
    <t>(Schuck, Y)</t>
  </si>
  <si>
    <t>(Tanuis, L)</t>
  </si>
  <si>
    <t>(Wright, )</t>
  </si>
  <si>
    <t>(Belcher,D)</t>
  </si>
  <si>
    <t>(Lanter,E)</t>
  </si>
  <si>
    <t>(Violante,K)</t>
  </si>
  <si>
    <t>(Guerra,A)</t>
  </si>
  <si>
    <t>(Civitello,A)</t>
  </si>
  <si>
    <t>(DeLucia,M)</t>
  </si>
  <si>
    <t>(Derasmo,M)</t>
  </si>
  <si>
    <t>(Krause,A)</t>
  </si>
  <si>
    <t>(Lasky,S)</t>
  </si>
  <si>
    <t>(Singh,D)</t>
  </si>
  <si>
    <t>(Perroti,B)</t>
  </si>
  <si>
    <t>(Rodriquez,E)</t>
  </si>
  <si>
    <t>(Aguirre-galan,A)</t>
  </si>
  <si>
    <t>(Sterner,M)</t>
  </si>
  <si>
    <t>(Stolfi,C)</t>
  </si>
  <si>
    <t>(Donahue,R)</t>
  </si>
  <si>
    <t>(Diaz,E)</t>
  </si>
  <si>
    <t>(Calcavecchio,E)</t>
  </si>
  <si>
    <t>(Miller,A)</t>
  </si>
  <si>
    <t>(Mattera, A)</t>
  </si>
  <si>
    <t>(Milano,V)</t>
  </si>
  <si>
    <t>(Rizzuti,M)</t>
  </si>
  <si>
    <t>(Cooper,T)</t>
  </si>
  <si>
    <t>(Ramos,J)</t>
  </si>
  <si>
    <t>(Roman,I )</t>
  </si>
  <si>
    <t>Student transportation Sped busses</t>
  </si>
  <si>
    <t>(Bibeau,M)</t>
  </si>
  <si>
    <t>(Brown,Harriet)</t>
  </si>
  <si>
    <t>(Canfield,K)</t>
  </si>
  <si>
    <t>(Egiziaco,K)</t>
  </si>
  <si>
    <t>(Facile,K)</t>
  </si>
  <si>
    <t>(King-Evans,N)</t>
  </si>
  <si>
    <t>(MarjiS)</t>
  </si>
  <si>
    <t>(Sherwood,L)</t>
  </si>
  <si>
    <t>(Rogoff,J)</t>
  </si>
  <si>
    <t>(Saucier,A)</t>
  </si>
  <si>
    <t>(Saunders,K)</t>
  </si>
  <si>
    <t>(Evelyn,S)</t>
  </si>
  <si>
    <t>(Shweky,J)</t>
  </si>
  <si>
    <t>(Gordon,J)</t>
  </si>
  <si>
    <t xml:space="preserve">(Burke,H)  </t>
  </si>
  <si>
    <t>(Barbati,D)</t>
  </si>
  <si>
    <t>(Goggins,C)</t>
  </si>
  <si>
    <t>(Malinosky,R)</t>
  </si>
  <si>
    <t>TITLE 1</t>
  </si>
  <si>
    <t>(Bartley,E)</t>
  </si>
  <si>
    <t>ADDED</t>
  </si>
  <si>
    <t>(Mason,K)</t>
  </si>
  <si>
    <t>(Napp,N)</t>
  </si>
  <si>
    <t>Rayer</t>
  </si>
  <si>
    <t>Pauline</t>
  </si>
  <si>
    <t>added</t>
  </si>
  <si>
    <t>(Williams,S)</t>
  </si>
  <si>
    <t>(Borruso,C)</t>
  </si>
  <si>
    <t>Math-gr 7-8</t>
  </si>
  <si>
    <t>ELA/Reading gr 6-8 (2)</t>
  </si>
  <si>
    <t>Teacher-Science gr 6-8</t>
  </si>
  <si>
    <t>(Olmo,M)</t>
  </si>
  <si>
    <t>(Ramos,A)</t>
  </si>
  <si>
    <t>Lavernoich, Julia M</t>
  </si>
  <si>
    <t>(Allen,M)</t>
  </si>
  <si>
    <t>(Ford,M)</t>
  </si>
  <si>
    <t>(Labbe,J)</t>
  </si>
  <si>
    <t>(Del Negro,S)</t>
  </si>
  <si>
    <t>(DiChello,K)</t>
  </si>
  <si>
    <t>(Stowe,E)</t>
  </si>
  <si>
    <t>(Alexandrou,S)</t>
  </si>
  <si>
    <t>(Culver,S)</t>
  </si>
  <si>
    <t>(Langner,A)</t>
  </si>
  <si>
    <t>(Pushard,M)</t>
  </si>
  <si>
    <t>(Arnson,M)</t>
  </si>
  <si>
    <t>(Burke,K)</t>
  </si>
  <si>
    <t>Teacher - Kennedy HS math</t>
  </si>
  <si>
    <t>(Miceli,L)</t>
  </si>
  <si>
    <t>Teacher - Spanish</t>
  </si>
  <si>
    <t>(Cassone,K)</t>
  </si>
  <si>
    <t>(Teulings,C)</t>
  </si>
  <si>
    <t>(Lloga,E)</t>
  </si>
  <si>
    <t>(Boratko,J)</t>
  </si>
  <si>
    <t>(Ledbetter,B)</t>
  </si>
  <si>
    <t>(Katernya,K)</t>
  </si>
  <si>
    <t>(Bedell,S)</t>
  </si>
  <si>
    <t>(Napolitano,K)</t>
  </si>
  <si>
    <t>(Kolan,K)</t>
  </si>
  <si>
    <t>(Abraham,M)</t>
  </si>
  <si>
    <t>(Carpentieri,C)</t>
  </si>
  <si>
    <t>(Baechler,S)</t>
  </si>
  <si>
    <t>(Embardo,F)</t>
  </si>
  <si>
    <t>(Gawlak,P)</t>
  </si>
  <si>
    <t>(Holden,K)</t>
  </si>
  <si>
    <t>(Moscaritolo,A)</t>
  </si>
  <si>
    <t>(Lenti,K)</t>
  </si>
  <si>
    <t>(Boland, Cathleen D)</t>
  </si>
  <si>
    <t>(Patrick,K)</t>
  </si>
  <si>
    <t>(Pulit,R)</t>
  </si>
  <si>
    <t>(Richo,C)</t>
  </si>
  <si>
    <t>(Wheeler,K)</t>
  </si>
  <si>
    <t>(Vorio,D)</t>
  </si>
  <si>
    <t>(Negron,N)</t>
  </si>
  <si>
    <t>(Brault,C)</t>
  </si>
  <si>
    <t>(Brown,T)</t>
  </si>
  <si>
    <t xml:space="preserve">Brown </t>
  </si>
  <si>
    <t>Gezim</t>
  </si>
  <si>
    <t>Shriro</t>
  </si>
  <si>
    <t>Bethany</t>
  </si>
  <si>
    <t>(Xhaferi,M)</t>
  </si>
  <si>
    <t>(Melendez Rodriguez,K)</t>
  </si>
  <si>
    <t>Hayden-Epperson, Andrea</t>
  </si>
  <si>
    <t>(Espinal,M)</t>
  </si>
  <si>
    <t>(Cabrera,M)</t>
  </si>
  <si>
    <t>(Ajdini,F)</t>
  </si>
  <si>
    <t>(Anzalone,A)</t>
  </si>
  <si>
    <t>(Bernardini,J)</t>
  </si>
  <si>
    <t>(Cicchiello,E)</t>
  </si>
  <si>
    <t>(Caisse,A)</t>
  </si>
  <si>
    <t>(Cirikovic, S)</t>
  </si>
  <si>
    <t>(DeJesus,j)</t>
  </si>
  <si>
    <t>(DiCesare,M)</t>
  </si>
  <si>
    <t>(Doro,T)</t>
  </si>
  <si>
    <t>(Dover,E)</t>
  </si>
  <si>
    <t>(Facey,N)</t>
  </si>
  <si>
    <t>(Figueroa,M)</t>
  </si>
  <si>
    <t>(Geary,E)</t>
  </si>
  <si>
    <t>(Hayden, J )</t>
  </si>
  <si>
    <t>(Jimenez,J)</t>
  </si>
  <si>
    <t>(Lavalle,S)</t>
  </si>
  <si>
    <t>( Moore,P)</t>
  </si>
  <si>
    <t xml:space="preserve">Tiffani </t>
  </si>
  <si>
    <t>(Nealy,L)</t>
  </si>
  <si>
    <t>(Nestor,T)</t>
  </si>
  <si>
    <t>(Pauleus,L)</t>
  </si>
  <si>
    <t>(Sanchez,M)</t>
  </si>
  <si>
    <t>(SantaMaria,Y)</t>
  </si>
  <si>
    <t>(Santiago,M)</t>
  </si>
  <si>
    <t>(Santos,M)</t>
  </si>
  <si>
    <t>(Simpson-McGowan,D)</t>
  </si>
  <si>
    <t>(Smith,M)</t>
  </si>
  <si>
    <t>(Stamp,Sh)</t>
  </si>
  <si>
    <t>(Tsephel,T)</t>
  </si>
  <si>
    <t>(Viggiano,C)</t>
  </si>
  <si>
    <t>(Walsh,J)</t>
  </si>
  <si>
    <t>(Wilks Looby,L)</t>
  </si>
  <si>
    <t>(Williams Iverson,V)</t>
  </si>
  <si>
    <t>(Youssef,O)</t>
  </si>
  <si>
    <t>(Pinto Silva, D)</t>
  </si>
  <si>
    <t>( Miner,M)</t>
  </si>
  <si>
    <t>(Van Stone,E)</t>
  </si>
  <si>
    <t>Britton</t>
  </si>
  <si>
    <t>Waterbury Promise</t>
  </si>
  <si>
    <t xml:space="preserve">ACCOUNT </t>
  </si>
  <si>
    <t>WATERBURY PROMISE</t>
  </si>
  <si>
    <t>(Rains,D)</t>
  </si>
  <si>
    <t>Wendell Cross Staffing (4 teachers) repurposing</t>
  </si>
  <si>
    <t>International ( 2 Teachers) repurposing</t>
  </si>
  <si>
    <r>
      <t xml:space="preserve">Represents cost of diesel fuel for special ed busses:  55,000 gallons @ 3.3653 </t>
    </r>
    <r>
      <rPr>
        <sz val="10"/>
        <color theme="1"/>
        <rFont val="Arial"/>
        <family val="2"/>
      </rPr>
      <t>per gallon</t>
    </r>
  </si>
  <si>
    <t>Represents cost of gasoline for special ed busses:  60000 gallons @3.156 per gallon</t>
  </si>
  <si>
    <t>Represents cost of office furniture replacement in schools and offices</t>
  </si>
  <si>
    <t>Computer tech</t>
  </si>
  <si>
    <t>Represents cost for food supplies for Board of Ed meetings/ workshops and administrative meetings</t>
  </si>
  <si>
    <t>Car allowance</t>
  </si>
  <si>
    <t>Meal / food allowance</t>
  </si>
  <si>
    <t>Alliance Year 12 (Portion of ECS / Alliance Increase for Operating Budget)</t>
  </si>
  <si>
    <t>Alliance  Year 12 (Operating Budget)</t>
  </si>
  <si>
    <t>Alliance  Year 11 (Operating Budget)</t>
  </si>
  <si>
    <t>Difference</t>
  </si>
  <si>
    <t>BTF - Carpenter (Unlicensed)</t>
  </si>
  <si>
    <t>Schoening</t>
  </si>
  <si>
    <t>Assistant School Inspector</t>
  </si>
  <si>
    <t>Zachariah</t>
  </si>
  <si>
    <t>Zigadto</t>
  </si>
  <si>
    <t>Geen</t>
  </si>
  <si>
    <t>Thazhampallath</t>
  </si>
  <si>
    <t>Emilse</t>
  </si>
  <si>
    <t>Gonzalez Perez</t>
  </si>
  <si>
    <t>Helman</t>
  </si>
  <si>
    <t>Kieran</t>
  </si>
  <si>
    <t>Shippee</t>
  </si>
  <si>
    <t>Tyrell</t>
  </si>
  <si>
    <t>Haynes</t>
  </si>
  <si>
    <t>Frigo</t>
  </si>
  <si>
    <t>Bonini</t>
  </si>
  <si>
    <t>Maeve</t>
  </si>
  <si>
    <t>Tuite</t>
  </si>
  <si>
    <t>Lira</t>
  </si>
  <si>
    <t>Gelissa</t>
  </si>
  <si>
    <t>Katelyn</t>
  </si>
  <si>
    <t>McAloon</t>
  </si>
  <si>
    <t>Schwarz</t>
  </si>
  <si>
    <t>Tobie</t>
  </si>
  <si>
    <t>Nelson</t>
  </si>
  <si>
    <t>Mia</t>
  </si>
  <si>
    <t>Jennilee</t>
  </si>
  <si>
    <t>Quito Guadalupe</t>
  </si>
  <si>
    <t>McIntyre</t>
  </si>
  <si>
    <t>Henriquez</t>
  </si>
  <si>
    <t>Tyrone</t>
  </si>
  <si>
    <t>Murph</t>
  </si>
  <si>
    <t>Keyla</t>
  </si>
  <si>
    <t>Danzot</t>
  </si>
  <si>
    <t>Sherie</t>
  </si>
  <si>
    <t>Pino</t>
  </si>
  <si>
    <t>Paz-Paniagua</t>
  </si>
  <si>
    <t>Chelcey</t>
  </si>
  <si>
    <t>Georgiana</t>
  </si>
  <si>
    <t>Harvis</t>
  </si>
  <si>
    <t>Sade</t>
  </si>
  <si>
    <t>Vazquez</t>
  </si>
  <si>
    <t>Segarra</t>
  </si>
  <si>
    <t>Gatlin</t>
  </si>
  <si>
    <t>Wilfredo</t>
  </si>
  <si>
    <t>Johannes</t>
  </si>
  <si>
    <t>Jahneicessa</t>
  </si>
  <si>
    <t>Teasley</t>
  </si>
  <si>
    <t>Gundersen</t>
  </si>
  <si>
    <t>Neil</t>
  </si>
  <si>
    <t>Mulhall</t>
  </si>
  <si>
    <t>Jamar</t>
  </si>
  <si>
    <t>McCormack</t>
  </si>
  <si>
    <t>Brown-Spencer</t>
  </si>
  <si>
    <t>Murtishi</t>
  </si>
  <si>
    <t>Minasia</t>
  </si>
  <si>
    <t>(DiLeo, Amanda)</t>
  </si>
  <si>
    <t>(Dunn, Daniel)</t>
  </si>
  <si>
    <t>(Padilla, Maureen)</t>
  </si>
  <si>
    <t>(Tortice-Davis, Eugenie)</t>
  </si>
  <si>
    <t>(Keeler, Glenn)</t>
  </si>
  <si>
    <t>(Andrash, Melanie)</t>
  </si>
  <si>
    <t>(Chistiano, Joseph)</t>
  </si>
  <si>
    <t>(D'Agostino, Jamie)</t>
  </si>
  <si>
    <t>(Elalfi, Cecilia)</t>
  </si>
  <si>
    <t>(Hardy, Kawana)</t>
  </si>
  <si>
    <t>(Brinton, Mellissa)</t>
  </si>
  <si>
    <t>(Collazo, Sabrina)</t>
  </si>
  <si>
    <t>(DiBiase, Lisa)</t>
  </si>
  <si>
    <t>(Giron Ruiz, Jenny)</t>
  </si>
  <si>
    <t>(Hudson, Giovanna)</t>
  </si>
  <si>
    <t>(Jackson, Zacchaeus)</t>
  </si>
  <si>
    <t>(Orsatti, Donna)</t>
  </si>
  <si>
    <t>(Rossi, Nancy)</t>
  </si>
  <si>
    <t>(Antidormi, Lisa)</t>
  </si>
  <si>
    <t>(Badillo, Antoinette)</t>
  </si>
  <si>
    <t>(Gyampo, Abigail)</t>
  </si>
  <si>
    <t>(Kuqi, Enoida)</t>
  </si>
  <si>
    <t>(Seeley, Robin)</t>
  </si>
  <si>
    <t>(Dunn,B)</t>
  </si>
  <si>
    <t>(Hammond,C)</t>
  </si>
  <si>
    <t>(Sullivan,R)</t>
  </si>
  <si>
    <t>(Elias,L)</t>
  </si>
  <si>
    <t>(DiNicola,A)</t>
  </si>
  <si>
    <t xml:space="preserve">Cooke </t>
  </si>
  <si>
    <t>(Dunkan,V)</t>
  </si>
  <si>
    <t>(Curtis,A)</t>
  </si>
  <si>
    <t>(Fredrick,B)</t>
  </si>
  <si>
    <t>Churchhill</t>
  </si>
  <si>
    <t>(Rosa,L)</t>
  </si>
  <si>
    <t>(Caraballo,A)</t>
  </si>
  <si>
    <t>(Cooke,W)</t>
  </si>
  <si>
    <t>(Hing,D)</t>
  </si>
  <si>
    <t>(Jerrelle,J )</t>
  </si>
  <si>
    <t>(Torciello,T)</t>
  </si>
  <si>
    <t>(DeVico,E)</t>
  </si>
  <si>
    <t>(Collette,J)</t>
  </si>
  <si>
    <t>(Jones,W)</t>
  </si>
  <si>
    <t>(Piascik,T)</t>
  </si>
  <si>
    <t>(Velazco,j)</t>
  </si>
  <si>
    <t>(Moore,D)</t>
  </si>
  <si>
    <t xml:space="preserve">(Oliver,M) </t>
  </si>
  <si>
    <t>(Quiles-Soto,J)</t>
  </si>
  <si>
    <t>(Myers,M)</t>
  </si>
  <si>
    <t>(Powell,I)</t>
  </si>
  <si>
    <t>(Rosa.M)</t>
  </si>
  <si>
    <t>(Laforme,J)</t>
  </si>
  <si>
    <t>(April,D)</t>
  </si>
  <si>
    <t>(Barbosa,E)</t>
  </si>
  <si>
    <t>(Cancellaro,C)</t>
  </si>
  <si>
    <t>(Schmidt,G)</t>
  </si>
  <si>
    <t>(Siperas,C)</t>
  </si>
  <si>
    <t>(Hubeny,C)</t>
  </si>
  <si>
    <t>(Ferreira,J)</t>
  </si>
  <si>
    <t>(Finley,A)</t>
  </si>
  <si>
    <t>(Jenkins Davis,T)</t>
  </si>
  <si>
    <t>(Koeppel,D)</t>
  </si>
  <si>
    <t>(McKusick,K)</t>
  </si>
  <si>
    <t>(Pannoni,A)</t>
  </si>
  <si>
    <t>(Blake,z)</t>
  </si>
  <si>
    <t>(Brophy,M)</t>
  </si>
  <si>
    <t>(Capobianco,M)</t>
  </si>
  <si>
    <t>(Cavanaugh,K)</t>
  </si>
  <si>
    <t>(Cipriano,s)</t>
  </si>
  <si>
    <t>(Kuncas,J)</t>
  </si>
  <si>
    <t>(Nonamaker,R)</t>
  </si>
  <si>
    <t>(Raidhi,A)</t>
  </si>
  <si>
    <t>(Riggi,L)</t>
  </si>
  <si>
    <t>(Stroud,L)</t>
  </si>
  <si>
    <t>(Vaccaro,B)</t>
  </si>
  <si>
    <t>(Yaffe,K)</t>
  </si>
  <si>
    <t>(Amato,C)</t>
  </si>
  <si>
    <t>(DePaolo,V)</t>
  </si>
  <si>
    <t>(Caplan,I)</t>
  </si>
  <si>
    <t>(Saverino,Y)</t>
  </si>
  <si>
    <t>(Mayo,C)</t>
  </si>
  <si>
    <t>(Gordon,S)</t>
  </si>
  <si>
    <t>(Caron-Lichaj,N)</t>
  </si>
  <si>
    <t>(Fitzgerald,M)</t>
  </si>
  <si>
    <t>(St. Germain,L)</t>
  </si>
  <si>
    <t>(Radzimirski,A)</t>
  </si>
  <si>
    <t>(Betts,S)</t>
  </si>
  <si>
    <t>(Olenius,J)</t>
  </si>
  <si>
    <t>(Hillard,J)</t>
  </si>
  <si>
    <t>(Stasaitis,H)</t>
  </si>
  <si>
    <t>(Klesczewski,M)</t>
  </si>
  <si>
    <t>(DeRario,E)</t>
  </si>
  <si>
    <t>(Bouteiller,J)</t>
  </si>
  <si>
    <t>(Cavilla,E)</t>
  </si>
  <si>
    <t>(McNamara,H)</t>
  </si>
  <si>
    <t>(Stella,O )</t>
  </si>
  <si>
    <t xml:space="preserve">Mathew </t>
  </si>
  <si>
    <t xml:space="preserve">Rivera </t>
  </si>
  <si>
    <t>vacancy</t>
  </si>
  <si>
    <t>(Farrington,G)</t>
  </si>
  <si>
    <t>Tracey Ann</t>
  </si>
  <si>
    <t>Johns</t>
  </si>
  <si>
    <t>(Nicholas,A)</t>
  </si>
  <si>
    <t>(Cicchiello,A)</t>
  </si>
  <si>
    <t>(Bruscino,L)</t>
  </si>
  <si>
    <t>2023-2024 Approved Budget</t>
  </si>
  <si>
    <t>Approved Budget</t>
  </si>
  <si>
    <t>Represents cost of propane fuel for regular ed busses:  312,500 gallons @1.2995 per gallon</t>
  </si>
  <si>
    <t>(Card,K)</t>
  </si>
  <si>
    <t xml:space="preserve">Evans </t>
  </si>
  <si>
    <t xml:space="preserve">Lochan </t>
  </si>
  <si>
    <t>APPROVED BUDGET</t>
  </si>
  <si>
    <t>(Rivera ,M)</t>
  </si>
  <si>
    <t xml:space="preserve">Walsh </t>
  </si>
  <si>
    <t xml:space="preserve">Brittany </t>
  </si>
  <si>
    <t xml:space="preserve"> Grant  Secretary 3 - GRANT</t>
  </si>
  <si>
    <t>Professional services</t>
  </si>
  <si>
    <t xml:space="preserve">Assistant Director of Pupil Services </t>
  </si>
  <si>
    <t>Family community Engagement Manager ( 50% grant)</t>
  </si>
  <si>
    <t xml:space="preserve">Executive Administrative Assistant </t>
  </si>
  <si>
    <t xml:space="preserve">Executive Admin Assistant BOE Counsel </t>
  </si>
  <si>
    <t xml:space="preserve">Kelseee </t>
  </si>
  <si>
    <t>Director of Personnel &amp; Talent Mgmt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</si>
</sst>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0_);\(0\)"/>
    <numFmt numFmtId="167" formatCode="[$$-409]#,##0.00;[$$-409]\-#,##0.00"/>
    <numFmt numFmtId="168" formatCode="&quot;$&quot;#,##0.00"/>
    <numFmt numFmtId="169" formatCode="[$$-409]#,##0"/>
    <numFmt numFmtId="170" formatCode="[$$-409]#,##0.00"/>
    <numFmt numFmtId="171" formatCode="&quot;$&quot;#,##0.0_);[Red]\(&quot;$&quot;#,##0.0\)"/>
  </numFmts>
  <fonts count="27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0"/>
      <color rgb="FF92D05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sz val="10"/>
      <color rgb="FF7030A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38">
    <xf numFmtId="0" fontId="0" fillId="0" borderId="0" xfId="0"/>
    <xf numFmtId="7" fontId="2" fillId="2" borderId="0" xfId="0" applyNumberFormat="1" applyFont="1" applyFill="1" applyProtection="1"/>
    <xf numFmtId="7" fontId="3" fillId="2" borderId="0" xfId="0" applyNumberFormat="1" applyFont="1" applyFill="1" applyProtection="1"/>
    <xf numFmtId="0" fontId="4" fillId="0" borderId="0" xfId="0" applyFont="1"/>
    <xf numFmtId="0" fontId="4" fillId="0" borderId="0" xfId="0" applyFont="1" applyAlignment="1">
      <alignment horizontal="right"/>
    </xf>
    <xf numFmtId="7" fontId="2" fillId="2" borderId="0" xfId="0" applyNumberFormat="1" applyFont="1" applyFill="1" applyAlignment="1" applyProtection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Border="1"/>
    <xf numFmtId="6" fontId="0" fillId="0" borderId="0" xfId="0" applyNumberFormat="1" applyBorder="1"/>
    <xf numFmtId="6" fontId="0" fillId="0" borderId="0" xfId="0" applyNumberFormat="1"/>
    <xf numFmtId="0" fontId="4" fillId="0" borderId="3" xfId="0" applyFont="1" applyBorder="1"/>
    <xf numFmtId="6" fontId="4" fillId="0" borderId="3" xfId="0" applyNumberFormat="1" applyFont="1" applyBorder="1"/>
    <xf numFmtId="0" fontId="4" fillId="0" borderId="0" xfId="0" applyFont="1" applyBorder="1"/>
    <xf numFmtId="6" fontId="4" fillId="0" borderId="0" xfId="0" applyNumberFormat="1" applyFont="1" applyBorder="1"/>
    <xf numFmtId="0" fontId="5" fillId="0" borderId="0" xfId="0" applyFont="1" applyBorder="1"/>
    <xf numFmtId="0" fontId="5" fillId="0" borderId="3" xfId="0" applyFont="1" applyBorder="1"/>
    <xf numFmtId="0" fontId="5" fillId="0" borderId="0" xfId="0" applyFont="1"/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0" xfId="0" applyNumberFormat="1" applyFont="1" applyBorder="1" applyAlignment="1">
      <alignment horizontal="center"/>
    </xf>
    <xf numFmtId="6" fontId="0" fillId="0" borderId="4" xfId="0" applyNumberFormat="1" applyBorder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16" fontId="0" fillId="0" borderId="0" xfId="0" quotePrefix="1" applyNumberForma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right"/>
    </xf>
    <xf numFmtId="6" fontId="0" fillId="0" borderId="0" xfId="0" applyNumberFormat="1" applyAlignment="1">
      <alignment horizontal="center"/>
    </xf>
    <xf numFmtId="0" fontId="3" fillId="3" borderId="0" xfId="0" applyFont="1" applyFill="1"/>
    <xf numFmtId="0" fontId="1" fillId="0" borderId="0" xfId="0" applyFont="1"/>
    <xf numFmtId="164" fontId="0" fillId="0" borderId="0" xfId="0" applyNumberFormat="1"/>
    <xf numFmtId="6" fontId="4" fillId="0" borderId="0" xfId="0" applyNumberFormat="1" applyFont="1" applyFill="1" applyBorder="1"/>
    <xf numFmtId="6" fontId="0" fillId="0" borderId="0" xfId="0" applyNumberFormat="1" applyFill="1" applyBorder="1"/>
    <xf numFmtId="0" fontId="0" fillId="0" borderId="0" xfId="0" applyFill="1"/>
    <xf numFmtId="6" fontId="0" fillId="0" borderId="0" xfId="0" applyNumberFormat="1" applyFill="1"/>
    <xf numFmtId="6" fontId="0" fillId="0" borderId="4" xfId="0" applyNumberFormat="1" applyFill="1" applyBorder="1"/>
    <xf numFmtId="6" fontId="4" fillId="0" borderId="0" xfId="0" applyNumberFormat="1" applyFont="1" applyFill="1"/>
    <xf numFmtId="6" fontId="3" fillId="0" borderId="0" xfId="0" applyNumberFormat="1" applyFont="1" applyFill="1" applyProtection="1"/>
    <xf numFmtId="16" fontId="5" fillId="0" borderId="0" xfId="0" quotePrefix="1" applyNumberFormat="1" applyFont="1"/>
    <xf numFmtId="6" fontId="5" fillId="0" borderId="0" xfId="0" applyNumberFormat="1" applyFont="1"/>
    <xf numFmtId="0" fontId="3" fillId="3" borderId="0" xfId="0" applyFont="1" applyFill="1" applyAlignment="1">
      <alignment horizontal="center"/>
    </xf>
    <xf numFmtId="0" fontId="4" fillId="0" borderId="4" xfId="0" applyFont="1" applyBorder="1" applyAlignment="1">
      <alignment horizontal="center"/>
    </xf>
    <xf numFmtId="6" fontId="4" fillId="0" borderId="4" xfId="0" applyNumberFormat="1" applyFont="1" applyBorder="1" applyAlignment="1">
      <alignment horizontal="center"/>
    </xf>
    <xf numFmtId="16" fontId="1" fillId="0" borderId="0" xfId="0" quotePrefix="1" applyNumberFormat="1" applyFont="1"/>
    <xf numFmtId="6" fontId="1" fillId="0" borderId="3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6" fontId="4" fillId="4" borderId="0" xfId="0" applyNumberFormat="1" applyFont="1" applyFill="1"/>
    <xf numFmtId="0" fontId="4" fillId="0" borderId="0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6" fontId="1" fillId="0" borderId="0" xfId="0" applyNumberFormat="1" applyFont="1" applyFill="1" applyBorder="1" applyAlignment="1">
      <alignment horizontal="right"/>
    </xf>
    <xf numFmtId="6" fontId="1" fillId="0" borderId="4" xfId="0" applyNumberFormat="1" applyFont="1" applyBorder="1"/>
    <xf numFmtId="16" fontId="1" fillId="0" borderId="0" xfId="0" applyNumberFormat="1" applyFont="1"/>
    <xf numFmtId="6" fontId="1" fillId="0" borderId="0" xfId="0" applyNumberFormat="1" applyFont="1" applyFill="1" applyBorder="1"/>
    <xf numFmtId="6" fontId="1" fillId="0" borderId="4" xfId="0" applyNumberFormat="1" applyFont="1" applyFill="1" applyBorder="1"/>
    <xf numFmtId="6" fontId="4" fillId="0" borderId="0" xfId="0" applyNumberFormat="1" applyFont="1" applyAlignment="1">
      <alignment horizontal="center"/>
    </xf>
    <xf numFmtId="6" fontId="5" fillId="0" borderId="0" xfId="0" applyNumberFormat="1" applyFont="1" applyFill="1" applyBorder="1"/>
    <xf numFmtId="0" fontId="8" fillId="0" borderId="0" xfId="0" applyFont="1" applyFill="1" applyBorder="1"/>
    <xf numFmtId="164" fontId="0" fillId="0" borderId="0" xfId="0" applyNumberFormat="1" applyFill="1"/>
    <xf numFmtId="0" fontId="5" fillId="0" borderId="0" xfId="0" applyFont="1" applyFill="1" applyBorder="1"/>
    <xf numFmtId="6" fontId="11" fillId="0" borderId="0" xfId="0" applyNumberFormat="1" applyFont="1" applyFill="1"/>
    <xf numFmtId="0" fontId="1" fillId="0" borderId="0" xfId="0" applyFont="1" applyFill="1"/>
    <xf numFmtId="6" fontId="1" fillId="0" borderId="0" xfId="0" applyNumberFormat="1" applyFont="1" applyFill="1"/>
    <xf numFmtId="6" fontId="1" fillId="0" borderId="0" xfId="0" applyNumberFormat="1" applyFont="1"/>
    <xf numFmtId="0" fontId="4" fillId="0" borderId="0" xfId="0" applyFont="1" applyFill="1"/>
    <xf numFmtId="6" fontId="4" fillId="0" borderId="0" xfId="0" applyNumberFormat="1" applyFont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5" fontId="4" fillId="0" borderId="0" xfId="0" applyNumberFormat="1" applyFont="1" applyFill="1" applyBorder="1"/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7" fillId="0" borderId="0" xfId="0" applyFont="1" applyFill="1"/>
    <xf numFmtId="0" fontId="13" fillId="0" borderId="0" xfId="0" applyFont="1" applyFill="1"/>
    <xf numFmtId="0" fontId="4" fillId="0" borderId="0" xfId="0" applyFont="1" applyFill="1" applyBorder="1"/>
    <xf numFmtId="0" fontId="1" fillId="0" borderId="0" xfId="0" applyFont="1" applyFill="1" applyBorder="1"/>
    <xf numFmtId="0" fontId="4" fillId="0" borderId="0" xfId="0" quotePrefix="1" applyFont="1" applyAlignment="1">
      <alignment horizontal="center"/>
    </xf>
    <xf numFmtId="0" fontId="0" fillId="5" borderId="0" xfId="0" applyFill="1"/>
    <xf numFmtId="0" fontId="15" fillId="0" borderId="0" xfId="0" applyFont="1"/>
    <xf numFmtId="0" fontId="0" fillId="0" borderId="0" xfId="0" applyAlignment="1"/>
    <xf numFmtId="0" fontId="16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/>
    </xf>
    <xf numFmtId="167" fontId="0" fillId="0" borderId="0" xfId="0" applyNumberForma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6" fontId="4" fillId="0" borderId="0" xfId="0" applyNumberFormat="1" applyFont="1" applyAlignment="1">
      <alignment horizontal="center" vertical="top"/>
    </xf>
    <xf numFmtId="6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0" fontId="1" fillId="0" borderId="0" xfId="0" applyFont="1" applyAlignment="1">
      <alignment vertical="top"/>
    </xf>
    <xf numFmtId="6" fontId="0" fillId="0" borderId="0" xfId="0" applyNumberFormat="1" applyFill="1" applyAlignment="1">
      <alignment vertical="top"/>
    </xf>
    <xf numFmtId="6" fontId="3" fillId="0" borderId="0" xfId="0" applyNumberFormat="1" applyFont="1" applyFill="1"/>
    <xf numFmtId="0" fontId="4" fillId="0" borderId="0" xfId="0" applyFont="1" applyAlignment="1">
      <alignment horizontal="left" vertical="top"/>
    </xf>
    <xf numFmtId="6" fontId="4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4" fillId="0" borderId="0" xfId="0" applyFont="1" applyAlignment="1">
      <alignment horizontal="left"/>
    </xf>
    <xf numFmtId="3" fontId="0" fillId="0" borderId="0" xfId="0" applyNumberFormat="1" applyFill="1" applyAlignment="1">
      <alignment vertical="top"/>
    </xf>
    <xf numFmtId="167" fontId="0" fillId="0" borderId="0" xfId="0" applyNumberFormat="1" applyFill="1" applyAlignment="1">
      <alignment vertical="top"/>
    </xf>
    <xf numFmtId="6" fontId="2" fillId="0" borderId="0" xfId="0" applyNumberFormat="1" applyFont="1" applyFill="1"/>
    <xf numFmtId="6" fontId="7" fillId="0" borderId="0" xfId="0" applyNumberFormat="1" applyFont="1" applyFill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/>
    </xf>
    <xf numFmtId="6" fontId="11" fillId="0" borderId="4" xfId="0" applyNumberFormat="1" applyFont="1" applyFill="1" applyBorder="1"/>
    <xf numFmtId="0" fontId="1" fillId="0" borderId="0" xfId="0" applyFont="1" applyFill="1" applyAlignment="1">
      <alignment vertical="top"/>
    </xf>
    <xf numFmtId="8" fontId="0" fillId="0" borderId="0" xfId="0" applyNumberFormat="1"/>
    <xf numFmtId="0" fontId="0" fillId="0" borderId="3" xfId="0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0" fillId="0" borderId="2" xfId="0" applyFill="1" applyBorder="1"/>
    <xf numFmtId="0" fontId="0" fillId="0" borderId="1" xfId="0" applyFill="1" applyBorder="1"/>
    <xf numFmtId="0" fontId="4" fillId="0" borderId="0" xfId="0" applyFont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top"/>
    </xf>
    <xf numFmtId="167" fontId="1" fillId="0" borderId="0" xfId="0" applyNumberFormat="1" applyFont="1" applyAlignment="1">
      <alignment vertical="top"/>
    </xf>
    <xf numFmtId="6" fontId="4" fillId="0" borderId="0" xfId="0" applyNumberFormat="1" applyFont="1" applyFill="1" applyAlignment="1">
      <alignment vertical="top"/>
    </xf>
    <xf numFmtId="6" fontId="4" fillId="0" borderId="0" xfId="0" applyNumberFormat="1" applyFont="1" applyFill="1" applyAlignment="1">
      <alignment horizontal="center" vertical="top"/>
    </xf>
    <xf numFmtId="6" fontId="1" fillId="0" borderId="0" xfId="0" applyNumberFormat="1" applyFont="1" applyAlignment="1">
      <alignment horizontal="right"/>
    </xf>
    <xf numFmtId="168" fontId="0" fillId="0" borderId="0" xfId="0" applyNumberForma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vertical="top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top"/>
    </xf>
    <xf numFmtId="164" fontId="4" fillId="0" borderId="0" xfId="0" applyNumberFormat="1" applyFont="1"/>
    <xf numFmtId="0" fontId="19" fillId="0" borderId="0" xfId="0" applyFont="1"/>
    <xf numFmtId="0" fontId="0" fillId="0" borderId="0" xfId="0" applyAlignment="1">
      <alignment horizontal="left" vertical="top"/>
    </xf>
    <xf numFmtId="164" fontId="1" fillId="0" borderId="0" xfId="0" applyNumberFormat="1" applyFont="1"/>
    <xf numFmtId="0" fontId="18" fillId="0" borderId="0" xfId="0" applyFont="1" applyFill="1" applyAlignment="1">
      <alignment vertical="top"/>
    </xf>
    <xf numFmtId="0" fontId="19" fillId="0" borderId="0" xfId="0" applyFont="1" applyAlignment="1">
      <alignment vertical="top"/>
    </xf>
    <xf numFmtId="16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vertical="top" wrapText="1"/>
    </xf>
    <xf numFmtId="6" fontId="3" fillId="0" borderId="0" xfId="0" applyNumberFormat="1" applyFont="1" applyFill="1" applyBorder="1"/>
    <xf numFmtId="0" fontId="4" fillId="0" borderId="0" xfId="0" applyFont="1" applyAlignment="1">
      <alignment horizontal="center"/>
    </xf>
    <xf numFmtId="6" fontId="5" fillId="0" borderId="0" xfId="0" applyNumberFormat="1" applyFont="1" applyFill="1"/>
    <xf numFmtId="164" fontId="1" fillId="0" borderId="0" xfId="0" applyNumberFormat="1" applyFont="1" applyFill="1"/>
    <xf numFmtId="166" fontId="1" fillId="0" borderId="0" xfId="0" applyNumberFormat="1" applyFont="1" applyFill="1" applyAlignment="1">
      <alignment vertical="top"/>
    </xf>
    <xf numFmtId="6" fontId="0" fillId="0" borderId="0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7" fontId="2" fillId="2" borderId="0" xfId="0" applyNumberFormat="1" applyFont="1" applyFill="1" applyAlignment="1" applyProtection="1"/>
    <xf numFmtId="0" fontId="2" fillId="0" borderId="0" xfId="0" applyFont="1" applyAlignment="1">
      <alignment horizontal="center" vertical="top"/>
    </xf>
    <xf numFmtId="0" fontId="1" fillId="5" borderId="0" xfId="0" applyFont="1" applyFill="1" applyAlignment="1">
      <alignment vertical="top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horizontal="left" vertical="top"/>
    </xf>
    <xf numFmtId="6" fontId="0" fillId="0" borderId="0" xfId="0" applyNumberFormat="1" applyFill="1" applyAlignment="1">
      <alignment horizontal="right"/>
    </xf>
    <xf numFmtId="0" fontId="18" fillId="0" borderId="0" xfId="0" applyFont="1" applyFill="1" applyAlignment="1"/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166" fontId="1" fillId="0" borderId="0" xfId="0" applyNumberFormat="1" applyFont="1" applyFill="1" applyAlignment="1">
      <alignment horizontal="right" vertical="top"/>
    </xf>
    <xf numFmtId="0" fontId="1" fillId="0" borderId="0" xfId="0" applyFont="1" applyAlignment="1">
      <alignment horizontal="left" vertical="top"/>
    </xf>
    <xf numFmtId="167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vertical="top"/>
    </xf>
    <xf numFmtId="0" fontId="4" fillId="0" borderId="0" xfId="0" applyFont="1" applyFill="1" applyAlignment="1">
      <alignment vertical="top"/>
    </xf>
    <xf numFmtId="44" fontId="0" fillId="0" borderId="0" xfId="2" applyFont="1"/>
    <xf numFmtId="44" fontId="4" fillId="0" borderId="0" xfId="2" applyFont="1" applyAlignment="1">
      <alignment horizontal="center"/>
    </xf>
    <xf numFmtId="167" fontId="4" fillId="0" borderId="0" xfId="0" applyNumberFormat="1" applyFont="1" applyFill="1" applyAlignment="1">
      <alignment vertical="top"/>
    </xf>
    <xf numFmtId="44" fontId="1" fillId="0" borderId="0" xfId="2" applyFont="1" applyFill="1"/>
    <xf numFmtId="0" fontId="1" fillId="0" borderId="0" xfId="0" applyFont="1" applyFill="1" applyBorder="1" applyAlignment="1">
      <alignment horizontal="center"/>
    </xf>
    <xf numFmtId="1" fontId="23" fillId="0" borderId="0" xfId="0" applyNumberFormat="1" applyFont="1"/>
    <xf numFmtId="0" fontId="4" fillId="0" borderId="0" xfId="0" applyFont="1" applyAlignment="1">
      <alignment horizontal="center"/>
    </xf>
    <xf numFmtId="6" fontId="1" fillId="0" borderId="0" xfId="0" applyNumberFormat="1" applyFont="1" applyAlignment="1">
      <alignment vertical="top"/>
    </xf>
    <xf numFmtId="1" fontId="4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5" fontId="0" fillId="0" borderId="4" xfId="2" applyNumberFormat="1" applyFont="1" applyBorder="1"/>
    <xf numFmtId="44" fontId="4" fillId="0" borderId="0" xfId="2" applyFont="1"/>
    <xf numFmtId="0" fontId="0" fillId="0" borderId="0" xfId="0" applyFill="1" applyAlignment="1">
      <alignment horizontal="left"/>
    </xf>
    <xf numFmtId="0" fontId="19" fillId="0" borderId="0" xfId="0" applyFont="1" applyFill="1"/>
    <xf numFmtId="170" fontId="1" fillId="0" borderId="0" xfId="0" applyNumberFormat="1" applyFont="1" applyFill="1" applyAlignment="1">
      <alignment vertical="top"/>
    </xf>
    <xf numFmtId="7" fontId="2" fillId="0" borderId="0" xfId="0" applyNumberFormat="1" applyFont="1" applyFill="1" applyProtection="1"/>
    <xf numFmtId="0" fontId="4" fillId="0" borderId="0" xfId="0" applyFont="1" applyFill="1" applyAlignment="1">
      <alignment horizontal="right"/>
    </xf>
    <xf numFmtId="7" fontId="2" fillId="0" borderId="0" xfId="0" applyNumberFormat="1" applyFont="1" applyFill="1" applyAlignment="1" applyProtection="1">
      <alignment horizontal="left"/>
    </xf>
    <xf numFmtId="6" fontId="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169" fontId="4" fillId="0" borderId="0" xfId="0" applyNumberFormat="1" applyFont="1" applyFill="1" applyAlignment="1">
      <alignment vertical="top"/>
    </xf>
    <xf numFmtId="164" fontId="4" fillId="0" borderId="0" xfId="0" applyNumberFormat="1" applyFont="1" applyFill="1"/>
    <xf numFmtId="164" fontId="4" fillId="0" borderId="0" xfId="0" applyNumberFormat="1" applyFont="1" applyFill="1" applyAlignment="1">
      <alignment horizontal="right" vertical="top"/>
    </xf>
    <xf numFmtId="6" fontId="24" fillId="0" borderId="0" xfId="0" applyNumberFormat="1" applyFont="1" applyFill="1"/>
    <xf numFmtId="164" fontId="4" fillId="0" borderId="0" xfId="0" applyNumberFormat="1" applyFont="1" applyFill="1" applyAlignment="1">
      <alignment vertical="top"/>
    </xf>
    <xf numFmtId="6" fontId="0" fillId="0" borderId="0" xfId="0" applyNumberFormat="1" applyAlignment="1">
      <alignment horizontal="right"/>
    </xf>
    <xf numFmtId="0" fontId="0" fillId="6" borderId="0" xfId="0" applyFill="1"/>
    <xf numFmtId="0" fontId="1" fillId="6" borderId="0" xfId="0" applyFont="1" applyFill="1"/>
    <xf numFmtId="170" fontId="0" fillId="0" borderId="0" xfId="0" applyNumberFormat="1" applyAlignment="1">
      <alignment vertical="top"/>
    </xf>
    <xf numFmtId="44" fontId="0" fillId="0" borderId="0" xfId="2" applyFont="1" applyFill="1"/>
    <xf numFmtId="164" fontId="4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44" fontId="4" fillId="0" borderId="0" xfId="0" applyNumberFormat="1" applyFont="1"/>
    <xf numFmtId="0" fontId="5" fillId="0" borderId="0" xfId="0" applyFont="1" applyFill="1" applyAlignment="1">
      <alignment horizontal="right"/>
    </xf>
    <xf numFmtId="164" fontId="0" fillId="0" borderId="0" xfId="0" applyNumberFormat="1" applyFill="1" applyAlignment="1">
      <alignment vertical="top"/>
    </xf>
    <xf numFmtId="170" fontId="0" fillId="0" borderId="0" xfId="0" applyNumberFormat="1"/>
    <xf numFmtId="6" fontId="1" fillId="0" borderId="0" xfId="0" applyNumberFormat="1" applyFont="1" applyFill="1" applyAlignment="1"/>
    <xf numFmtId="6" fontId="1" fillId="0" borderId="0" xfId="0" applyNumberFormat="1" applyFont="1" applyFill="1" applyAlignment="1">
      <alignment vertical="top"/>
    </xf>
    <xf numFmtId="6" fontId="0" fillId="0" borderId="0" xfId="0" applyNumberFormat="1" applyAlignment="1">
      <alignment horizontal="right" vertical="top"/>
    </xf>
    <xf numFmtId="16" fontId="0" fillId="0" borderId="0" xfId="0" applyNumberFormat="1"/>
    <xf numFmtId="0" fontId="4" fillId="0" borderId="7" xfId="0" applyFont="1" applyFill="1" applyBorder="1" applyAlignment="1">
      <alignment horizontal="center"/>
    </xf>
    <xf numFmtId="164" fontId="1" fillId="0" borderId="0" xfId="0" applyNumberFormat="1" applyFont="1" applyFill="1" applyAlignment="1">
      <alignment vertical="top"/>
    </xf>
    <xf numFmtId="0" fontId="0" fillId="0" borderId="0" xfId="0" applyFill="1" applyAlignment="1">
      <alignment horizontal="center" vertical="top"/>
    </xf>
    <xf numFmtId="6" fontId="4" fillId="0" borderId="0" xfId="0" applyNumberFormat="1" applyFont="1" applyAlignment="1">
      <alignment horizontal="right" vertical="top"/>
    </xf>
    <xf numFmtId="169" fontId="0" fillId="0" borderId="0" xfId="0" applyNumberFormat="1" applyAlignment="1">
      <alignment vertical="top"/>
    </xf>
    <xf numFmtId="169" fontId="0" fillId="0" borderId="0" xfId="0" applyNumberFormat="1" applyFill="1" applyAlignment="1">
      <alignment vertical="top"/>
    </xf>
    <xf numFmtId="0" fontId="17" fillId="0" borderId="0" xfId="0" applyFont="1" applyFill="1" applyAlignment="1">
      <alignment horizontal="center" vertical="top"/>
    </xf>
    <xf numFmtId="6" fontId="1" fillId="0" borderId="0" xfId="0" applyNumberFormat="1" applyFont="1" applyFill="1" applyAlignment="1">
      <alignment horizontal="right" vertical="top"/>
    </xf>
    <xf numFmtId="169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0" fontId="4" fillId="0" borderId="0" xfId="0" applyFont="1" applyAlignment="1">
      <alignment horizontal="center"/>
    </xf>
    <xf numFmtId="166" fontId="1" fillId="0" borderId="0" xfId="0" applyNumberFormat="1" applyFont="1" applyFill="1" applyAlignment="1">
      <alignment horizontal="left" vertical="top"/>
    </xf>
    <xf numFmtId="9" fontId="0" fillId="0" borderId="0" xfId="0" applyNumberFormat="1"/>
    <xf numFmtId="0" fontId="11" fillId="0" borderId="0" xfId="0" applyFont="1" applyFill="1" applyAlignment="1">
      <alignment horizontal="center"/>
    </xf>
    <xf numFmtId="171" fontId="0" fillId="0" borderId="0" xfId="0" applyNumberFormat="1"/>
    <xf numFmtId="5" fontId="0" fillId="0" borderId="4" xfId="2" applyNumberFormat="1" applyFont="1" applyFill="1" applyBorder="1"/>
    <xf numFmtId="6" fontId="0" fillId="0" borderId="13" xfId="0" applyNumberFormat="1" applyBorder="1"/>
    <xf numFmtId="16" fontId="1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44" fontId="0" fillId="0" borderId="0" xfId="0" applyNumberFormat="1" applyBorder="1"/>
    <xf numFmtId="0" fontId="26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10" fontId="22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22" fillId="0" borderId="0" xfId="0" applyNumberFormat="1" applyFont="1" applyAlignment="1">
      <alignment horizontal="center" vertical="top"/>
    </xf>
    <xf numFmtId="169" fontId="1" fillId="0" borderId="0" xfId="0" applyNumberFormat="1" applyFont="1" applyFill="1" applyAlignment="1">
      <alignment vertical="top"/>
    </xf>
    <xf numFmtId="169" fontId="4" fillId="0" borderId="0" xfId="0" applyNumberFormat="1" applyFont="1" applyAlignment="1">
      <alignment vertical="top"/>
    </xf>
    <xf numFmtId="0" fontId="4" fillId="0" borderId="8" xfId="0" applyFont="1" applyBorder="1"/>
    <xf numFmtId="0" fontId="4" fillId="0" borderId="7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2" applyFont="1" applyFill="1"/>
    <xf numFmtId="1" fontId="1" fillId="0" borderId="0" xfId="0" applyNumberFormat="1" applyFont="1" applyFill="1" applyAlignment="1">
      <alignment horizontal="left"/>
    </xf>
    <xf numFmtId="10" fontId="4" fillId="0" borderId="0" xfId="0" applyNumberFormat="1" applyFont="1" applyAlignment="1">
      <alignment horizontal="center" vertical="top"/>
    </xf>
    <xf numFmtId="10" fontId="0" fillId="0" borderId="0" xfId="0" applyNumberFormat="1" applyFill="1" applyAlignment="1">
      <alignment vertical="top"/>
    </xf>
    <xf numFmtId="10" fontId="4" fillId="0" borderId="0" xfId="0" applyNumberFormat="1" applyFont="1" applyFill="1" applyAlignment="1">
      <alignment vertical="top"/>
    </xf>
    <xf numFmtId="10" fontId="4" fillId="0" borderId="0" xfId="0" applyNumberFormat="1" applyFont="1"/>
    <xf numFmtId="168" fontId="0" fillId="0" borderId="0" xfId="0" applyNumberFormat="1" applyFill="1" applyAlignment="1">
      <alignment vertical="top"/>
    </xf>
    <xf numFmtId="10" fontId="4" fillId="0" borderId="0" xfId="0" applyNumberFormat="1" applyFont="1" applyFill="1" applyAlignment="1">
      <alignment horizontal="center" vertical="top"/>
    </xf>
    <xf numFmtId="44" fontId="1" fillId="0" borderId="0" xfId="0" applyNumberFormat="1" applyFont="1" applyFill="1"/>
    <xf numFmtId="6" fontId="3" fillId="0" borderId="4" xfId="0" applyNumberFormat="1" applyFont="1" applyFill="1" applyBorder="1"/>
    <xf numFmtId="6" fontId="1" fillId="0" borderId="0" xfId="0" applyNumberFormat="1" applyFont="1" applyFill="1" applyAlignment="1">
      <alignment horizontal="center" vertical="top"/>
    </xf>
    <xf numFmtId="169" fontId="0" fillId="0" borderId="0" xfId="0" applyNumberFormat="1" applyFill="1"/>
    <xf numFmtId="168" fontId="0" fillId="0" borderId="0" xfId="0" applyNumberFormat="1" applyFill="1"/>
    <xf numFmtId="6" fontId="4" fillId="0" borderId="0" xfId="0" applyNumberFormat="1" applyFont="1" applyFill="1" applyAlignment="1">
      <alignment horizontal="right" vertical="top"/>
    </xf>
    <xf numFmtId="6" fontId="0" fillId="0" borderId="0" xfId="0" applyNumberFormat="1" applyFill="1" applyAlignment="1">
      <alignment horizontal="right" vertical="top"/>
    </xf>
    <xf numFmtId="0" fontId="19" fillId="0" borderId="0" xfId="0" applyFont="1" applyFill="1" applyAlignment="1">
      <alignment vertical="top"/>
    </xf>
    <xf numFmtId="44" fontId="4" fillId="0" borderId="0" xfId="2" applyFont="1" applyBorder="1"/>
    <xf numFmtId="6" fontId="4" fillId="0" borderId="4" xfId="0" applyNumberFormat="1" applyFont="1" applyFill="1" applyBorder="1" applyAlignment="1">
      <alignment horizontal="center"/>
    </xf>
    <xf numFmtId="6" fontId="4" fillId="0" borderId="0" xfId="0" applyNumberFormat="1" applyFont="1" applyFill="1" applyAlignment="1">
      <alignment horizontal="right"/>
    </xf>
    <xf numFmtId="6" fontId="1" fillId="0" borderId="0" xfId="0" applyNumberFormat="1" applyFont="1" applyFill="1" applyAlignment="1">
      <alignment horizontal="right"/>
    </xf>
    <xf numFmtId="6" fontId="5" fillId="0" borderId="0" xfId="0" applyNumberFormat="1" applyFont="1" applyBorder="1"/>
    <xf numFmtId="0" fontId="11" fillId="0" borderId="0" xfId="0" applyFont="1" applyFill="1"/>
    <xf numFmtId="0" fontId="4" fillId="0" borderId="0" xfId="0" applyFont="1" applyAlignment="1">
      <alignment horizontal="center"/>
    </xf>
    <xf numFmtId="6" fontId="2" fillId="7" borderId="0" xfId="0" applyNumberFormat="1" applyFont="1" applyFill="1"/>
    <xf numFmtId="164" fontId="1" fillId="0" borderId="0" xfId="0" applyNumberFormat="1" applyFont="1" applyFill="1" applyAlignment="1">
      <alignment horizontal="left"/>
    </xf>
    <xf numFmtId="0" fontId="4" fillId="0" borderId="14" xfId="0" applyFont="1" applyBorder="1" applyAlignment="1">
      <alignment horizontal="center"/>
    </xf>
    <xf numFmtId="44" fontId="4" fillId="0" borderId="0" xfId="0" applyNumberFormat="1" applyFont="1" applyFill="1"/>
    <xf numFmtId="0" fontId="25" fillId="0" borderId="0" xfId="0" applyFont="1" applyFill="1"/>
    <xf numFmtId="44" fontId="25" fillId="0" borderId="0" xfId="0" applyNumberFormat="1" applyFont="1" applyFill="1"/>
    <xf numFmtId="0" fontId="15" fillId="0" borderId="0" xfId="0" applyFont="1" applyFill="1"/>
    <xf numFmtId="44" fontId="0" fillId="0" borderId="0" xfId="0" applyNumberFormat="1" applyFill="1"/>
    <xf numFmtId="44" fontId="0" fillId="0" borderId="0" xfId="0" applyNumberFormat="1" applyFill="1" applyBorder="1"/>
    <xf numFmtId="44" fontId="20" fillId="0" borderId="0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8" fontId="0" fillId="0" borderId="0" xfId="0" applyNumberFormat="1" applyFill="1"/>
    <xf numFmtId="6" fontId="4" fillId="0" borderId="15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0" fillId="0" borderId="3" xfId="0" applyFill="1" applyBorder="1"/>
    <xf numFmtId="6" fontId="0" fillId="0" borderId="3" xfId="0" applyNumberFormat="1" applyFill="1" applyBorder="1"/>
    <xf numFmtId="0" fontId="1" fillId="0" borderId="3" xfId="0" applyFont="1" applyFill="1" applyBorder="1"/>
    <xf numFmtId="0" fontId="4" fillId="0" borderId="3" xfId="0" applyFont="1" applyFill="1" applyBorder="1"/>
    <xf numFmtId="6" fontId="4" fillId="0" borderId="3" xfId="0" applyNumberFormat="1" applyFont="1" applyFill="1" applyBorder="1"/>
    <xf numFmtId="5" fontId="4" fillId="0" borderId="3" xfId="0" applyNumberFormat="1" applyFont="1" applyFill="1" applyBorder="1"/>
    <xf numFmtId="6" fontId="4" fillId="0" borderId="16" xfId="0" applyNumberFormat="1" applyFont="1" applyFill="1" applyBorder="1"/>
    <xf numFmtId="7" fontId="2" fillId="0" borderId="1" xfId="0" applyNumberFormat="1" applyFont="1" applyFill="1" applyBorder="1" applyProtection="1"/>
    <xf numFmtId="0" fontId="0" fillId="0" borderId="17" xfId="0" applyFill="1" applyBorder="1"/>
    <xf numFmtId="0" fontId="4" fillId="0" borderId="2" xfId="0" applyFont="1" applyFill="1" applyBorder="1" applyAlignment="1">
      <alignment horizontal="center"/>
    </xf>
    <xf numFmtId="0" fontId="0" fillId="0" borderId="16" xfId="0" applyFill="1" applyBorder="1"/>
    <xf numFmtId="165" fontId="0" fillId="0" borderId="3" xfId="0" applyNumberFormat="1" applyFill="1" applyBorder="1"/>
    <xf numFmtId="0" fontId="1" fillId="0" borderId="16" xfId="0" applyFont="1" applyFill="1" applyBorder="1"/>
    <xf numFmtId="6" fontId="1" fillId="0" borderId="3" xfId="0" applyNumberFormat="1" applyFont="1" applyFill="1" applyBorder="1"/>
    <xf numFmtId="165" fontId="1" fillId="0" borderId="3" xfId="0" applyNumberFormat="1" applyFont="1" applyFill="1" applyBorder="1"/>
    <xf numFmtId="0" fontId="1" fillId="0" borderId="15" xfId="0" applyFont="1" applyFill="1" applyBorder="1"/>
    <xf numFmtId="165" fontId="1" fillId="0" borderId="1" xfId="0" applyNumberFormat="1" applyFont="1" applyFill="1" applyBorder="1"/>
    <xf numFmtId="6" fontId="0" fillId="0" borderId="1" xfId="0" applyNumberFormat="1" applyFill="1" applyBorder="1"/>
    <xf numFmtId="0" fontId="3" fillId="0" borderId="3" xfId="0" applyFont="1" applyFill="1" applyBorder="1"/>
    <xf numFmtId="0" fontId="1" fillId="0" borderId="2" xfId="0" applyFont="1" applyFill="1" applyBorder="1"/>
    <xf numFmtId="6" fontId="1" fillId="0" borderId="2" xfId="0" applyNumberFormat="1" applyFont="1" applyFill="1" applyBorder="1"/>
    <xf numFmtId="6" fontId="0" fillId="0" borderId="2" xfId="0" applyNumberFormat="1" applyFill="1" applyBorder="1"/>
    <xf numFmtId="165" fontId="0" fillId="0" borderId="2" xfId="0" applyNumberFormat="1" applyFill="1" applyBorder="1"/>
    <xf numFmtId="0" fontId="4" fillId="0" borderId="1" xfId="0" applyFont="1" applyFill="1" applyBorder="1" applyAlignment="1">
      <alignment horizontal="center"/>
    </xf>
    <xf numFmtId="0" fontId="3" fillId="0" borderId="2" xfId="0" applyFont="1" applyFill="1" applyBorder="1"/>
    <xf numFmtId="6" fontId="3" fillId="0" borderId="3" xfId="0" applyNumberFormat="1" applyFont="1" applyFill="1" applyBorder="1"/>
    <xf numFmtId="165" fontId="3" fillId="0" borderId="3" xfId="0" applyNumberFormat="1" applyFont="1" applyFill="1" applyBorder="1"/>
    <xf numFmtId="0" fontId="0" fillId="0" borderId="3" xfId="0" applyNumberFormat="1" applyFill="1" applyBorder="1" applyAlignment="1">
      <alignment horizontal="right"/>
    </xf>
    <xf numFmtId="0" fontId="1" fillId="0" borderId="2" xfId="0" applyFont="1" applyFill="1" applyBorder="1" applyAlignment="1">
      <alignment horizontal="left"/>
    </xf>
    <xf numFmtId="6" fontId="1" fillId="0" borderId="2" xfId="0" applyNumberFormat="1" applyFont="1" applyFill="1" applyBorder="1" applyAlignment="1">
      <alignment horizontal="right"/>
    </xf>
    <xf numFmtId="0" fontId="4" fillId="0" borderId="18" xfId="0" applyFont="1" applyFill="1" applyBorder="1"/>
    <xf numFmtId="0" fontId="4" fillId="0" borderId="1" xfId="0" applyFont="1" applyFill="1" applyBorder="1"/>
    <xf numFmtId="6" fontId="4" fillId="0" borderId="15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167" fontId="0" fillId="0" borderId="0" xfId="0" applyNumberFormat="1" applyFill="1" applyAlignment="1">
      <alignment horizontal="left" vertical="top"/>
    </xf>
    <xf numFmtId="0" fontId="0" fillId="6" borderId="0" xfId="0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Alignment="1"/>
    <xf numFmtId="0" fontId="1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</cellXfs>
  <cellStyles count="5">
    <cellStyle name="Comma 2 10" xfId="3"/>
    <cellStyle name="Currency" xfId="2" builtinId="4"/>
    <cellStyle name="Normal" xfId="0" builtinId="0"/>
    <cellStyle name="Normal 2 10" xfId="1"/>
    <cellStyle name="Normal 4" xfId="4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99FF99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12</xdr:col>
      <xdr:colOff>762000</xdr:colOff>
      <xdr:row>40</xdr:row>
      <xdr:rowOff>57151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83" r="11667"/>
        <a:stretch/>
      </xdr:blipFill>
      <xdr:spPr>
        <a:xfrm>
          <a:off x="0" y="47625"/>
          <a:ext cx="8077200" cy="64865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752475</xdr:colOff>
      <xdr:row>39</xdr:row>
      <xdr:rowOff>104775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67675" cy="6419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-file\payroll%200607\BUDGET%2022-23\22-23%20APPROVED%20BUDGET%20BOOK\22-23%20Approved%20%20BUDGET%20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INSTR Tab"/>
      <sheetName val="SAW D"/>
      <sheetName val="WTA D"/>
      <sheetName val="Increase WTA"/>
      <sheetName val="INCREASE SAW"/>
      <sheetName val=" Instr Other D"/>
      <sheetName val="SE Tab"/>
      <sheetName val="SAW SE D"/>
      <sheetName val="WTA SE D"/>
      <sheetName val="SE Other D"/>
      <sheetName val="Adm Tab"/>
      <sheetName val="Adm D"/>
      <sheetName val="Fis Tab"/>
      <sheetName val="Fis Adm D"/>
      <sheetName val="O&amp;M Tab"/>
      <sheetName val="O&amp;M D"/>
      <sheetName val="HR Tab"/>
      <sheetName val="HR D"/>
      <sheetName val="Trans Tab"/>
      <sheetName val="Trans D"/>
      <sheetName val="Instr"/>
      <sheetName val="Purch"/>
      <sheetName val="Prop"/>
      <sheetName val="Misc"/>
      <sheetName val="Glossary"/>
      <sheetName val="Master 6.8.22"/>
      <sheetName val="Sort by acc.unit 6.8.22"/>
      <sheetName val="GF D"/>
      <sheetName val="Grants D"/>
      <sheetName val="SUMMARY OF GF"/>
      <sheetName val="SAW sort"/>
      <sheetName val="WTA sort "/>
      <sheetName val="Inst sort"/>
      <sheetName val="Alliance NR inc"/>
      <sheetName val="MOVED TO ALLIANCE"/>
    </sheetNames>
    <sheetDataSet>
      <sheetData sheetId="0">
        <row r="3">
          <cell r="A3" t="str">
            <v>2022-2023 Approved Budget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5">
          <cell r="A45">
            <v>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"/>
  <sheetViews>
    <sheetView workbookViewId="0">
      <selection activeCell="Q16" sqref="Q16"/>
    </sheetView>
  </sheetViews>
  <sheetFormatPr defaultRowHeight="12.75" x14ac:dyDescent="0.2"/>
  <cols>
    <col min="13" max="13" width="12.140625" customWidth="1"/>
    <col min="14" max="14" width="9.7109375" customWidth="1"/>
    <col min="15" max="15" width="22" customWidth="1"/>
  </cols>
  <sheetData/>
  <pageMargins left="0.7" right="0.7" top="0.75" bottom="0.75" header="0.3" footer="0.3"/>
  <pageSetup scale="9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L554"/>
  <sheetViews>
    <sheetView zoomScale="110" zoomScaleNormal="110" workbookViewId="0">
      <selection activeCell="L231" sqref="L231"/>
    </sheetView>
  </sheetViews>
  <sheetFormatPr defaultRowHeight="12.75" x14ac:dyDescent="0.2"/>
  <cols>
    <col min="1" max="1" width="4.85546875" customWidth="1"/>
    <col min="2" max="2" width="18.140625" customWidth="1"/>
    <col min="3" max="3" width="21.140625" customWidth="1"/>
    <col min="4" max="4" width="11.5703125" style="34" bestFit="1" customWidth="1"/>
    <col min="5" max="5" width="11.5703125" style="34" customWidth="1"/>
    <col min="6" max="6" width="15.85546875" style="34" customWidth="1"/>
    <col min="7" max="7" width="11.5703125" style="34" customWidth="1"/>
    <col min="8" max="8" width="31.42578125" style="34" customWidth="1"/>
    <col min="9" max="9" width="11.42578125" style="34" bestFit="1" customWidth="1"/>
  </cols>
  <sheetData>
    <row r="1" spans="1:9" x14ac:dyDescent="0.2">
      <c r="B1" s="1" t="s">
        <v>0</v>
      </c>
      <c r="C1" s="1"/>
    </row>
    <row r="2" spans="1:9" x14ac:dyDescent="0.2">
      <c r="B2" s="5" t="s">
        <v>1</v>
      </c>
      <c r="C2" s="5"/>
    </row>
    <row r="3" spans="1:9" x14ac:dyDescent="0.2">
      <c r="B3" s="1" t="str">
        <f>+Summary!$A$3</f>
        <v>2023-2024 Approved Budget</v>
      </c>
      <c r="C3" s="1"/>
    </row>
    <row r="6" spans="1:9" x14ac:dyDescent="0.2">
      <c r="B6" s="3" t="s">
        <v>2041</v>
      </c>
      <c r="C6" s="3"/>
    </row>
    <row r="8" spans="1:9" x14ac:dyDescent="0.2">
      <c r="A8" s="95"/>
      <c r="D8" s="135" t="s">
        <v>2349</v>
      </c>
      <c r="E8" s="135"/>
      <c r="F8" s="135" t="s">
        <v>2599</v>
      </c>
      <c r="G8" s="135" t="s">
        <v>2599</v>
      </c>
    </row>
    <row r="9" spans="1:9" s="133" customFormat="1" ht="12.75" customHeight="1" x14ac:dyDescent="0.2">
      <c r="A9" s="95"/>
      <c r="B9" s="93" t="s">
        <v>2000</v>
      </c>
      <c r="C9" s="93" t="s">
        <v>2001</v>
      </c>
      <c r="D9" s="136" t="s">
        <v>314</v>
      </c>
      <c r="E9" s="136" t="s">
        <v>2002</v>
      </c>
      <c r="F9" s="136" t="s">
        <v>314</v>
      </c>
      <c r="G9" s="136" t="s">
        <v>2003</v>
      </c>
      <c r="H9" s="93" t="s">
        <v>315</v>
      </c>
      <c r="I9" s="93" t="s">
        <v>2004</v>
      </c>
    </row>
    <row r="10" spans="1:9" s="133" customFormat="1" ht="12.75" customHeight="1" x14ac:dyDescent="0.2">
      <c r="A10" s="95"/>
      <c r="B10" s="93"/>
      <c r="C10" s="93"/>
      <c r="D10" s="136"/>
      <c r="E10" s="136"/>
      <c r="F10" s="136"/>
      <c r="G10" s="136"/>
      <c r="H10" s="136"/>
      <c r="I10" s="136"/>
    </row>
    <row r="11" spans="1:9" s="133" customFormat="1" ht="12.75" customHeight="1" x14ac:dyDescent="0.2">
      <c r="A11" s="95"/>
      <c r="B11" s="102" t="s">
        <v>2049</v>
      </c>
      <c r="C11" s="102"/>
      <c r="D11" s="136"/>
      <c r="E11" s="136"/>
      <c r="F11" s="136"/>
      <c r="G11" s="136"/>
      <c r="H11" s="136"/>
      <c r="I11" s="136"/>
    </row>
    <row r="12" spans="1:9" s="65" customFormat="1" ht="12.75" customHeight="1" x14ac:dyDescent="0.2">
      <c r="A12" s="65">
        <v>1</v>
      </c>
      <c r="B12" s="98" t="s">
        <v>2524</v>
      </c>
      <c r="C12" s="98" t="s">
        <v>719</v>
      </c>
      <c r="D12" s="107">
        <v>53026</v>
      </c>
      <c r="E12" s="152">
        <f t="shared" ref="E12:E38" si="0">F12-D12</f>
        <v>3973.2799999999988</v>
      </c>
      <c r="F12" s="152">
        <v>56999.28</v>
      </c>
      <c r="G12" s="152"/>
      <c r="H12" s="98" t="s">
        <v>1925</v>
      </c>
      <c r="I12" s="98" t="s">
        <v>400</v>
      </c>
    </row>
    <row r="13" spans="1:9" s="117" customFormat="1" x14ac:dyDescent="0.2">
      <c r="A13" s="117">
        <v>2</v>
      </c>
      <c r="B13" s="98" t="s">
        <v>1904</v>
      </c>
      <c r="C13" s="98" t="s">
        <v>545</v>
      </c>
      <c r="D13" s="107">
        <v>66824</v>
      </c>
      <c r="E13" s="152">
        <f t="shared" si="0"/>
        <v>5007.7600000000093</v>
      </c>
      <c r="F13" s="152">
        <v>71831.760000000009</v>
      </c>
      <c r="G13" s="168"/>
      <c r="H13" s="98" t="s">
        <v>1874</v>
      </c>
      <c r="I13" s="98" t="s">
        <v>400</v>
      </c>
    </row>
    <row r="14" spans="1:9" s="117" customFormat="1" x14ac:dyDescent="0.2">
      <c r="A14" s="65">
        <v>3</v>
      </c>
      <c r="B14" s="98" t="s">
        <v>626</v>
      </c>
      <c r="C14" s="98" t="s">
        <v>1905</v>
      </c>
      <c r="D14" s="107">
        <v>71500</v>
      </c>
      <c r="E14" s="152">
        <f t="shared" si="0"/>
        <v>4972.2400000000052</v>
      </c>
      <c r="F14" s="152">
        <v>76472.240000000005</v>
      </c>
      <c r="G14" s="168"/>
      <c r="H14" s="98" t="s">
        <v>1874</v>
      </c>
      <c r="I14" s="98" t="s">
        <v>400</v>
      </c>
    </row>
    <row r="15" spans="1:9" s="117" customFormat="1" x14ac:dyDescent="0.2">
      <c r="A15" s="117">
        <v>4</v>
      </c>
      <c r="B15" s="98" t="s">
        <v>1945</v>
      </c>
      <c r="C15" s="98" t="s">
        <v>385</v>
      </c>
      <c r="D15" s="107">
        <v>88423</v>
      </c>
      <c r="E15" s="152">
        <f t="shared" si="0"/>
        <v>3537</v>
      </c>
      <c r="F15" s="152">
        <v>91960</v>
      </c>
      <c r="G15" s="168"/>
      <c r="H15" s="98" t="s">
        <v>1925</v>
      </c>
      <c r="I15" s="98" t="s">
        <v>400</v>
      </c>
    </row>
    <row r="16" spans="1:9" s="117" customFormat="1" x14ac:dyDescent="0.2">
      <c r="A16" s="65">
        <v>5</v>
      </c>
      <c r="B16" s="98" t="s">
        <v>651</v>
      </c>
      <c r="C16" s="98" t="s">
        <v>764</v>
      </c>
      <c r="D16" s="107">
        <v>54769</v>
      </c>
      <c r="E16" s="152">
        <f t="shared" si="0"/>
        <v>4104.3600000000006</v>
      </c>
      <c r="F16" s="152">
        <v>58873.36</v>
      </c>
      <c r="G16" s="168"/>
      <c r="H16" s="98" t="s">
        <v>1925</v>
      </c>
      <c r="I16" s="98" t="s">
        <v>400</v>
      </c>
    </row>
    <row r="17" spans="1:9" s="117" customFormat="1" x14ac:dyDescent="0.2">
      <c r="A17" s="117">
        <v>6</v>
      </c>
      <c r="B17" s="98" t="s">
        <v>1889</v>
      </c>
      <c r="C17" s="98" t="s">
        <v>492</v>
      </c>
      <c r="D17" s="107">
        <v>80952</v>
      </c>
      <c r="E17" s="152">
        <f>F17-D17</f>
        <v>5619.6800000000076</v>
      </c>
      <c r="F17" s="152">
        <v>86571.680000000008</v>
      </c>
      <c r="G17" s="168"/>
      <c r="H17" s="98" t="s">
        <v>1874</v>
      </c>
      <c r="I17" s="98" t="s">
        <v>400</v>
      </c>
    </row>
    <row r="18" spans="1:9" s="117" customFormat="1" x14ac:dyDescent="0.2">
      <c r="A18" s="65">
        <v>7</v>
      </c>
      <c r="B18" s="98" t="s">
        <v>1168</v>
      </c>
      <c r="C18" s="98" t="s">
        <v>1167</v>
      </c>
      <c r="D18" s="107">
        <v>53026</v>
      </c>
      <c r="E18" s="152">
        <f t="shared" si="0"/>
        <v>3973.2799999999988</v>
      </c>
      <c r="F18" s="152">
        <v>56999.28</v>
      </c>
      <c r="G18" s="168"/>
      <c r="H18" s="98" t="s">
        <v>1925</v>
      </c>
      <c r="I18" s="98" t="s">
        <v>400</v>
      </c>
    </row>
    <row r="19" spans="1:9" s="65" customFormat="1" ht="12.75" customHeight="1" x14ac:dyDescent="0.2">
      <c r="A19" s="117">
        <v>8</v>
      </c>
      <c r="B19" s="98" t="s">
        <v>325</v>
      </c>
      <c r="C19" s="98" t="s">
        <v>770</v>
      </c>
      <c r="D19" s="107">
        <v>85376</v>
      </c>
      <c r="E19" s="152">
        <f t="shared" si="0"/>
        <v>5458.6399999999994</v>
      </c>
      <c r="F19" s="152">
        <v>90834.64</v>
      </c>
      <c r="G19" s="152"/>
      <c r="H19" s="98" t="s">
        <v>1925</v>
      </c>
      <c r="I19" s="98" t="s">
        <v>400</v>
      </c>
    </row>
    <row r="20" spans="1:9" s="117" customFormat="1" x14ac:dyDescent="0.2">
      <c r="A20" s="65">
        <v>9</v>
      </c>
      <c r="B20" s="98" t="s">
        <v>2092</v>
      </c>
      <c r="C20" s="98" t="s">
        <v>527</v>
      </c>
      <c r="D20" s="107">
        <v>51341</v>
      </c>
      <c r="E20" s="152">
        <f t="shared" si="0"/>
        <v>3846.5999999999985</v>
      </c>
      <c r="F20" s="152">
        <v>55187.6</v>
      </c>
      <c r="G20" s="168"/>
      <c r="H20" s="98" t="s">
        <v>1925</v>
      </c>
      <c r="I20" s="98" t="s">
        <v>400</v>
      </c>
    </row>
    <row r="21" spans="1:9" s="117" customFormat="1" x14ac:dyDescent="0.2">
      <c r="A21" s="117">
        <v>10</v>
      </c>
      <c r="B21" s="98" t="s">
        <v>2179</v>
      </c>
      <c r="C21" s="98" t="s">
        <v>382</v>
      </c>
      <c r="D21" s="107">
        <v>58348</v>
      </c>
      <c r="E21" s="152">
        <f t="shared" si="0"/>
        <v>4373.3600000000006</v>
      </c>
      <c r="F21" s="152">
        <v>62721.36</v>
      </c>
      <c r="G21" s="168"/>
      <c r="H21" s="98" t="s">
        <v>1925</v>
      </c>
      <c r="I21" s="98" t="s">
        <v>400</v>
      </c>
    </row>
    <row r="22" spans="1:9" s="117" customFormat="1" x14ac:dyDescent="0.2">
      <c r="A22" s="65">
        <v>11</v>
      </c>
      <c r="B22" s="98" t="s">
        <v>1946</v>
      </c>
      <c r="C22" s="98" t="s">
        <v>1082</v>
      </c>
      <c r="D22" s="107">
        <v>70931</v>
      </c>
      <c r="E22" s="152">
        <f t="shared" si="0"/>
        <v>5509</v>
      </c>
      <c r="F22" s="152">
        <v>76440</v>
      </c>
      <c r="G22" s="168"/>
      <c r="H22" s="98" t="s">
        <v>1925</v>
      </c>
      <c r="I22" s="98" t="s">
        <v>400</v>
      </c>
    </row>
    <row r="23" spans="1:9" s="117" customFormat="1" x14ac:dyDescent="0.2">
      <c r="A23" s="117">
        <v>12</v>
      </c>
      <c r="B23" s="98" t="s">
        <v>956</v>
      </c>
      <c r="C23" s="98" t="s">
        <v>1922</v>
      </c>
      <c r="D23" s="107">
        <v>60130</v>
      </c>
      <c r="E23" s="152">
        <f t="shared" si="0"/>
        <v>4504.9599999999991</v>
      </c>
      <c r="F23" s="152">
        <v>64634.96</v>
      </c>
      <c r="G23" s="168"/>
      <c r="H23" s="98" t="s">
        <v>1874</v>
      </c>
      <c r="I23" s="98" t="s">
        <v>400</v>
      </c>
    </row>
    <row r="24" spans="1:9" s="117" customFormat="1" x14ac:dyDescent="0.2">
      <c r="A24" s="65">
        <v>13</v>
      </c>
      <c r="B24" s="98" t="s">
        <v>1896</v>
      </c>
      <c r="C24" s="98" t="s">
        <v>827</v>
      </c>
      <c r="D24" s="107">
        <v>80821</v>
      </c>
      <c r="E24" s="152">
        <f t="shared" si="0"/>
        <v>3369.0800000000017</v>
      </c>
      <c r="F24" s="152">
        <v>84190.080000000002</v>
      </c>
      <c r="G24" s="168"/>
      <c r="H24" s="98" t="s">
        <v>1874</v>
      </c>
      <c r="I24" s="98" t="s">
        <v>400</v>
      </c>
    </row>
    <row r="25" spans="1:9" s="117" customFormat="1" x14ac:dyDescent="0.2">
      <c r="A25" s="117">
        <v>14</v>
      </c>
      <c r="B25" s="98" t="s">
        <v>562</v>
      </c>
      <c r="C25" s="98" t="s">
        <v>411</v>
      </c>
      <c r="D25" s="107">
        <v>83321</v>
      </c>
      <c r="E25" s="152">
        <f t="shared" si="0"/>
        <v>5783.0800000000017</v>
      </c>
      <c r="F25" s="152">
        <v>89104.08</v>
      </c>
      <c r="G25" s="168"/>
      <c r="H25" s="98" t="s">
        <v>1874</v>
      </c>
      <c r="I25" s="98" t="s">
        <v>400</v>
      </c>
    </row>
    <row r="26" spans="1:9" s="117" customFormat="1" x14ac:dyDescent="0.2">
      <c r="A26" s="65">
        <v>15</v>
      </c>
      <c r="B26" s="98" t="s">
        <v>2849</v>
      </c>
      <c r="C26" s="98" t="s">
        <v>1332</v>
      </c>
      <c r="D26" s="107">
        <v>66395</v>
      </c>
      <c r="E26" s="152">
        <f t="shared" si="0"/>
        <v>4975</v>
      </c>
      <c r="F26" s="152">
        <v>71370</v>
      </c>
      <c r="G26" s="168"/>
      <c r="H26" s="98" t="s">
        <v>1874</v>
      </c>
      <c r="I26" s="98" t="s">
        <v>400</v>
      </c>
    </row>
    <row r="27" spans="1:9" s="117" customFormat="1" x14ac:dyDescent="0.2">
      <c r="A27" s="117">
        <v>16</v>
      </c>
      <c r="B27" s="98" t="s">
        <v>363</v>
      </c>
      <c r="C27" s="98" t="s">
        <v>793</v>
      </c>
      <c r="D27" s="107">
        <v>93922</v>
      </c>
      <c r="E27" s="152">
        <f t="shared" si="0"/>
        <v>3757</v>
      </c>
      <c r="F27" s="152">
        <v>97679</v>
      </c>
      <c r="G27" s="168"/>
      <c r="H27" s="98" t="s">
        <v>1925</v>
      </c>
      <c r="I27" s="98" t="s">
        <v>400</v>
      </c>
    </row>
    <row r="28" spans="1:9" s="117" customFormat="1" x14ac:dyDescent="0.2">
      <c r="A28" s="65">
        <v>17</v>
      </c>
      <c r="B28" s="98" t="s">
        <v>1894</v>
      </c>
      <c r="C28" s="98" t="s">
        <v>594</v>
      </c>
      <c r="D28" s="107">
        <v>66824</v>
      </c>
      <c r="E28" s="152">
        <f t="shared" si="0"/>
        <v>5007.7600000000093</v>
      </c>
      <c r="F28" s="152">
        <v>71831.760000000009</v>
      </c>
      <c r="G28" s="168"/>
      <c r="H28" s="98" t="s">
        <v>1874</v>
      </c>
      <c r="I28" s="98" t="s">
        <v>400</v>
      </c>
    </row>
    <row r="29" spans="1:9" s="117" customFormat="1" x14ac:dyDescent="0.2">
      <c r="A29" s="117">
        <v>18</v>
      </c>
      <c r="B29" s="98" t="s">
        <v>1887</v>
      </c>
      <c r="C29" s="98" t="s">
        <v>541</v>
      </c>
      <c r="D29" s="107">
        <v>80952</v>
      </c>
      <c r="E29" s="152">
        <f t="shared" si="0"/>
        <v>5619.6800000000076</v>
      </c>
      <c r="F29" s="152">
        <v>86571.680000000008</v>
      </c>
      <c r="G29" s="168"/>
      <c r="H29" s="98" t="s">
        <v>1874</v>
      </c>
      <c r="I29" s="98" t="s">
        <v>400</v>
      </c>
    </row>
    <row r="30" spans="1:9" s="117" customFormat="1" x14ac:dyDescent="0.2">
      <c r="A30" s="65">
        <v>19</v>
      </c>
      <c r="B30" s="98" t="s">
        <v>1737</v>
      </c>
      <c r="C30" s="98" t="s">
        <v>372</v>
      </c>
      <c r="D30" s="107">
        <v>56649</v>
      </c>
      <c r="E30" s="152">
        <f t="shared" si="0"/>
        <v>4244.0400000000009</v>
      </c>
      <c r="F30" s="152">
        <v>60893.04</v>
      </c>
      <c r="G30" s="168"/>
      <c r="H30" s="98" t="s">
        <v>1925</v>
      </c>
      <c r="I30" s="98" t="s">
        <v>400</v>
      </c>
    </row>
    <row r="31" spans="1:9" s="117" customFormat="1" x14ac:dyDescent="0.2">
      <c r="A31" s="117">
        <v>20</v>
      </c>
      <c r="B31" s="98" t="s">
        <v>1937</v>
      </c>
      <c r="C31" s="98" t="s">
        <v>527</v>
      </c>
      <c r="D31" s="107">
        <v>73787</v>
      </c>
      <c r="E31" s="152">
        <f t="shared" si="0"/>
        <v>5121.9600000000064</v>
      </c>
      <c r="F31" s="152">
        <v>78908.960000000006</v>
      </c>
      <c r="G31" s="168"/>
      <c r="H31" s="98" t="s">
        <v>1925</v>
      </c>
      <c r="I31" s="98" t="s">
        <v>400</v>
      </c>
    </row>
    <row r="32" spans="1:9" s="117" customFormat="1" x14ac:dyDescent="0.2">
      <c r="A32" s="65">
        <v>21</v>
      </c>
      <c r="B32" s="98" t="s">
        <v>1919</v>
      </c>
      <c r="C32" s="98" t="s">
        <v>1918</v>
      </c>
      <c r="D32" s="107">
        <v>64428</v>
      </c>
      <c r="E32" s="152">
        <f t="shared" si="0"/>
        <v>4828.7200000000012</v>
      </c>
      <c r="F32" s="152">
        <v>69256.72</v>
      </c>
      <c r="G32" s="168"/>
      <c r="H32" s="98" t="s">
        <v>1874</v>
      </c>
      <c r="I32" s="98" t="s">
        <v>400</v>
      </c>
    </row>
    <row r="33" spans="1:9" s="117" customFormat="1" x14ac:dyDescent="0.2">
      <c r="A33" s="117">
        <v>22</v>
      </c>
      <c r="B33" s="98" t="s">
        <v>592</v>
      </c>
      <c r="C33" s="98" t="s">
        <v>2114</v>
      </c>
      <c r="D33" s="107">
        <v>56609</v>
      </c>
      <c r="E33" s="152">
        <f t="shared" si="0"/>
        <v>4242.4400000000023</v>
      </c>
      <c r="F33" s="152">
        <v>60851.44</v>
      </c>
      <c r="G33" s="168"/>
      <c r="H33" s="98" t="s">
        <v>1874</v>
      </c>
      <c r="I33" s="98" t="s">
        <v>400</v>
      </c>
    </row>
    <row r="34" spans="1:9" s="117" customFormat="1" x14ac:dyDescent="0.2">
      <c r="A34" s="65">
        <v>23</v>
      </c>
      <c r="B34" s="98" t="s">
        <v>394</v>
      </c>
      <c r="C34" s="98" t="s">
        <v>393</v>
      </c>
      <c r="D34" s="107">
        <v>75874</v>
      </c>
      <c r="E34" s="152">
        <f t="shared" si="0"/>
        <v>5057.7600000000093</v>
      </c>
      <c r="F34" s="152">
        <v>80931.760000000009</v>
      </c>
      <c r="G34" s="168"/>
      <c r="H34" s="98" t="s">
        <v>1874</v>
      </c>
      <c r="I34" s="98" t="s">
        <v>400</v>
      </c>
    </row>
    <row r="35" spans="1:9" s="65" customFormat="1" ht="12.75" customHeight="1" x14ac:dyDescent="0.2">
      <c r="A35" s="117">
        <v>24</v>
      </c>
      <c r="B35" s="98" t="s">
        <v>1523</v>
      </c>
      <c r="C35" s="98" t="s">
        <v>988</v>
      </c>
      <c r="D35" s="107">
        <v>68625</v>
      </c>
      <c r="E35" s="152">
        <f t="shared" si="0"/>
        <v>5143.2400000000052</v>
      </c>
      <c r="F35" s="152">
        <v>73768.240000000005</v>
      </c>
      <c r="G35" s="152"/>
      <c r="H35" s="98" t="s">
        <v>1925</v>
      </c>
      <c r="I35" s="98" t="s">
        <v>400</v>
      </c>
    </row>
    <row r="36" spans="1:9" s="117" customFormat="1" x14ac:dyDescent="0.2">
      <c r="A36" s="65">
        <v>25</v>
      </c>
      <c r="B36" s="98" t="s">
        <v>1917</v>
      </c>
      <c r="C36" s="98" t="s">
        <v>666</v>
      </c>
      <c r="D36" s="107">
        <v>64607</v>
      </c>
      <c r="E36" s="152">
        <f t="shared" si="0"/>
        <v>4842.1199999999953</v>
      </c>
      <c r="F36" s="152">
        <v>69449.119999999995</v>
      </c>
      <c r="G36" s="168"/>
      <c r="H36" s="98" t="s">
        <v>1874</v>
      </c>
      <c r="I36" s="98" t="s">
        <v>400</v>
      </c>
    </row>
    <row r="37" spans="1:9" s="117" customFormat="1" x14ac:dyDescent="0.2">
      <c r="A37" s="117">
        <v>26</v>
      </c>
      <c r="B37" s="98" t="s">
        <v>2288</v>
      </c>
      <c r="C37" s="98" t="s">
        <v>1636</v>
      </c>
      <c r="D37" s="107">
        <v>80952</v>
      </c>
      <c r="E37" s="152">
        <f t="shared" si="0"/>
        <v>5619.6800000000076</v>
      </c>
      <c r="F37" s="152">
        <v>86571.680000000008</v>
      </c>
      <c r="G37" s="168"/>
      <c r="H37" s="98" t="s">
        <v>1925</v>
      </c>
      <c r="I37" s="98" t="s">
        <v>400</v>
      </c>
    </row>
    <row r="38" spans="1:9" s="117" customFormat="1" x14ac:dyDescent="0.2">
      <c r="A38" s="65">
        <v>27</v>
      </c>
      <c r="B38" s="98" t="s">
        <v>365</v>
      </c>
      <c r="C38" s="98" t="s">
        <v>1934</v>
      </c>
      <c r="D38" s="107">
        <v>88423</v>
      </c>
      <c r="E38" s="152">
        <f t="shared" si="0"/>
        <v>3537</v>
      </c>
      <c r="F38" s="152">
        <v>91960</v>
      </c>
      <c r="G38" s="168"/>
      <c r="H38" s="98" t="s">
        <v>1925</v>
      </c>
      <c r="I38" s="98" t="s">
        <v>400</v>
      </c>
    </row>
    <row r="39" spans="1:9" s="117" customFormat="1" x14ac:dyDescent="0.2">
      <c r="A39" s="117">
        <v>28</v>
      </c>
      <c r="B39" s="98" t="s">
        <v>1377</v>
      </c>
      <c r="C39" s="98" t="s">
        <v>744</v>
      </c>
      <c r="D39" s="107">
        <v>91140</v>
      </c>
      <c r="E39" s="152">
        <f t="shared" ref="E39:E65" si="1">F39-D39</f>
        <v>3646</v>
      </c>
      <c r="F39" s="152">
        <v>94786</v>
      </c>
      <c r="G39" s="168"/>
      <c r="H39" s="98" t="s">
        <v>1925</v>
      </c>
      <c r="I39" s="98" t="s">
        <v>400</v>
      </c>
    </row>
    <row r="40" spans="1:9" s="117" customFormat="1" x14ac:dyDescent="0.2">
      <c r="A40" s="65">
        <v>29</v>
      </c>
      <c r="B40" s="98" t="s">
        <v>553</v>
      </c>
      <c r="C40" s="98" t="s">
        <v>2187</v>
      </c>
      <c r="D40" s="107">
        <v>62149</v>
      </c>
      <c r="E40" s="152">
        <f t="shared" si="1"/>
        <v>4657.4799999999959</v>
      </c>
      <c r="F40" s="152">
        <v>66806.48</v>
      </c>
      <c r="G40" s="168"/>
      <c r="H40" s="98" t="s">
        <v>1874</v>
      </c>
      <c r="I40" s="98" t="s">
        <v>400</v>
      </c>
    </row>
    <row r="41" spans="1:9" s="117" customFormat="1" x14ac:dyDescent="0.2">
      <c r="A41" s="117">
        <v>30</v>
      </c>
      <c r="B41" s="98" t="s">
        <v>1947</v>
      </c>
      <c r="C41" s="98" t="s">
        <v>397</v>
      </c>
      <c r="D41" s="107">
        <v>68625</v>
      </c>
      <c r="E41" s="152">
        <f t="shared" si="1"/>
        <v>5143.2400000000052</v>
      </c>
      <c r="F41" s="152">
        <v>73768.240000000005</v>
      </c>
      <c r="G41" s="168"/>
      <c r="H41" s="98" t="s">
        <v>1925</v>
      </c>
      <c r="I41" s="98" t="s">
        <v>400</v>
      </c>
    </row>
    <row r="42" spans="1:9" s="117" customFormat="1" x14ac:dyDescent="0.2">
      <c r="A42" s="65">
        <v>31</v>
      </c>
      <c r="B42" s="98" t="s">
        <v>1941</v>
      </c>
      <c r="C42" s="98" t="s">
        <v>1403</v>
      </c>
      <c r="D42" s="107">
        <v>56452</v>
      </c>
      <c r="E42" s="152">
        <f t="shared" si="1"/>
        <v>4229.9200000000055</v>
      </c>
      <c r="F42" s="152">
        <v>60681.920000000006</v>
      </c>
      <c r="G42" s="168"/>
      <c r="H42" s="98" t="s">
        <v>1925</v>
      </c>
      <c r="I42" s="98" t="s">
        <v>400</v>
      </c>
    </row>
    <row r="43" spans="1:9" s="117" customFormat="1" x14ac:dyDescent="0.2">
      <c r="A43" s="117">
        <v>32</v>
      </c>
      <c r="B43" s="98" t="s">
        <v>1886</v>
      </c>
      <c r="C43" s="98" t="s">
        <v>770</v>
      </c>
      <c r="D43" s="107">
        <v>82888</v>
      </c>
      <c r="E43" s="152">
        <f t="shared" si="1"/>
        <v>3316</v>
      </c>
      <c r="F43" s="152">
        <v>86204</v>
      </c>
      <c r="G43" s="168"/>
      <c r="H43" s="98" t="s">
        <v>1874</v>
      </c>
      <c r="I43" s="98" t="s">
        <v>400</v>
      </c>
    </row>
    <row r="44" spans="1:9" s="117" customFormat="1" x14ac:dyDescent="0.2">
      <c r="A44" s="65">
        <v>33</v>
      </c>
      <c r="B44" s="98" t="s">
        <v>821</v>
      </c>
      <c r="C44" s="98" t="s">
        <v>703</v>
      </c>
      <c r="D44" s="107">
        <v>93922</v>
      </c>
      <c r="E44" s="152">
        <f t="shared" si="1"/>
        <v>3757</v>
      </c>
      <c r="F44" s="152">
        <v>97679</v>
      </c>
      <c r="G44" s="168"/>
      <c r="H44" s="98" t="s">
        <v>1874</v>
      </c>
      <c r="I44" s="98" t="s">
        <v>400</v>
      </c>
    </row>
    <row r="45" spans="1:9" s="117" customFormat="1" x14ac:dyDescent="0.2">
      <c r="A45" s="117">
        <v>34</v>
      </c>
      <c r="B45" s="98" t="s">
        <v>432</v>
      </c>
      <c r="C45" s="98" t="s">
        <v>357</v>
      </c>
      <c r="D45" s="107">
        <v>64652</v>
      </c>
      <c r="E45" s="152">
        <f t="shared" si="1"/>
        <v>4844.9600000000064</v>
      </c>
      <c r="F45" s="152">
        <v>69496.960000000006</v>
      </c>
      <c r="G45" s="168"/>
      <c r="H45" s="98" t="s">
        <v>1925</v>
      </c>
      <c r="I45" s="98" t="s">
        <v>400</v>
      </c>
    </row>
    <row r="46" spans="1:9" s="117" customFormat="1" x14ac:dyDescent="0.2">
      <c r="A46" s="65">
        <v>35</v>
      </c>
      <c r="B46" s="98" t="s">
        <v>1879</v>
      </c>
      <c r="C46" s="98" t="s">
        <v>392</v>
      </c>
      <c r="D46" s="107">
        <v>85609</v>
      </c>
      <c r="E46" s="152">
        <f t="shared" si="1"/>
        <v>3424</v>
      </c>
      <c r="F46" s="152">
        <v>89033</v>
      </c>
      <c r="G46" s="168"/>
      <c r="H46" s="98" t="s">
        <v>1874</v>
      </c>
      <c r="I46" s="98" t="s">
        <v>400</v>
      </c>
    </row>
    <row r="47" spans="1:9" s="117" customFormat="1" x14ac:dyDescent="0.2">
      <c r="A47" s="117">
        <v>36</v>
      </c>
      <c r="B47" s="98" t="s">
        <v>2581</v>
      </c>
      <c r="C47" s="98" t="s">
        <v>330</v>
      </c>
      <c r="D47" s="107">
        <v>71389</v>
      </c>
      <c r="E47" s="152">
        <f t="shared" si="1"/>
        <v>5349.4799999999959</v>
      </c>
      <c r="F47" s="152">
        <v>76738.48</v>
      </c>
      <c r="G47" s="168"/>
      <c r="H47" s="98" t="s">
        <v>1925</v>
      </c>
      <c r="I47" s="98" t="s">
        <v>400</v>
      </c>
    </row>
    <row r="48" spans="1:9" s="117" customFormat="1" x14ac:dyDescent="0.2">
      <c r="A48" s="65">
        <v>37</v>
      </c>
      <c r="B48" s="98" t="s">
        <v>1411</v>
      </c>
      <c r="C48" s="98" t="s">
        <v>387</v>
      </c>
      <c r="D48" s="107">
        <v>66778</v>
      </c>
      <c r="E48" s="152">
        <f t="shared" si="1"/>
        <v>5003.8399999999965</v>
      </c>
      <c r="F48" s="152">
        <v>71781.84</v>
      </c>
      <c r="G48" s="168"/>
      <c r="H48" s="98" t="s">
        <v>1850</v>
      </c>
      <c r="I48" s="98" t="s">
        <v>400</v>
      </c>
    </row>
    <row r="49" spans="1:9" s="117" customFormat="1" x14ac:dyDescent="0.2">
      <c r="A49" s="117">
        <v>38</v>
      </c>
      <c r="B49" s="98" t="s">
        <v>1851</v>
      </c>
      <c r="C49" s="98" t="s">
        <v>636</v>
      </c>
      <c r="D49" s="107">
        <v>66824</v>
      </c>
      <c r="E49" s="152">
        <f t="shared" si="1"/>
        <v>5007.7600000000093</v>
      </c>
      <c r="F49" s="152">
        <v>71831.760000000009</v>
      </c>
      <c r="G49" s="168"/>
      <c r="H49" s="98" t="s">
        <v>1852</v>
      </c>
      <c r="I49" s="98" t="s">
        <v>400</v>
      </c>
    </row>
    <row r="50" spans="1:9" s="65" customFormat="1" ht="12.75" customHeight="1" x14ac:dyDescent="0.2">
      <c r="A50" s="65">
        <v>39</v>
      </c>
      <c r="B50" s="98" t="s">
        <v>1763</v>
      </c>
      <c r="C50" s="98" t="s">
        <v>348</v>
      </c>
      <c r="D50" s="107">
        <v>64607</v>
      </c>
      <c r="E50" s="152">
        <f t="shared" si="1"/>
        <v>4842.1199999999953</v>
      </c>
      <c r="F50" s="152">
        <v>69449.119999999995</v>
      </c>
      <c r="G50" s="152"/>
      <c r="H50" s="98" t="s">
        <v>1874</v>
      </c>
      <c r="I50" s="98" t="s">
        <v>400</v>
      </c>
    </row>
    <row r="51" spans="1:9" s="117" customFormat="1" x14ac:dyDescent="0.2">
      <c r="A51" s="117">
        <v>40</v>
      </c>
      <c r="B51" s="98" t="s">
        <v>678</v>
      </c>
      <c r="C51" s="98" t="s">
        <v>2251</v>
      </c>
      <c r="D51" s="107">
        <v>83906</v>
      </c>
      <c r="E51" s="152">
        <f t="shared" si="1"/>
        <v>4910</v>
      </c>
      <c r="F51" s="152">
        <v>88816</v>
      </c>
      <c r="G51" s="168"/>
      <c r="H51" s="98" t="s">
        <v>1925</v>
      </c>
      <c r="I51" s="98" t="s">
        <v>400</v>
      </c>
    </row>
    <row r="52" spans="1:9" s="117" customFormat="1" x14ac:dyDescent="0.2">
      <c r="A52" s="65">
        <v>41</v>
      </c>
      <c r="B52" s="98" t="s">
        <v>2175</v>
      </c>
      <c r="C52" s="98" t="s">
        <v>393</v>
      </c>
      <c r="D52" s="107">
        <v>53026</v>
      </c>
      <c r="E52" s="152">
        <f t="shared" si="1"/>
        <v>3973.2799999999988</v>
      </c>
      <c r="F52" s="152">
        <v>56999.28</v>
      </c>
      <c r="G52" s="168"/>
      <c r="H52" s="98" t="s">
        <v>1925</v>
      </c>
      <c r="I52" s="98" t="s">
        <v>400</v>
      </c>
    </row>
    <row r="53" spans="1:9" s="117" customFormat="1" x14ac:dyDescent="0.2">
      <c r="A53" s="117">
        <v>42</v>
      </c>
      <c r="B53" s="98" t="s">
        <v>1931</v>
      </c>
      <c r="C53" s="98" t="s">
        <v>849</v>
      </c>
      <c r="D53" s="107">
        <v>93922</v>
      </c>
      <c r="E53" s="152">
        <f t="shared" si="1"/>
        <v>3757</v>
      </c>
      <c r="F53" s="152">
        <v>97679</v>
      </c>
      <c r="G53" s="168"/>
      <c r="H53" s="98" t="s">
        <v>1925</v>
      </c>
      <c r="I53" s="98" t="s">
        <v>400</v>
      </c>
    </row>
    <row r="54" spans="1:9" s="117" customFormat="1" x14ac:dyDescent="0.2">
      <c r="A54" s="65">
        <v>43</v>
      </c>
      <c r="B54" s="98" t="s">
        <v>1309</v>
      </c>
      <c r="C54" s="98" t="s">
        <v>425</v>
      </c>
      <c r="D54" s="107">
        <v>60518</v>
      </c>
      <c r="E54" s="152">
        <f t="shared" si="1"/>
        <v>4535.0400000000009</v>
      </c>
      <c r="F54" s="152">
        <v>65053.04</v>
      </c>
      <c r="G54" s="168"/>
      <c r="H54" s="98" t="s">
        <v>1925</v>
      </c>
      <c r="I54" s="98" t="s">
        <v>400</v>
      </c>
    </row>
    <row r="55" spans="1:9" s="65" customFormat="1" ht="12.75" customHeight="1" x14ac:dyDescent="0.2">
      <c r="A55" s="117">
        <v>44</v>
      </c>
      <c r="B55" s="98" t="s">
        <v>1792</v>
      </c>
      <c r="C55" s="98" t="s">
        <v>386</v>
      </c>
      <c r="D55" s="107">
        <v>91140</v>
      </c>
      <c r="E55" s="152">
        <f t="shared" si="1"/>
        <v>3646</v>
      </c>
      <c r="F55" s="152">
        <v>94786</v>
      </c>
      <c r="G55" s="168"/>
      <c r="H55" s="98" t="s">
        <v>1925</v>
      </c>
      <c r="I55" s="98" t="s">
        <v>400</v>
      </c>
    </row>
    <row r="56" spans="1:9" s="117" customFormat="1" x14ac:dyDescent="0.2">
      <c r="A56" s="65">
        <v>45</v>
      </c>
      <c r="B56" s="98" t="s">
        <v>735</v>
      </c>
      <c r="C56" s="98" t="s">
        <v>1431</v>
      </c>
      <c r="D56" s="107">
        <v>85609</v>
      </c>
      <c r="E56" s="152">
        <f t="shared" si="1"/>
        <v>3424</v>
      </c>
      <c r="F56" s="152">
        <v>89033</v>
      </c>
      <c r="G56" s="168"/>
      <c r="H56" s="98" t="s">
        <v>1925</v>
      </c>
      <c r="I56" s="98" t="s">
        <v>400</v>
      </c>
    </row>
    <row r="57" spans="1:9" s="117" customFormat="1" x14ac:dyDescent="0.2">
      <c r="A57" s="117">
        <v>46</v>
      </c>
      <c r="B57" s="98" t="s">
        <v>1923</v>
      </c>
      <c r="C57" s="98" t="s">
        <v>1425</v>
      </c>
      <c r="D57" s="107">
        <v>56609</v>
      </c>
      <c r="E57" s="152">
        <f t="shared" si="1"/>
        <v>4242.4400000000023</v>
      </c>
      <c r="F57" s="152">
        <v>60851.44</v>
      </c>
      <c r="G57" s="168"/>
      <c r="H57" s="98" t="s">
        <v>1874</v>
      </c>
      <c r="I57" s="98" t="s">
        <v>400</v>
      </c>
    </row>
    <row r="58" spans="1:9" s="117" customFormat="1" x14ac:dyDescent="0.2">
      <c r="A58" s="65">
        <v>47</v>
      </c>
      <c r="B58" s="98" t="s">
        <v>2810</v>
      </c>
      <c r="C58" s="98" t="s">
        <v>624</v>
      </c>
      <c r="D58" s="107">
        <v>60563</v>
      </c>
      <c r="E58" s="152">
        <f t="shared" si="1"/>
        <v>4537.8800000000047</v>
      </c>
      <c r="F58" s="152">
        <v>65100.880000000005</v>
      </c>
      <c r="G58" s="168"/>
      <c r="H58" s="98" t="s">
        <v>1874</v>
      </c>
      <c r="I58" s="98" t="s">
        <v>400</v>
      </c>
    </row>
    <row r="59" spans="1:9" s="117" customFormat="1" x14ac:dyDescent="0.2">
      <c r="A59" s="117">
        <v>48</v>
      </c>
      <c r="B59" s="98" t="s">
        <v>1921</v>
      </c>
      <c r="C59" s="98" t="s">
        <v>563</v>
      </c>
      <c r="D59" s="107">
        <v>64607</v>
      </c>
      <c r="E59" s="152">
        <f t="shared" si="1"/>
        <v>4842.1199999999953</v>
      </c>
      <c r="F59" s="152">
        <v>69449.119999999995</v>
      </c>
      <c r="G59" s="168"/>
      <c r="H59" s="98" t="s">
        <v>1874</v>
      </c>
      <c r="I59" s="98" t="s">
        <v>400</v>
      </c>
    </row>
    <row r="60" spans="1:9" s="117" customFormat="1" x14ac:dyDescent="0.2">
      <c r="A60" s="65">
        <v>49</v>
      </c>
      <c r="B60" s="98" t="s">
        <v>1916</v>
      </c>
      <c r="C60" s="98" t="s">
        <v>597</v>
      </c>
      <c r="D60" s="107">
        <v>80952</v>
      </c>
      <c r="E60" s="152">
        <f t="shared" si="1"/>
        <v>5619.6800000000076</v>
      </c>
      <c r="F60" s="152">
        <v>86571.680000000008</v>
      </c>
      <c r="G60" s="168"/>
      <c r="H60" s="98" t="s">
        <v>1874</v>
      </c>
      <c r="I60" s="98" t="s">
        <v>400</v>
      </c>
    </row>
    <row r="61" spans="1:9" s="117" customFormat="1" x14ac:dyDescent="0.2">
      <c r="A61" s="117">
        <v>50</v>
      </c>
      <c r="B61" s="98" t="s">
        <v>1908</v>
      </c>
      <c r="C61" s="98" t="s">
        <v>1334</v>
      </c>
      <c r="D61" s="107">
        <v>66593</v>
      </c>
      <c r="E61" s="152">
        <f t="shared" si="1"/>
        <v>4990.1999999999971</v>
      </c>
      <c r="F61" s="152">
        <v>71583.199999999997</v>
      </c>
      <c r="G61" s="168"/>
      <c r="H61" s="98" t="s">
        <v>1874</v>
      </c>
      <c r="I61" s="98" t="s">
        <v>400</v>
      </c>
    </row>
    <row r="62" spans="1:9" s="117" customFormat="1" x14ac:dyDescent="0.2">
      <c r="A62" s="65">
        <v>51</v>
      </c>
      <c r="B62" s="98" t="s">
        <v>1286</v>
      </c>
      <c r="C62" s="98" t="s">
        <v>1906</v>
      </c>
      <c r="D62" s="107">
        <v>58511</v>
      </c>
      <c r="E62" s="152">
        <f t="shared" si="1"/>
        <v>4384.0400000000009</v>
      </c>
      <c r="F62" s="152">
        <v>62895.040000000001</v>
      </c>
      <c r="G62" s="168"/>
      <c r="H62" s="98" t="s">
        <v>1874</v>
      </c>
      <c r="I62" s="98" t="s">
        <v>400</v>
      </c>
    </row>
    <row r="63" spans="1:9" s="117" customFormat="1" x14ac:dyDescent="0.2">
      <c r="A63" s="117">
        <v>52</v>
      </c>
      <c r="B63" s="98" t="s">
        <v>1884</v>
      </c>
      <c r="C63" s="98" t="s">
        <v>387</v>
      </c>
      <c r="D63" s="107">
        <v>85376</v>
      </c>
      <c r="E63" s="152">
        <f t="shared" si="1"/>
        <v>5458.6399999999994</v>
      </c>
      <c r="F63" s="152">
        <v>90834.64</v>
      </c>
      <c r="G63" s="168"/>
      <c r="H63" s="98" t="s">
        <v>1874</v>
      </c>
      <c r="I63" s="98" t="s">
        <v>400</v>
      </c>
    </row>
    <row r="64" spans="1:9" s="65" customFormat="1" ht="12.75" customHeight="1" x14ac:dyDescent="0.2">
      <c r="A64" s="65">
        <v>53</v>
      </c>
      <c r="B64" s="98" t="s">
        <v>2486</v>
      </c>
      <c r="C64" s="98" t="s">
        <v>1385</v>
      </c>
      <c r="D64" s="107">
        <v>60518</v>
      </c>
      <c r="E64" s="152">
        <f t="shared" si="1"/>
        <v>4535.0400000000009</v>
      </c>
      <c r="F64" s="152">
        <v>65053.04</v>
      </c>
      <c r="G64" s="152"/>
      <c r="H64" s="98" t="s">
        <v>1925</v>
      </c>
      <c r="I64" s="98" t="s">
        <v>400</v>
      </c>
    </row>
    <row r="65" spans="1:9" s="117" customFormat="1" x14ac:dyDescent="0.2">
      <c r="A65" s="117">
        <v>54</v>
      </c>
      <c r="B65" s="98" t="s">
        <v>727</v>
      </c>
      <c r="C65" s="98" t="s">
        <v>824</v>
      </c>
      <c r="D65" s="107">
        <v>66778</v>
      </c>
      <c r="E65" s="152">
        <f t="shared" si="1"/>
        <v>5003.8399999999965</v>
      </c>
      <c r="F65" s="152">
        <v>71781.84</v>
      </c>
      <c r="G65" s="168"/>
      <c r="H65" s="98" t="s">
        <v>1874</v>
      </c>
      <c r="I65" s="98" t="s">
        <v>400</v>
      </c>
    </row>
    <row r="66" spans="1:9" s="117" customFormat="1" x14ac:dyDescent="0.2">
      <c r="A66" s="65">
        <v>55</v>
      </c>
      <c r="B66" s="98" t="s">
        <v>1915</v>
      </c>
      <c r="C66" s="98" t="s">
        <v>1914</v>
      </c>
      <c r="D66" s="107">
        <v>64607</v>
      </c>
      <c r="E66" s="152">
        <f t="shared" ref="E66:E95" si="2">F66-D66</f>
        <v>4842.1199999999953</v>
      </c>
      <c r="F66" s="152">
        <v>69449.119999999995</v>
      </c>
      <c r="G66" s="168"/>
      <c r="H66" s="98" t="s">
        <v>1874</v>
      </c>
      <c r="I66" s="98" t="s">
        <v>400</v>
      </c>
    </row>
    <row r="67" spans="1:9" s="117" customFormat="1" x14ac:dyDescent="0.2">
      <c r="A67" s="117">
        <v>56</v>
      </c>
      <c r="B67" s="98" t="s">
        <v>1952</v>
      </c>
      <c r="C67" s="98" t="s">
        <v>582</v>
      </c>
      <c r="D67" s="107">
        <v>56649</v>
      </c>
      <c r="E67" s="152">
        <f t="shared" si="2"/>
        <v>4244.0400000000009</v>
      </c>
      <c r="F67" s="152">
        <v>60893.04</v>
      </c>
      <c r="G67" s="168"/>
      <c r="H67" s="98" t="s">
        <v>1925</v>
      </c>
      <c r="I67" s="98" t="s">
        <v>400</v>
      </c>
    </row>
    <row r="68" spans="1:9" s="117" customFormat="1" x14ac:dyDescent="0.2">
      <c r="A68" s="65">
        <v>57</v>
      </c>
      <c r="B68" s="98" t="s">
        <v>1622</v>
      </c>
      <c r="C68" s="98" t="s">
        <v>582</v>
      </c>
      <c r="D68" s="107">
        <v>54769</v>
      </c>
      <c r="E68" s="152">
        <f t="shared" si="2"/>
        <v>4104.3600000000006</v>
      </c>
      <c r="F68" s="152">
        <v>58873.36</v>
      </c>
      <c r="G68" s="168"/>
      <c r="H68" s="98" t="s">
        <v>1925</v>
      </c>
      <c r="I68" s="98" t="s">
        <v>400</v>
      </c>
    </row>
    <row r="69" spans="1:9" s="117" customFormat="1" x14ac:dyDescent="0.2">
      <c r="A69" s="117">
        <v>58</v>
      </c>
      <c r="B69" s="98" t="s">
        <v>1877</v>
      </c>
      <c r="C69" s="98" t="s">
        <v>1304</v>
      </c>
      <c r="D69" s="107">
        <v>93922</v>
      </c>
      <c r="E69" s="152">
        <f t="shared" si="2"/>
        <v>3757</v>
      </c>
      <c r="F69" s="152">
        <v>97679</v>
      </c>
      <c r="G69" s="168"/>
      <c r="H69" s="98" t="s">
        <v>1874</v>
      </c>
      <c r="I69" s="98" t="s">
        <v>400</v>
      </c>
    </row>
    <row r="70" spans="1:9" s="117" customFormat="1" x14ac:dyDescent="0.2">
      <c r="A70" s="65">
        <v>59</v>
      </c>
      <c r="B70" s="98" t="s">
        <v>1096</v>
      </c>
      <c r="C70" s="98" t="s">
        <v>411</v>
      </c>
      <c r="D70" s="107">
        <v>56690</v>
      </c>
      <c r="E70" s="152">
        <f t="shared" si="2"/>
        <v>4248.8000000000029</v>
      </c>
      <c r="F70" s="152">
        <v>60938.8</v>
      </c>
      <c r="G70" s="168"/>
      <c r="H70" s="98" t="s">
        <v>1925</v>
      </c>
      <c r="I70" s="98" t="s">
        <v>400</v>
      </c>
    </row>
    <row r="71" spans="1:9" s="117" customFormat="1" x14ac:dyDescent="0.2">
      <c r="A71" s="117">
        <v>60</v>
      </c>
      <c r="B71" s="98" t="s">
        <v>2809</v>
      </c>
      <c r="C71" s="98" t="s">
        <v>606</v>
      </c>
      <c r="D71" s="107">
        <v>62551</v>
      </c>
      <c r="E71" s="152">
        <f t="shared" si="2"/>
        <v>4687.0800000000017</v>
      </c>
      <c r="F71" s="152">
        <v>67238.080000000002</v>
      </c>
      <c r="G71" s="168"/>
      <c r="H71" s="98" t="s">
        <v>1874</v>
      </c>
      <c r="I71" s="98" t="s">
        <v>400</v>
      </c>
    </row>
    <row r="72" spans="1:9" s="117" customFormat="1" x14ac:dyDescent="0.2">
      <c r="A72" s="65">
        <v>61</v>
      </c>
      <c r="B72" s="98" t="s">
        <v>2082</v>
      </c>
      <c r="C72" s="98" t="s">
        <v>990</v>
      </c>
      <c r="D72" s="107">
        <v>54769</v>
      </c>
      <c r="E72" s="152">
        <f t="shared" si="2"/>
        <v>4104.3600000000006</v>
      </c>
      <c r="F72" s="152">
        <v>58873.36</v>
      </c>
      <c r="G72" s="168"/>
      <c r="H72" s="98" t="s">
        <v>1874</v>
      </c>
      <c r="I72" s="98" t="s">
        <v>400</v>
      </c>
    </row>
    <row r="73" spans="1:9" s="65" customFormat="1" ht="12.75" customHeight="1" x14ac:dyDescent="0.2">
      <c r="A73" s="117">
        <v>62</v>
      </c>
      <c r="B73" s="98" t="s">
        <v>1876</v>
      </c>
      <c r="C73" s="98" t="s">
        <v>1875</v>
      </c>
      <c r="D73" s="107">
        <v>58511</v>
      </c>
      <c r="E73" s="152">
        <f t="shared" si="2"/>
        <v>4384.0400000000009</v>
      </c>
      <c r="F73" s="152">
        <v>62895.040000000001</v>
      </c>
      <c r="G73" s="152"/>
      <c r="H73" s="98" t="s">
        <v>1874</v>
      </c>
      <c r="I73" s="98" t="s">
        <v>400</v>
      </c>
    </row>
    <row r="74" spans="1:9" s="117" customFormat="1" x14ac:dyDescent="0.2">
      <c r="A74" s="65">
        <v>63</v>
      </c>
      <c r="B74" s="98" t="s">
        <v>2083</v>
      </c>
      <c r="C74" s="98" t="s">
        <v>474</v>
      </c>
      <c r="D74" s="107">
        <v>64607</v>
      </c>
      <c r="E74" s="152">
        <f t="shared" si="2"/>
        <v>4842.1199999999953</v>
      </c>
      <c r="F74" s="152">
        <v>69449.119999999995</v>
      </c>
      <c r="G74" s="168"/>
      <c r="H74" s="98" t="s">
        <v>1925</v>
      </c>
      <c r="I74" s="98" t="s">
        <v>400</v>
      </c>
    </row>
    <row r="75" spans="1:9" s="117" customFormat="1" x14ac:dyDescent="0.2">
      <c r="A75" s="117">
        <v>64</v>
      </c>
      <c r="B75" s="98" t="s">
        <v>1136</v>
      </c>
      <c r="C75" s="98" t="s">
        <v>621</v>
      </c>
      <c r="D75" s="107">
        <v>56609</v>
      </c>
      <c r="E75" s="152">
        <f t="shared" si="2"/>
        <v>4242.4400000000023</v>
      </c>
      <c r="F75" s="152">
        <v>60851.44</v>
      </c>
      <c r="G75" s="168"/>
      <c r="H75" s="98" t="s">
        <v>1874</v>
      </c>
      <c r="I75" s="98" t="s">
        <v>400</v>
      </c>
    </row>
    <row r="76" spans="1:9" s="117" customFormat="1" x14ac:dyDescent="0.2">
      <c r="A76" s="65">
        <v>65</v>
      </c>
      <c r="B76" s="98" t="s">
        <v>1935</v>
      </c>
      <c r="C76" s="98" t="s">
        <v>425</v>
      </c>
      <c r="D76" s="107">
        <v>85609</v>
      </c>
      <c r="E76" s="152">
        <f t="shared" si="2"/>
        <v>3424</v>
      </c>
      <c r="F76" s="152">
        <v>89033</v>
      </c>
      <c r="G76" s="168"/>
      <c r="H76" s="98" t="s">
        <v>1925</v>
      </c>
      <c r="I76" s="98" t="s">
        <v>400</v>
      </c>
    </row>
    <row r="77" spans="1:9" s="117" customFormat="1" x14ac:dyDescent="0.2">
      <c r="A77" s="117">
        <v>66</v>
      </c>
      <c r="B77" s="98" t="s">
        <v>2112</v>
      </c>
      <c r="C77" s="98" t="s">
        <v>1524</v>
      </c>
      <c r="D77" s="107">
        <v>51341</v>
      </c>
      <c r="E77" s="152">
        <f t="shared" si="2"/>
        <v>3846.5999999999985</v>
      </c>
      <c r="F77" s="152">
        <v>55187.6</v>
      </c>
      <c r="G77" s="168"/>
      <c r="H77" s="98" t="s">
        <v>1925</v>
      </c>
      <c r="I77" s="98" t="s">
        <v>400</v>
      </c>
    </row>
    <row r="78" spans="1:9" s="117" customFormat="1" x14ac:dyDescent="0.2">
      <c r="A78" s="65">
        <v>67</v>
      </c>
      <c r="B78" s="98" t="s">
        <v>1939</v>
      </c>
      <c r="C78" s="98" t="s">
        <v>1938</v>
      </c>
      <c r="D78" s="107">
        <v>80952</v>
      </c>
      <c r="E78" s="152">
        <f t="shared" si="2"/>
        <v>5619.6800000000076</v>
      </c>
      <c r="F78" s="152">
        <v>86571.680000000008</v>
      </c>
      <c r="G78" s="168"/>
      <c r="H78" s="98" t="s">
        <v>1925</v>
      </c>
      <c r="I78" s="98" t="s">
        <v>400</v>
      </c>
    </row>
    <row r="79" spans="1:9" s="117" customFormat="1" x14ac:dyDescent="0.2">
      <c r="A79" s="117">
        <v>68</v>
      </c>
      <c r="B79" s="98" t="s">
        <v>523</v>
      </c>
      <c r="C79" s="98" t="s">
        <v>1868</v>
      </c>
      <c r="D79" s="107">
        <v>71389</v>
      </c>
      <c r="E79" s="152">
        <f t="shared" si="2"/>
        <v>5349.4799999999959</v>
      </c>
      <c r="F79" s="152">
        <v>76738.48</v>
      </c>
      <c r="G79" s="168"/>
      <c r="H79" s="98" t="s">
        <v>1874</v>
      </c>
      <c r="I79" s="98" t="s">
        <v>400</v>
      </c>
    </row>
    <row r="80" spans="1:9" s="117" customFormat="1" x14ac:dyDescent="0.2">
      <c r="A80" s="65">
        <v>69</v>
      </c>
      <c r="B80" s="98" t="s">
        <v>1512</v>
      </c>
      <c r="C80" s="98" t="s">
        <v>397</v>
      </c>
      <c r="D80" s="107">
        <v>68625</v>
      </c>
      <c r="E80" s="152">
        <f t="shared" si="2"/>
        <v>5143.2400000000052</v>
      </c>
      <c r="F80" s="152">
        <v>73768.240000000005</v>
      </c>
      <c r="G80" s="168"/>
      <c r="H80" s="98" t="s">
        <v>1874</v>
      </c>
      <c r="I80" s="98" t="s">
        <v>400</v>
      </c>
    </row>
    <row r="81" spans="1:9" s="117" customFormat="1" x14ac:dyDescent="0.2">
      <c r="A81" s="117">
        <v>70</v>
      </c>
      <c r="B81" s="98" t="s">
        <v>1930</v>
      </c>
      <c r="C81" s="98" t="s">
        <v>1929</v>
      </c>
      <c r="D81" s="107">
        <v>93922</v>
      </c>
      <c r="E81" s="152">
        <f t="shared" si="2"/>
        <v>3757</v>
      </c>
      <c r="F81" s="152">
        <v>97679</v>
      </c>
      <c r="G81" s="168"/>
      <c r="H81" s="98" t="s">
        <v>1925</v>
      </c>
      <c r="I81" s="98" t="s">
        <v>400</v>
      </c>
    </row>
    <row r="82" spans="1:9" s="117" customFormat="1" x14ac:dyDescent="0.2">
      <c r="A82" s="65">
        <v>71</v>
      </c>
      <c r="B82" s="98" t="s">
        <v>1944</v>
      </c>
      <c r="C82" s="98" t="s">
        <v>527</v>
      </c>
      <c r="D82" s="107">
        <v>76001</v>
      </c>
      <c r="E82" s="152">
        <f t="shared" si="2"/>
        <v>5695.1600000000035</v>
      </c>
      <c r="F82" s="152">
        <v>81696.160000000003</v>
      </c>
      <c r="G82" s="168"/>
      <c r="H82" s="98" t="s">
        <v>1925</v>
      </c>
      <c r="I82" s="98" t="s">
        <v>400</v>
      </c>
    </row>
    <row r="83" spans="1:9" s="117" customFormat="1" x14ac:dyDescent="0.2">
      <c r="A83" s="117">
        <v>72</v>
      </c>
      <c r="B83" s="98" t="s">
        <v>1898</v>
      </c>
      <c r="C83" s="98" t="s">
        <v>1897</v>
      </c>
      <c r="D83" s="107">
        <v>88423</v>
      </c>
      <c r="E83" s="152">
        <f t="shared" si="2"/>
        <v>3537</v>
      </c>
      <c r="F83" s="152">
        <v>91960</v>
      </c>
      <c r="G83" s="168"/>
      <c r="H83" s="98" t="s">
        <v>1874</v>
      </c>
      <c r="I83" s="98" t="s">
        <v>400</v>
      </c>
    </row>
    <row r="84" spans="1:9" s="117" customFormat="1" x14ac:dyDescent="0.2">
      <c r="A84" s="65">
        <v>73</v>
      </c>
      <c r="B84" s="98" t="s">
        <v>2544</v>
      </c>
      <c r="C84" s="98" t="s">
        <v>1334</v>
      </c>
      <c r="D84" s="107">
        <v>56609</v>
      </c>
      <c r="E84" s="152">
        <f t="shared" si="2"/>
        <v>4242.4400000000023</v>
      </c>
      <c r="F84" s="152">
        <v>60851.44</v>
      </c>
      <c r="G84" s="168"/>
      <c r="H84" s="98" t="s">
        <v>1925</v>
      </c>
      <c r="I84" s="98" t="s">
        <v>400</v>
      </c>
    </row>
    <row r="85" spans="1:9" s="117" customFormat="1" x14ac:dyDescent="0.2">
      <c r="A85" s="117">
        <v>74</v>
      </c>
      <c r="B85" s="98" t="s">
        <v>1909</v>
      </c>
      <c r="C85" s="98" t="s">
        <v>401</v>
      </c>
      <c r="D85" s="107">
        <v>71339</v>
      </c>
      <c r="E85" s="152">
        <f t="shared" si="2"/>
        <v>5346.4400000000023</v>
      </c>
      <c r="F85" s="152">
        <v>76685.440000000002</v>
      </c>
      <c r="G85" s="168"/>
      <c r="H85" s="98" t="s">
        <v>1874</v>
      </c>
      <c r="I85" s="98" t="s">
        <v>400</v>
      </c>
    </row>
    <row r="86" spans="1:9" s="65" customFormat="1" ht="12.75" customHeight="1" x14ac:dyDescent="0.2">
      <c r="A86" s="65">
        <v>75</v>
      </c>
      <c r="B86" s="98" t="s">
        <v>1893</v>
      </c>
      <c r="C86" s="98" t="s">
        <v>879</v>
      </c>
      <c r="D86" s="107">
        <v>80377</v>
      </c>
      <c r="E86" s="152">
        <f t="shared" si="2"/>
        <v>5139.0800000000017</v>
      </c>
      <c r="F86" s="152">
        <v>85516.08</v>
      </c>
      <c r="G86" s="152"/>
      <c r="H86" s="98" t="s">
        <v>1874</v>
      </c>
      <c r="I86" s="98" t="s">
        <v>400</v>
      </c>
    </row>
    <row r="87" spans="1:9" s="117" customFormat="1" x14ac:dyDescent="0.2">
      <c r="A87" s="117">
        <v>76</v>
      </c>
      <c r="B87" s="98" t="s">
        <v>2278</v>
      </c>
      <c r="C87" s="98" t="s">
        <v>2277</v>
      </c>
      <c r="D87" s="107">
        <v>64652</v>
      </c>
      <c r="E87" s="152">
        <f t="shared" si="2"/>
        <v>4844.9600000000064</v>
      </c>
      <c r="F87" s="152">
        <v>69496.960000000006</v>
      </c>
      <c r="G87" s="168"/>
      <c r="H87" s="98" t="s">
        <v>1925</v>
      </c>
      <c r="I87" s="98" t="s">
        <v>400</v>
      </c>
    </row>
    <row r="88" spans="1:9" s="117" customFormat="1" x14ac:dyDescent="0.2">
      <c r="A88" s="65">
        <v>77</v>
      </c>
      <c r="B88" s="98" t="s">
        <v>1878</v>
      </c>
      <c r="C88" s="98" t="s">
        <v>760</v>
      </c>
      <c r="D88" s="107">
        <v>91140</v>
      </c>
      <c r="E88" s="152">
        <f t="shared" si="2"/>
        <v>3646</v>
      </c>
      <c r="F88" s="152">
        <v>94786</v>
      </c>
      <c r="G88" s="168"/>
      <c r="H88" s="98" t="s">
        <v>1874</v>
      </c>
      <c r="I88" s="98" t="s">
        <v>400</v>
      </c>
    </row>
    <row r="89" spans="1:9" s="117" customFormat="1" x14ac:dyDescent="0.2">
      <c r="A89" s="117">
        <v>78</v>
      </c>
      <c r="B89" s="98" t="s">
        <v>1920</v>
      </c>
      <c r="C89" s="98" t="s">
        <v>545</v>
      </c>
      <c r="D89" s="107">
        <v>62508</v>
      </c>
      <c r="E89" s="152">
        <f t="shared" si="2"/>
        <v>4683.2799999999988</v>
      </c>
      <c r="F89" s="152">
        <v>67191.28</v>
      </c>
      <c r="G89" s="168"/>
      <c r="H89" s="98" t="s">
        <v>1874</v>
      </c>
      <c r="I89" s="98" t="s">
        <v>400</v>
      </c>
    </row>
    <row r="90" spans="1:9" s="117" customFormat="1" x14ac:dyDescent="0.2">
      <c r="A90" s="65">
        <v>79</v>
      </c>
      <c r="B90" s="98" t="s">
        <v>1883</v>
      </c>
      <c r="C90" s="98" t="s">
        <v>1882</v>
      </c>
      <c r="D90" s="107">
        <v>85609</v>
      </c>
      <c r="E90" s="152">
        <f t="shared" si="2"/>
        <v>3424</v>
      </c>
      <c r="F90" s="152">
        <v>89033</v>
      </c>
      <c r="G90" s="168"/>
      <c r="H90" s="98" t="s">
        <v>1874</v>
      </c>
      <c r="I90" s="98" t="s">
        <v>400</v>
      </c>
    </row>
    <row r="91" spans="1:9" s="117" customFormat="1" x14ac:dyDescent="0.2">
      <c r="A91" s="117">
        <v>80</v>
      </c>
      <c r="B91" s="98" t="s">
        <v>1891</v>
      </c>
      <c r="C91" s="98" t="s">
        <v>338</v>
      </c>
      <c r="D91" s="107">
        <v>77819</v>
      </c>
      <c r="E91" s="152">
        <f t="shared" si="2"/>
        <v>4975.4000000000087</v>
      </c>
      <c r="F91" s="152">
        <v>82794.400000000009</v>
      </c>
      <c r="G91" s="168"/>
      <c r="H91" s="98" t="s">
        <v>1874</v>
      </c>
      <c r="I91" s="98" t="s">
        <v>400</v>
      </c>
    </row>
    <row r="92" spans="1:9" s="117" customFormat="1" x14ac:dyDescent="0.2">
      <c r="A92" s="65">
        <v>81</v>
      </c>
      <c r="B92" s="98" t="s">
        <v>2266</v>
      </c>
      <c r="C92" s="98" t="s">
        <v>624</v>
      </c>
      <c r="D92" s="107">
        <v>62551</v>
      </c>
      <c r="E92" s="152">
        <f t="shared" si="2"/>
        <v>4687.0800000000017</v>
      </c>
      <c r="F92" s="152">
        <v>67238.080000000002</v>
      </c>
      <c r="G92" s="168"/>
      <c r="H92" s="98" t="s">
        <v>1874</v>
      </c>
      <c r="I92" s="98" t="s">
        <v>400</v>
      </c>
    </row>
    <row r="93" spans="1:9" s="117" customFormat="1" x14ac:dyDescent="0.2">
      <c r="A93" s="117">
        <v>82</v>
      </c>
      <c r="B93" s="98" t="s">
        <v>2084</v>
      </c>
      <c r="C93" s="98" t="s">
        <v>943</v>
      </c>
      <c r="D93" s="107">
        <v>64652</v>
      </c>
      <c r="E93" s="152">
        <f t="shared" si="2"/>
        <v>4844.9600000000064</v>
      </c>
      <c r="F93" s="152">
        <v>69496.960000000006</v>
      </c>
      <c r="G93" s="168"/>
      <c r="H93" s="98" t="s">
        <v>1874</v>
      </c>
      <c r="I93" s="98" t="s">
        <v>400</v>
      </c>
    </row>
    <row r="94" spans="1:9" s="117" customFormat="1" x14ac:dyDescent="0.2">
      <c r="A94" s="65">
        <v>83</v>
      </c>
      <c r="B94" s="98" t="s">
        <v>822</v>
      </c>
      <c r="C94" s="98" t="s">
        <v>1940</v>
      </c>
      <c r="D94" s="107">
        <v>71389</v>
      </c>
      <c r="E94" s="152">
        <f t="shared" si="2"/>
        <v>5349.4799999999959</v>
      </c>
      <c r="F94" s="152">
        <v>76738.48</v>
      </c>
      <c r="G94" s="168"/>
      <c r="H94" s="98" t="s">
        <v>1925</v>
      </c>
      <c r="I94" s="98" t="s">
        <v>400</v>
      </c>
    </row>
    <row r="95" spans="1:9" s="117" customFormat="1" x14ac:dyDescent="0.2">
      <c r="A95" s="117">
        <v>84</v>
      </c>
      <c r="B95" s="98" t="s">
        <v>1936</v>
      </c>
      <c r="C95" s="98" t="s">
        <v>1332</v>
      </c>
      <c r="D95" s="107">
        <v>76213</v>
      </c>
      <c r="E95" s="152">
        <f t="shared" si="2"/>
        <v>5289.7200000000012</v>
      </c>
      <c r="F95" s="152">
        <v>81502.720000000001</v>
      </c>
      <c r="G95" s="168"/>
      <c r="H95" s="98" t="s">
        <v>1925</v>
      </c>
      <c r="I95" s="98" t="s">
        <v>400</v>
      </c>
    </row>
    <row r="96" spans="1:9" s="117" customFormat="1" x14ac:dyDescent="0.2">
      <c r="A96" s="65">
        <v>85</v>
      </c>
      <c r="B96" s="98" t="s">
        <v>1466</v>
      </c>
      <c r="C96" s="98" t="s">
        <v>793</v>
      </c>
      <c r="D96" s="107">
        <v>71389</v>
      </c>
      <c r="E96" s="152">
        <f t="shared" ref="E96:E124" si="3">F96-D96</f>
        <v>5349.4799999999959</v>
      </c>
      <c r="F96" s="152">
        <v>76738.48</v>
      </c>
      <c r="G96" s="168"/>
      <c r="H96" s="98" t="s">
        <v>1874</v>
      </c>
      <c r="I96" s="98" t="s">
        <v>400</v>
      </c>
    </row>
    <row r="97" spans="1:9" s="117" customFormat="1" x14ac:dyDescent="0.2">
      <c r="A97" s="117">
        <v>86</v>
      </c>
      <c r="B97" s="98" t="s">
        <v>1900</v>
      </c>
      <c r="C97" s="98" t="s">
        <v>348</v>
      </c>
      <c r="D97" s="107">
        <v>71389</v>
      </c>
      <c r="E97" s="152">
        <f t="shared" si="3"/>
        <v>5349.4799999999959</v>
      </c>
      <c r="F97" s="152">
        <v>76738.48</v>
      </c>
      <c r="G97" s="168"/>
      <c r="H97" s="98" t="s">
        <v>1874</v>
      </c>
      <c r="I97" s="98" t="s">
        <v>400</v>
      </c>
    </row>
    <row r="98" spans="1:9" s="117" customFormat="1" x14ac:dyDescent="0.2">
      <c r="A98" s="65">
        <v>87</v>
      </c>
      <c r="B98" s="98" t="s">
        <v>1892</v>
      </c>
      <c r="C98" s="98" t="s">
        <v>1082</v>
      </c>
      <c r="D98" s="107">
        <v>83321</v>
      </c>
      <c r="E98" s="152">
        <f t="shared" si="3"/>
        <v>5783.0800000000017</v>
      </c>
      <c r="F98" s="152">
        <v>89104.08</v>
      </c>
      <c r="G98" s="168"/>
      <c r="H98" s="98" t="s">
        <v>1874</v>
      </c>
      <c r="I98" s="98" t="s">
        <v>400</v>
      </c>
    </row>
    <row r="99" spans="1:9" s="117" customFormat="1" x14ac:dyDescent="0.2">
      <c r="A99" s="117">
        <v>88</v>
      </c>
      <c r="B99" s="98" t="s">
        <v>2162</v>
      </c>
      <c r="C99" s="98" t="s">
        <v>1334</v>
      </c>
      <c r="D99" s="107">
        <v>64607</v>
      </c>
      <c r="E99" s="152">
        <f t="shared" si="3"/>
        <v>4842.1199999999953</v>
      </c>
      <c r="F99" s="152">
        <v>69449.119999999995</v>
      </c>
      <c r="G99" s="168"/>
      <c r="H99" s="98" t="s">
        <v>1925</v>
      </c>
      <c r="I99" s="98" t="s">
        <v>400</v>
      </c>
    </row>
    <row r="100" spans="1:9" s="117" customFormat="1" x14ac:dyDescent="0.2">
      <c r="A100" s="65">
        <v>89</v>
      </c>
      <c r="B100" s="98" t="s">
        <v>1705</v>
      </c>
      <c r="C100" s="98" t="s">
        <v>566</v>
      </c>
      <c r="D100" s="107">
        <v>56649</v>
      </c>
      <c r="E100" s="152">
        <f t="shared" si="3"/>
        <v>4244.0400000000009</v>
      </c>
      <c r="F100" s="152">
        <v>60893.04</v>
      </c>
      <c r="G100" s="168"/>
      <c r="H100" s="98" t="s">
        <v>1925</v>
      </c>
      <c r="I100" s="98" t="s">
        <v>400</v>
      </c>
    </row>
    <row r="101" spans="1:9" s="117" customFormat="1" x14ac:dyDescent="0.2">
      <c r="A101" s="117">
        <v>90</v>
      </c>
      <c r="B101" s="98" t="s">
        <v>1881</v>
      </c>
      <c r="C101" s="98" t="s">
        <v>760</v>
      </c>
      <c r="D101" s="107">
        <v>85609</v>
      </c>
      <c r="E101" s="152">
        <f t="shared" si="3"/>
        <v>3424</v>
      </c>
      <c r="F101" s="152">
        <v>89033</v>
      </c>
      <c r="G101" s="168"/>
      <c r="H101" s="98" t="s">
        <v>1874</v>
      </c>
      <c r="I101" s="98" t="s">
        <v>400</v>
      </c>
    </row>
    <row r="102" spans="1:9" s="65" customFormat="1" ht="12.75" customHeight="1" x14ac:dyDescent="0.2">
      <c r="A102" s="65">
        <v>91</v>
      </c>
      <c r="B102" s="98" t="s">
        <v>1331</v>
      </c>
      <c r="C102" s="98" t="s">
        <v>471</v>
      </c>
      <c r="D102" s="107">
        <v>68625</v>
      </c>
      <c r="E102" s="152">
        <f t="shared" si="3"/>
        <v>5143.2400000000052</v>
      </c>
      <c r="F102" s="152">
        <v>73768.240000000005</v>
      </c>
      <c r="G102" s="152"/>
      <c r="H102" s="98" t="s">
        <v>1925</v>
      </c>
      <c r="I102" s="98" t="s">
        <v>400</v>
      </c>
    </row>
    <row r="103" spans="1:9" s="117" customFormat="1" x14ac:dyDescent="0.2">
      <c r="A103" s="117">
        <v>92</v>
      </c>
      <c r="B103" s="98" t="s">
        <v>1331</v>
      </c>
      <c r="C103" s="98" t="s">
        <v>793</v>
      </c>
      <c r="D103" s="107">
        <v>85609</v>
      </c>
      <c r="E103" s="152">
        <f t="shared" si="3"/>
        <v>3424</v>
      </c>
      <c r="F103" s="152">
        <v>89033</v>
      </c>
      <c r="G103" s="168"/>
      <c r="H103" s="98" t="s">
        <v>1849</v>
      </c>
      <c r="I103" s="98" t="s">
        <v>400</v>
      </c>
    </row>
    <row r="104" spans="1:9" s="117" customFormat="1" x14ac:dyDescent="0.2">
      <c r="A104" s="65">
        <v>93</v>
      </c>
      <c r="B104" s="98" t="s">
        <v>1637</v>
      </c>
      <c r="C104" s="98" t="s">
        <v>1014</v>
      </c>
      <c r="D104" s="107">
        <v>85609</v>
      </c>
      <c r="E104" s="152">
        <f t="shared" si="3"/>
        <v>3424</v>
      </c>
      <c r="F104" s="152">
        <v>89033</v>
      </c>
      <c r="G104" s="168"/>
      <c r="H104" s="98" t="s">
        <v>1874</v>
      </c>
      <c r="I104" s="98" t="s">
        <v>400</v>
      </c>
    </row>
    <row r="105" spans="1:9" s="117" customFormat="1" x14ac:dyDescent="0.2">
      <c r="A105" s="117">
        <v>94</v>
      </c>
      <c r="B105" s="98" t="s">
        <v>2184</v>
      </c>
      <c r="C105" s="98" t="s">
        <v>2110</v>
      </c>
      <c r="D105" s="107">
        <v>58511</v>
      </c>
      <c r="E105" s="152">
        <f t="shared" si="3"/>
        <v>4384.0400000000009</v>
      </c>
      <c r="F105" s="152">
        <v>62895.040000000001</v>
      </c>
      <c r="G105" s="168"/>
      <c r="H105" s="98" t="s">
        <v>1874</v>
      </c>
      <c r="I105" s="98" t="s">
        <v>400</v>
      </c>
    </row>
    <row r="106" spans="1:9" s="117" customFormat="1" x14ac:dyDescent="0.2">
      <c r="A106" s="65">
        <v>95</v>
      </c>
      <c r="B106" s="98" t="s">
        <v>2178</v>
      </c>
      <c r="C106" s="98" t="s">
        <v>393</v>
      </c>
      <c r="D106" s="107">
        <v>51341</v>
      </c>
      <c r="E106" s="152">
        <f t="shared" si="3"/>
        <v>3846.5999999999985</v>
      </c>
      <c r="F106" s="152">
        <v>55187.6</v>
      </c>
      <c r="G106" s="168"/>
      <c r="H106" s="98" t="s">
        <v>1925</v>
      </c>
      <c r="I106" s="98" t="s">
        <v>400</v>
      </c>
    </row>
    <row r="107" spans="1:9" s="117" customFormat="1" x14ac:dyDescent="0.2">
      <c r="A107" s="117">
        <v>96</v>
      </c>
      <c r="B107" s="98" t="s">
        <v>462</v>
      </c>
      <c r="C107" s="98" t="s">
        <v>507</v>
      </c>
      <c r="D107" s="107">
        <v>77819</v>
      </c>
      <c r="E107" s="152">
        <f t="shared" si="3"/>
        <v>4975.4000000000087</v>
      </c>
      <c r="F107" s="152">
        <v>82794.400000000009</v>
      </c>
      <c r="G107" s="168"/>
      <c r="H107" s="98" t="s">
        <v>1874</v>
      </c>
      <c r="I107" s="98" t="s">
        <v>400</v>
      </c>
    </row>
    <row r="108" spans="1:9" s="117" customFormat="1" x14ac:dyDescent="0.2">
      <c r="A108" s="65">
        <v>97</v>
      </c>
      <c r="B108" s="98" t="s">
        <v>504</v>
      </c>
      <c r="C108" s="98" t="s">
        <v>404</v>
      </c>
      <c r="D108" s="107">
        <v>60309</v>
      </c>
      <c r="E108" s="152">
        <f t="shared" si="3"/>
        <v>4518.3600000000006</v>
      </c>
      <c r="F108" s="152">
        <v>64827.360000000001</v>
      </c>
      <c r="G108" s="168"/>
      <c r="H108" s="98" t="s">
        <v>1874</v>
      </c>
      <c r="I108" s="98" t="s">
        <v>400</v>
      </c>
    </row>
    <row r="109" spans="1:9" s="117" customFormat="1" x14ac:dyDescent="0.2">
      <c r="A109" s="117">
        <v>98</v>
      </c>
      <c r="B109" s="98" t="s">
        <v>391</v>
      </c>
      <c r="C109" s="98" t="s">
        <v>390</v>
      </c>
      <c r="D109" s="107">
        <v>73787</v>
      </c>
      <c r="E109" s="152">
        <f t="shared" si="3"/>
        <v>5121.9600000000064</v>
      </c>
      <c r="F109" s="152">
        <v>78908.960000000006</v>
      </c>
      <c r="G109" s="168"/>
      <c r="H109" s="98" t="s">
        <v>1874</v>
      </c>
      <c r="I109" s="98" t="s">
        <v>400</v>
      </c>
    </row>
    <row r="110" spans="1:9" s="117" customFormat="1" x14ac:dyDescent="0.2">
      <c r="A110" s="65">
        <v>99</v>
      </c>
      <c r="B110" s="98" t="s">
        <v>1105</v>
      </c>
      <c r="C110" s="98" t="s">
        <v>790</v>
      </c>
      <c r="D110" s="107">
        <v>76213</v>
      </c>
      <c r="E110" s="152">
        <f t="shared" si="3"/>
        <v>5289.7200000000012</v>
      </c>
      <c r="F110" s="152">
        <v>81502.720000000001</v>
      </c>
      <c r="G110" s="168"/>
      <c r="H110" s="98" t="s">
        <v>1874</v>
      </c>
      <c r="I110" s="98" t="s">
        <v>400</v>
      </c>
    </row>
    <row r="111" spans="1:9" s="117" customFormat="1" x14ac:dyDescent="0.2">
      <c r="A111" s="117">
        <v>100</v>
      </c>
      <c r="B111" s="98" t="s">
        <v>1903</v>
      </c>
      <c r="C111" s="98" t="s">
        <v>919</v>
      </c>
      <c r="D111" s="107">
        <v>91140</v>
      </c>
      <c r="E111" s="152">
        <f t="shared" si="3"/>
        <v>3646</v>
      </c>
      <c r="F111" s="152">
        <v>94786</v>
      </c>
      <c r="G111" s="168"/>
      <c r="H111" s="98" t="s">
        <v>1874</v>
      </c>
      <c r="I111" s="98" t="s">
        <v>400</v>
      </c>
    </row>
    <row r="112" spans="1:9" s="117" customFormat="1" x14ac:dyDescent="0.2">
      <c r="A112" s="65">
        <v>101</v>
      </c>
      <c r="B112" s="98" t="s">
        <v>1808</v>
      </c>
      <c r="C112" s="98" t="s">
        <v>1293</v>
      </c>
      <c r="D112" s="107">
        <v>51341</v>
      </c>
      <c r="E112" s="152">
        <f t="shared" si="3"/>
        <v>3846.5999999999985</v>
      </c>
      <c r="F112" s="152">
        <v>55187.6</v>
      </c>
      <c r="G112" s="168"/>
      <c r="H112" s="98" t="s">
        <v>1874</v>
      </c>
      <c r="I112" s="98" t="s">
        <v>400</v>
      </c>
    </row>
    <row r="113" spans="1:9" s="117" customFormat="1" x14ac:dyDescent="0.2">
      <c r="A113" s="117">
        <v>102</v>
      </c>
      <c r="B113" s="98" t="s">
        <v>1880</v>
      </c>
      <c r="C113" s="98" t="s">
        <v>545</v>
      </c>
      <c r="D113" s="107">
        <v>93922</v>
      </c>
      <c r="E113" s="152">
        <f t="shared" si="3"/>
        <v>3757</v>
      </c>
      <c r="F113" s="152">
        <v>97679</v>
      </c>
      <c r="G113" s="168"/>
      <c r="H113" s="98" t="s">
        <v>1874</v>
      </c>
      <c r="I113" s="98" t="s">
        <v>400</v>
      </c>
    </row>
    <row r="114" spans="1:9" s="117" customFormat="1" x14ac:dyDescent="0.2">
      <c r="A114" s="65">
        <v>103</v>
      </c>
      <c r="B114" s="98" t="s">
        <v>1927</v>
      </c>
      <c r="C114" s="98" t="s">
        <v>346</v>
      </c>
      <c r="D114" s="107">
        <v>85609</v>
      </c>
      <c r="E114" s="152">
        <f t="shared" si="3"/>
        <v>5531</v>
      </c>
      <c r="F114" s="152">
        <v>91140</v>
      </c>
      <c r="G114" s="168"/>
      <c r="H114" s="98" t="s">
        <v>1925</v>
      </c>
      <c r="I114" s="98" t="s">
        <v>400</v>
      </c>
    </row>
    <row r="115" spans="1:9" s="117" customFormat="1" x14ac:dyDescent="0.2">
      <c r="A115" s="117">
        <v>104</v>
      </c>
      <c r="B115" s="98" t="s">
        <v>1911</v>
      </c>
      <c r="C115" s="98" t="s">
        <v>1910</v>
      </c>
      <c r="D115" s="107">
        <v>80613</v>
      </c>
      <c r="E115" s="152">
        <f t="shared" si="3"/>
        <v>6040.8399999999965</v>
      </c>
      <c r="F115" s="152">
        <v>86653.84</v>
      </c>
      <c r="G115" s="168"/>
      <c r="H115" s="98" t="s">
        <v>1874</v>
      </c>
      <c r="I115" s="98" t="s">
        <v>400</v>
      </c>
    </row>
    <row r="116" spans="1:9" s="117" customFormat="1" x14ac:dyDescent="0.2">
      <c r="A116" s="65">
        <v>105</v>
      </c>
      <c r="B116" s="98" t="s">
        <v>1853</v>
      </c>
      <c r="C116" s="98" t="s">
        <v>523</v>
      </c>
      <c r="D116" s="107">
        <v>82847</v>
      </c>
      <c r="E116" s="152">
        <f t="shared" si="3"/>
        <v>5297.1600000000035</v>
      </c>
      <c r="F116" s="152">
        <v>88144.16</v>
      </c>
      <c r="G116" s="168"/>
      <c r="H116" s="98" t="s">
        <v>1852</v>
      </c>
      <c r="I116" s="98" t="s">
        <v>400</v>
      </c>
    </row>
    <row r="117" spans="1:9" s="117" customFormat="1" x14ac:dyDescent="0.2">
      <c r="A117" s="117">
        <v>106</v>
      </c>
      <c r="B117" s="98" t="s">
        <v>618</v>
      </c>
      <c r="C117" s="98" t="s">
        <v>382</v>
      </c>
      <c r="D117" s="107">
        <v>85609</v>
      </c>
      <c r="E117" s="152">
        <f t="shared" si="3"/>
        <v>3424</v>
      </c>
      <c r="F117" s="152">
        <v>89033</v>
      </c>
      <c r="G117" s="168"/>
      <c r="H117" s="98" t="s">
        <v>1925</v>
      </c>
      <c r="I117" s="98" t="s">
        <v>400</v>
      </c>
    </row>
    <row r="118" spans="1:9" s="117" customFormat="1" x14ac:dyDescent="0.2">
      <c r="A118" s="65">
        <v>107</v>
      </c>
      <c r="B118" s="98" t="s">
        <v>587</v>
      </c>
      <c r="C118" s="98" t="s">
        <v>586</v>
      </c>
      <c r="D118" s="107">
        <v>53065</v>
      </c>
      <c r="E118" s="152">
        <f t="shared" si="3"/>
        <v>3976.9200000000055</v>
      </c>
      <c r="F118" s="152">
        <v>57041.920000000006</v>
      </c>
      <c r="G118" s="168"/>
      <c r="H118" s="98" t="s">
        <v>1925</v>
      </c>
      <c r="I118" s="98" t="s">
        <v>400</v>
      </c>
    </row>
    <row r="119" spans="1:9" s="117" customFormat="1" x14ac:dyDescent="0.2">
      <c r="A119" s="117">
        <v>108</v>
      </c>
      <c r="B119" s="98" t="s">
        <v>2280</v>
      </c>
      <c r="C119" s="98" t="s">
        <v>1082</v>
      </c>
      <c r="D119" s="107">
        <v>58551</v>
      </c>
      <c r="E119" s="152">
        <f t="shared" si="3"/>
        <v>4387.7200000000012</v>
      </c>
      <c r="F119" s="152">
        <v>62938.720000000001</v>
      </c>
      <c r="G119" s="168"/>
      <c r="H119" s="98" t="s">
        <v>1925</v>
      </c>
      <c r="I119" s="98" t="s">
        <v>400</v>
      </c>
    </row>
    <row r="120" spans="1:9" s="117" customFormat="1" x14ac:dyDescent="0.2">
      <c r="A120" s="65">
        <v>109</v>
      </c>
      <c r="B120" s="98" t="s">
        <v>2198</v>
      </c>
      <c r="C120" s="98" t="s">
        <v>684</v>
      </c>
      <c r="D120" s="107">
        <v>54769</v>
      </c>
      <c r="E120" s="152">
        <f t="shared" si="3"/>
        <v>4104.3600000000006</v>
      </c>
      <c r="F120" s="152">
        <v>58873.36</v>
      </c>
      <c r="G120" s="168"/>
      <c r="H120" s="98" t="s">
        <v>1925</v>
      </c>
      <c r="I120" s="98" t="s">
        <v>400</v>
      </c>
    </row>
    <row r="121" spans="1:9" s="117" customFormat="1" x14ac:dyDescent="0.2">
      <c r="A121" s="117">
        <v>110</v>
      </c>
      <c r="B121" s="98" t="s">
        <v>2156</v>
      </c>
      <c r="C121" s="98" t="s">
        <v>474</v>
      </c>
      <c r="D121" s="107">
        <v>53026</v>
      </c>
      <c r="E121" s="152">
        <f t="shared" si="3"/>
        <v>3973.2799999999988</v>
      </c>
      <c r="F121" s="152">
        <v>56999.28</v>
      </c>
      <c r="G121" s="168"/>
      <c r="H121" s="98" t="s">
        <v>1874</v>
      </c>
      <c r="I121" s="98" t="s">
        <v>400</v>
      </c>
    </row>
    <row r="122" spans="1:9" s="117" customFormat="1" x14ac:dyDescent="0.2">
      <c r="A122" s="65">
        <v>111</v>
      </c>
      <c r="B122" s="98" t="s">
        <v>2327</v>
      </c>
      <c r="C122" s="98" t="s">
        <v>2326</v>
      </c>
      <c r="D122" s="107">
        <v>60476</v>
      </c>
      <c r="E122" s="152">
        <f t="shared" si="3"/>
        <v>4532.32</v>
      </c>
      <c r="F122" s="152">
        <v>65008.32</v>
      </c>
      <c r="G122" s="168"/>
      <c r="H122" s="98" t="s">
        <v>1874</v>
      </c>
      <c r="I122" s="98" t="s">
        <v>400</v>
      </c>
    </row>
    <row r="123" spans="1:9" s="117" customFormat="1" x14ac:dyDescent="0.2">
      <c r="A123" s="117">
        <v>112</v>
      </c>
      <c r="B123" s="98" t="s">
        <v>689</v>
      </c>
      <c r="C123" s="98" t="s">
        <v>746</v>
      </c>
      <c r="D123" s="107">
        <v>51341</v>
      </c>
      <c r="E123" s="152">
        <f t="shared" si="3"/>
        <v>3846.5999999999985</v>
      </c>
      <c r="F123" s="152">
        <v>55187.6</v>
      </c>
      <c r="G123" s="168"/>
      <c r="H123" s="98" t="s">
        <v>1925</v>
      </c>
      <c r="I123" s="98" t="s">
        <v>400</v>
      </c>
    </row>
    <row r="124" spans="1:9" s="117" customFormat="1" x14ac:dyDescent="0.2">
      <c r="A124" s="65">
        <v>113</v>
      </c>
      <c r="B124" s="98" t="s">
        <v>341</v>
      </c>
      <c r="C124" s="98" t="s">
        <v>1619</v>
      </c>
      <c r="D124" s="107">
        <v>53026</v>
      </c>
      <c r="E124" s="152">
        <f t="shared" si="3"/>
        <v>3973.2799999999988</v>
      </c>
      <c r="F124" s="152">
        <v>56999.28</v>
      </c>
      <c r="G124" s="168"/>
      <c r="H124" s="98" t="s">
        <v>1874</v>
      </c>
      <c r="I124" s="98" t="s">
        <v>400</v>
      </c>
    </row>
    <row r="125" spans="1:9" s="117" customFormat="1" x14ac:dyDescent="0.2">
      <c r="A125" s="117">
        <v>114</v>
      </c>
      <c r="B125" s="98" t="s">
        <v>2471</v>
      </c>
      <c r="C125" s="98" t="s">
        <v>797</v>
      </c>
      <c r="D125" s="107">
        <v>68625</v>
      </c>
      <c r="E125" s="152">
        <f t="shared" ref="E125:E152" si="4">F125-D125</f>
        <v>5143.2400000000052</v>
      </c>
      <c r="F125" s="152">
        <v>73768.240000000005</v>
      </c>
      <c r="G125" s="168"/>
      <c r="H125" s="98" t="s">
        <v>1874</v>
      </c>
      <c r="I125" s="98" t="s">
        <v>400</v>
      </c>
    </row>
    <row r="126" spans="1:9" s="117" customFormat="1" x14ac:dyDescent="0.2">
      <c r="A126" s="65">
        <v>115</v>
      </c>
      <c r="B126" s="98" t="s">
        <v>2519</v>
      </c>
      <c r="C126" s="98" t="s">
        <v>565</v>
      </c>
      <c r="D126" s="107">
        <v>53065</v>
      </c>
      <c r="E126" s="152">
        <f t="shared" si="4"/>
        <v>3976.9200000000055</v>
      </c>
      <c r="F126" s="152">
        <v>57041.920000000006</v>
      </c>
      <c r="G126" s="168"/>
      <c r="H126" s="98" t="s">
        <v>1925</v>
      </c>
      <c r="I126" s="98" t="s">
        <v>400</v>
      </c>
    </row>
    <row r="127" spans="1:9" s="117" customFormat="1" x14ac:dyDescent="0.2">
      <c r="A127" s="117">
        <v>116</v>
      </c>
      <c r="B127" s="98" t="s">
        <v>1933</v>
      </c>
      <c r="C127" s="98" t="s">
        <v>760</v>
      </c>
      <c r="D127" s="107">
        <v>88423</v>
      </c>
      <c r="E127" s="152">
        <f t="shared" si="4"/>
        <v>3537</v>
      </c>
      <c r="F127" s="152">
        <v>91960</v>
      </c>
      <c r="G127" s="168"/>
      <c r="H127" s="98" t="s">
        <v>1925</v>
      </c>
      <c r="I127" s="98" t="s">
        <v>400</v>
      </c>
    </row>
    <row r="128" spans="1:9" s="65" customFormat="1" ht="12.75" customHeight="1" x14ac:dyDescent="0.2">
      <c r="A128" s="65">
        <v>117</v>
      </c>
      <c r="B128" s="98" t="s">
        <v>1942</v>
      </c>
      <c r="C128" s="98" t="s">
        <v>566</v>
      </c>
      <c r="D128" s="107">
        <v>66874</v>
      </c>
      <c r="E128" s="152">
        <f t="shared" si="4"/>
        <v>5010.8000000000029</v>
      </c>
      <c r="F128" s="152">
        <v>71884.800000000003</v>
      </c>
      <c r="G128" s="152"/>
      <c r="H128" s="98" t="s">
        <v>1925</v>
      </c>
      <c r="I128" s="98" t="s">
        <v>400</v>
      </c>
    </row>
    <row r="129" spans="1:9" s="65" customFormat="1" ht="12.75" customHeight="1" x14ac:dyDescent="0.2">
      <c r="A129" s="117">
        <v>118</v>
      </c>
      <c r="B129" s="98" t="s">
        <v>2016</v>
      </c>
      <c r="C129" s="98" t="s">
        <v>636</v>
      </c>
      <c r="D129" s="107">
        <v>78321</v>
      </c>
      <c r="E129" s="152">
        <f t="shared" si="4"/>
        <v>5869.0800000000017</v>
      </c>
      <c r="F129" s="152">
        <v>84190.080000000002</v>
      </c>
      <c r="G129" s="152"/>
      <c r="H129" s="98" t="s">
        <v>1874</v>
      </c>
      <c r="I129" s="98" t="s">
        <v>400</v>
      </c>
    </row>
    <row r="130" spans="1:9" s="117" customFormat="1" x14ac:dyDescent="0.2">
      <c r="A130" s="65">
        <v>119</v>
      </c>
      <c r="B130" s="98" t="s">
        <v>733</v>
      </c>
      <c r="C130" s="98" t="s">
        <v>597</v>
      </c>
      <c r="D130" s="107">
        <v>85609</v>
      </c>
      <c r="E130" s="152">
        <f t="shared" si="4"/>
        <v>3424</v>
      </c>
      <c r="F130" s="152">
        <v>89033</v>
      </c>
      <c r="G130" s="168"/>
      <c r="H130" s="98" t="s">
        <v>1925</v>
      </c>
      <c r="I130" s="98" t="s">
        <v>400</v>
      </c>
    </row>
    <row r="131" spans="1:9" s="117" customFormat="1" x14ac:dyDescent="0.2">
      <c r="A131" s="117">
        <v>120</v>
      </c>
      <c r="B131" s="98" t="s">
        <v>854</v>
      </c>
      <c r="C131" s="98" t="s">
        <v>728</v>
      </c>
      <c r="D131" s="107">
        <v>54769</v>
      </c>
      <c r="E131" s="152">
        <f t="shared" si="4"/>
        <v>4104.3600000000006</v>
      </c>
      <c r="F131" s="152">
        <v>58873.36</v>
      </c>
      <c r="G131" s="168"/>
      <c r="H131" s="98" t="s">
        <v>1874</v>
      </c>
      <c r="I131" s="98" t="s">
        <v>400</v>
      </c>
    </row>
    <row r="132" spans="1:9" s="117" customFormat="1" x14ac:dyDescent="0.2">
      <c r="A132" s="65">
        <v>121</v>
      </c>
      <c r="B132" s="98" t="s">
        <v>1448</v>
      </c>
      <c r="C132" s="98" t="s">
        <v>858</v>
      </c>
      <c r="D132" s="107">
        <v>66593</v>
      </c>
      <c r="E132" s="152">
        <f t="shared" si="4"/>
        <v>4990.1999999999971</v>
      </c>
      <c r="F132" s="152">
        <v>71583.199999999997</v>
      </c>
      <c r="G132" s="168"/>
      <c r="H132" s="98" t="s">
        <v>1925</v>
      </c>
      <c r="I132" s="98" t="s">
        <v>400</v>
      </c>
    </row>
    <row r="133" spans="1:9" s="117" customFormat="1" x14ac:dyDescent="0.2">
      <c r="A133" s="117">
        <v>122</v>
      </c>
      <c r="B133" s="98" t="s">
        <v>1951</v>
      </c>
      <c r="C133" s="98" t="s">
        <v>1431</v>
      </c>
      <c r="D133" s="107">
        <v>64607</v>
      </c>
      <c r="E133" s="152">
        <f t="shared" si="4"/>
        <v>4842.1199999999953</v>
      </c>
      <c r="F133" s="152">
        <v>69449.119999999995</v>
      </c>
      <c r="G133" s="168"/>
      <c r="H133" s="98" t="s">
        <v>1925</v>
      </c>
      <c r="I133" s="98" t="s">
        <v>400</v>
      </c>
    </row>
    <row r="134" spans="1:9" s="117" customFormat="1" x14ac:dyDescent="0.2">
      <c r="A134" s="65">
        <v>123</v>
      </c>
      <c r="B134" s="98" t="s">
        <v>2298</v>
      </c>
      <c r="C134" s="98" t="s">
        <v>1571</v>
      </c>
      <c r="D134" s="107">
        <v>56609</v>
      </c>
      <c r="E134" s="152">
        <f t="shared" si="4"/>
        <v>4242.4400000000023</v>
      </c>
      <c r="F134" s="152">
        <v>60851.44</v>
      </c>
      <c r="G134" s="168"/>
      <c r="H134" s="98" t="s">
        <v>1925</v>
      </c>
      <c r="I134" s="98" t="s">
        <v>400</v>
      </c>
    </row>
    <row r="135" spans="1:9" s="117" customFormat="1" x14ac:dyDescent="0.2">
      <c r="A135" s="117">
        <v>124</v>
      </c>
      <c r="B135" s="98" t="s">
        <v>2458</v>
      </c>
      <c r="C135" s="98" t="s">
        <v>1389</v>
      </c>
      <c r="D135" s="107">
        <v>53065</v>
      </c>
      <c r="E135" s="152">
        <f t="shared" si="4"/>
        <v>3976.9200000000055</v>
      </c>
      <c r="F135" s="152">
        <v>57041.920000000006</v>
      </c>
      <c r="G135" s="168"/>
      <c r="H135" s="98" t="s">
        <v>1874</v>
      </c>
      <c r="I135" s="98" t="s">
        <v>400</v>
      </c>
    </row>
    <row r="136" spans="1:9" s="65" customFormat="1" ht="12.75" customHeight="1" x14ac:dyDescent="0.2">
      <c r="A136" s="65">
        <v>125</v>
      </c>
      <c r="B136" s="98" t="s">
        <v>1926</v>
      </c>
      <c r="C136" s="98" t="s">
        <v>818</v>
      </c>
      <c r="D136" s="107">
        <v>78321</v>
      </c>
      <c r="E136" s="152">
        <f t="shared" si="4"/>
        <v>5869.0800000000017</v>
      </c>
      <c r="F136" s="152">
        <v>84190.080000000002</v>
      </c>
      <c r="G136" s="152"/>
      <c r="H136" s="98" t="s">
        <v>1925</v>
      </c>
      <c r="I136" s="98" t="s">
        <v>400</v>
      </c>
    </row>
    <row r="137" spans="1:9" s="117" customFormat="1" x14ac:dyDescent="0.2">
      <c r="A137" s="117">
        <v>126</v>
      </c>
      <c r="B137" s="98" t="s">
        <v>1888</v>
      </c>
      <c r="C137" s="98" t="s">
        <v>565</v>
      </c>
      <c r="D137" s="107">
        <v>71442</v>
      </c>
      <c r="E137" s="152">
        <f t="shared" si="4"/>
        <v>4958.4799999999959</v>
      </c>
      <c r="F137" s="152">
        <v>76400.479999999996</v>
      </c>
      <c r="G137" s="168"/>
      <c r="H137" s="98" t="s">
        <v>1874</v>
      </c>
      <c r="I137" s="98" t="s">
        <v>400</v>
      </c>
    </row>
    <row r="138" spans="1:9" s="117" customFormat="1" x14ac:dyDescent="0.2">
      <c r="A138" s="65">
        <v>127</v>
      </c>
      <c r="B138" s="98" t="s">
        <v>1806</v>
      </c>
      <c r="C138" s="98" t="s">
        <v>1907</v>
      </c>
      <c r="D138" s="107">
        <v>66593</v>
      </c>
      <c r="E138" s="152">
        <f t="shared" si="4"/>
        <v>4990.1999999999971</v>
      </c>
      <c r="F138" s="152">
        <v>71583.199999999997</v>
      </c>
      <c r="G138" s="168"/>
      <c r="H138" s="98" t="s">
        <v>1874</v>
      </c>
      <c r="I138" s="98" t="s">
        <v>400</v>
      </c>
    </row>
    <row r="139" spans="1:9" s="117" customFormat="1" x14ac:dyDescent="0.2">
      <c r="A139" s="117">
        <v>128</v>
      </c>
      <c r="B139" s="98" t="s">
        <v>1438</v>
      </c>
      <c r="C139" s="98" t="s">
        <v>1082</v>
      </c>
      <c r="D139" s="107">
        <v>92992</v>
      </c>
      <c r="E139" s="152">
        <f t="shared" si="4"/>
        <v>4686.8800000000047</v>
      </c>
      <c r="F139" s="152">
        <v>97678.88</v>
      </c>
      <c r="G139" s="168"/>
      <c r="H139" s="98" t="s">
        <v>1874</v>
      </c>
      <c r="I139" s="98" t="s">
        <v>400</v>
      </c>
    </row>
    <row r="140" spans="1:9" s="117" customFormat="1" x14ac:dyDescent="0.2">
      <c r="A140" s="65">
        <v>129</v>
      </c>
      <c r="B140" s="98" t="s">
        <v>1438</v>
      </c>
      <c r="C140" s="98" t="s">
        <v>1410</v>
      </c>
      <c r="D140" s="107">
        <v>93922</v>
      </c>
      <c r="E140" s="152">
        <f t="shared" si="4"/>
        <v>3757</v>
      </c>
      <c r="F140" s="152">
        <v>97679</v>
      </c>
      <c r="G140" s="168"/>
      <c r="H140" s="98" t="s">
        <v>1925</v>
      </c>
      <c r="I140" s="98" t="s">
        <v>400</v>
      </c>
    </row>
    <row r="141" spans="1:9" s="65" customFormat="1" ht="12.75" customHeight="1" x14ac:dyDescent="0.2">
      <c r="A141" s="117">
        <v>130</v>
      </c>
      <c r="B141" s="98" t="s">
        <v>634</v>
      </c>
      <c r="C141" s="98" t="s">
        <v>1928</v>
      </c>
      <c r="D141" s="107">
        <v>93640</v>
      </c>
      <c r="E141" s="152">
        <f t="shared" si="4"/>
        <v>1146</v>
      </c>
      <c r="F141" s="152">
        <v>94786</v>
      </c>
      <c r="G141" s="152"/>
      <c r="H141" s="98" t="s">
        <v>1925</v>
      </c>
      <c r="I141" s="98" t="s">
        <v>400</v>
      </c>
    </row>
    <row r="142" spans="1:9" s="117" customFormat="1" x14ac:dyDescent="0.2">
      <c r="A142" s="65">
        <v>131</v>
      </c>
      <c r="B142" s="98" t="s">
        <v>1895</v>
      </c>
      <c r="C142" s="98" t="s">
        <v>382</v>
      </c>
      <c r="D142" s="107">
        <v>76001</v>
      </c>
      <c r="E142" s="152">
        <f t="shared" si="4"/>
        <v>5695.1600000000035</v>
      </c>
      <c r="F142" s="152">
        <v>81696.160000000003</v>
      </c>
      <c r="G142" s="168"/>
      <c r="H142" s="98" t="s">
        <v>1874</v>
      </c>
      <c r="I142" s="98" t="s">
        <v>400</v>
      </c>
    </row>
    <row r="143" spans="1:9" s="117" customFormat="1" x14ac:dyDescent="0.2">
      <c r="A143" s="117">
        <v>132</v>
      </c>
      <c r="B143" s="98" t="s">
        <v>1679</v>
      </c>
      <c r="C143" s="98" t="s">
        <v>465</v>
      </c>
      <c r="D143" s="107">
        <v>69021</v>
      </c>
      <c r="E143" s="152">
        <f t="shared" si="4"/>
        <v>5171.5599999999977</v>
      </c>
      <c r="F143" s="152">
        <v>74192.56</v>
      </c>
      <c r="G143" s="168"/>
      <c r="H143" s="98" t="s">
        <v>1925</v>
      </c>
      <c r="I143" s="98" t="s">
        <v>400</v>
      </c>
    </row>
    <row r="144" spans="1:9" s="117" customFormat="1" x14ac:dyDescent="0.2">
      <c r="A144" s="65">
        <v>133</v>
      </c>
      <c r="B144" s="98" t="s">
        <v>1679</v>
      </c>
      <c r="C144" s="98" t="s">
        <v>849</v>
      </c>
      <c r="D144" s="107">
        <v>88423</v>
      </c>
      <c r="E144" s="152">
        <f t="shared" si="4"/>
        <v>3537</v>
      </c>
      <c r="F144" s="152">
        <v>91960</v>
      </c>
      <c r="G144" s="168"/>
      <c r="H144" s="98" t="s">
        <v>1874</v>
      </c>
      <c r="I144" s="98" t="s">
        <v>400</v>
      </c>
    </row>
    <row r="145" spans="1:12" s="117" customFormat="1" x14ac:dyDescent="0.2">
      <c r="A145" s="117">
        <v>134</v>
      </c>
      <c r="B145" s="98" t="s">
        <v>1157</v>
      </c>
      <c r="C145" s="98" t="s">
        <v>538</v>
      </c>
      <c r="D145" s="107">
        <v>58595</v>
      </c>
      <c r="E145" s="152">
        <f t="shared" si="4"/>
        <v>4390.5200000000041</v>
      </c>
      <c r="F145" s="152">
        <v>62985.520000000004</v>
      </c>
      <c r="G145" s="168"/>
      <c r="H145" s="98" t="s">
        <v>1874</v>
      </c>
      <c r="I145" s="98" t="s">
        <v>400</v>
      </c>
    </row>
    <row r="146" spans="1:12" s="65" customFormat="1" ht="12.75" customHeight="1" x14ac:dyDescent="0.2">
      <c r="A146" s="65">
        <v>135</v>
      </c>
      <c r="B146" s="98" t="s">
        <v>1950</v>
      </c>
      <c r="C146" s="98" t="s">
        <v>1949</v>
      </c>
      <c r="D146" s="107">
        <v>60518</v>
      </c>
      <c r="E146" s="152">
        <f t="shared" si="4"/>
        <v>4535.0400000000009</v>
      </c>
      <c r="F146" s="152">
        <v>65053.04</v>
      </c>
      <c r="G146" s="152"/>
      <c r="H146" s="98" t="s">
        <v>1925</v>
      </c>
      <c r="I146" s="98" t="s">
        <v>400</v>
      </c>
    </row>
    <row r="147" spans="1:12" s="117" customFormat="1" x14ac:dyDescent="0.2">
      <c r="A147" s="117">
        <v>136</v>
      </c>
      <c r="B147" s="98" t="s">
        <v>1913</v>
      </c>
      <c r="C147" s="98" t="s">
        <v>1912</v>
      </c>
      <c r="D147" s="107">
        <v>62551</v>
      </c>
      <c r="E147" s="152">
        <f t="shared" si="4"/>
        <v>4687.0800000000017</v>
      </c>
      <c r="F147" s="152">
        <v>67238.080000000002</v>
      </c>
      <c r="G147" s="168"/>
      <c r="H147" s="98" t="s">
        <v>1874</v>
      </c>
      <c r="I147" s="98" t="s">
        <v>400</v>
      </c>
    </row>
    <row r="148" spans="1:12" s="117" customFormat="1" x14ac:dyDescent="0.2">
      <c r="A148" s="65">
        <v>137</v>
      </c>
      <c r="B148" s="98" t="s">
        <v>340</v>
      </c>
      <c r="C148" s="98" t="s">
        <v>1135</v>
      </c>
      <c r="D148" s="107">
        <v>64428</v>
      </c>
      <c r="E148" s="152">
        <f t="shared" si="4"/>
        <v>4828.7200000000012</v>
      </c>
      <c r="F148" s="152">
        <v>69256.72</v>
      </c>
      <c r="G148" s="168"/>
      <c r="H148" s="98" t="s">
        <v>1925</v>
      </c>
      <c r="I148" s="98" t="s">
        <v>400</v>
      </c>
    </row>
    <row r="149" spans="1:12" s="117" customFormat="1" x14ac:dyDescent="0.2">
      <c r="A149" s="117">
        <v>138</v>
      </c>
      <c r="B149" s="98" t="s">
        <v>1924</v>
      </c>
      <c r="C149" s="98" t="s">
        <v>386</v>
      </c>
      <c r="D149" s="107">
        <v>78321</v>
      </c>
      <c r="E149" s="152">
        <f t="shared" si="4"/>
        <v>5869.0800000000017</v>
      </c>
      <c r="F149" s="152">
        <v>84190.080000000002</v>
      </c>
      <c r="G149" s="168"/>
      <c r="H149" s="98" t="s">
        <v>1925</v>
      </c>
      <c r="I149" s="98" t="s">
        <v>400</v>
      </c>
    </row>
    <row r="150" spans="1:12" s="117" customFormat="1" x14ac:dyDescent="0.2">
      <c r="A150" s="65">
        <v>139</v>
      </c>
      <c r="B150" s="98" t="s">
        <v>1902</v>
      </c>
      <c r="C150" s="98" t="s">
        <v>537</v>
      </c>
      <c r="D150" s="107">
        <v>86484</v>
      </c>
      <c r="E150" s="152">
        <f t="shared" si="4"/>
        <v>5060.9600000000064</v>
      </c>
      <c r="F150" s="152">
        <v>91544.960000000006</v>
      </c>
      <c r="G150" s="168"/>
      <c r="H150" s="98" t="s">
        <v>1874</v>
      </c>
      <c r="I150" s="98" t="s">
        <v>400</v>
      </c>
    </row>
    <row r="151" spans="1:12" s="117" customFormat="1" x14ac:dyDescent="0.2">
      <c r="A151" s="117">
        <v>140</v>
      </c>
      <c r="B151" s="98" t="s">
        <v>706</v>
      </c>
      <c r="C151" s="98" t="s">
        <v>2558</v>
      </c>
      <c r="D151" s="107">
        <v>51341</v>
      </c>
      <c r="E151" s="152">
        <f t="shared" si="4"/>
        <v>3846.5999999999985</v>
      </c>
      <c r="F151" s="152">
        <v>55187.6</v>
      </c>
      <c r="G151" s="168"/>
      <c r="H151" s="98" t="s">
        <v>1925</v>
      </c>
      <c r="I151" s="98" t="s">
        <v>400</v>
      </c>
    </row>
    <row r="152" spans="1:12" s="65" customFormat="1" ht="12.75" customHeight="1" x14ac:dyDescent="0.2">
      <c r="A152" s="65">
        <v>141</v>
      </c>
      <c r="B152" s="117" t="s">
        <v>1083</v>
      </c>
      <c r="C152" s="117" t="s">
        <v>512</v>
      </c>
      <c r="D152" s="168">
        <v>53065</v>
      </c>
      <c r="E152" s="152">
        <f t="shared" si="4"/>
        <v>3976.9200000000055</v>
      </c>
      <c r="F152" s="152">
        <v>57041.920000000006</v>
      </c>
      <c r="G152" s="152"/>
      <c r="H152" s="117" t="s">
        <v>1925</v>
      </c>
      <c r="I152" s="117" t="s">
        <v>400</v>
      </c>
    </row>
    <row r="153" spans="1:12" s="65" customFormat="1" ht="12.75" customHeight="1" x14ac:dyDescent="0.2">
      <c r="A153" s="117">
        <v>142</v>
      </c>
      <c r="B153" s="117" t="s">
        <v>1885</v>
      </c>
      <c r="C153" s="117" t="s">
        <v>531</v>
      </c>
      <c r="D153" s="168">
        <v>85609</v>
      </c>
      <c r="E153" s="152">
        <f t="shared" ref="E153:E154" si="5">F153-D153</f>
        <v>3424</v>
      </c>
      <c r="F153" s="152">
        <v>89033</v>
      </c>
      <c r="G153" s="168"/>
      <c r="H153" s="117" t="s">
        <v>1874</v>
      </c>
      <c r="I153" s="117" t="s">
        <v>400</v>
      </c>
      <c r="L153" s="178"/>
    </row>
    <row r="154" spans="1:12" s="117" customFormat="1" x14ac:dyDescent="0.2">
      <c r="A154" s="65">
        <v>143</v>
      </c>
      <c r="B154" s="117" t="s">
        <v>1200</v>
      </c>
      <c r="C154" s="117" t="s">
        <v>1396</v>
      </c>
      <c r="D154" s="168">
        <v>96922</v>
      </c>
      <c r="E154" s="152">
        <f t="shared" si="5"/>
        <v>757</v>
      </c>
      <c r="F154" s="152">
        <v>97679</v>
      </c>
      <c r="G154" s="168"/>
      <c r="H154" s="117" t="s">
        <v>1874</v>
      </c>
      <c r="I154" s="117" t="s">
        <v>400</v>
      </c>
    </row>
    <row r="155" spans="1:12" s="117" customFormat="1" x14ac:dyDescent="0.2">
      <c r="A155" s="117">
        <v>144</v>
      </c>
      <c r="B155" s="117" t="s">
        <v>2017</v>
      </c>
      <c r="C155" s="117" t="s">
        <v>2907</v>
      </c>
      <c r="D155" s="168">
        <v>60000</v>
      </c>
      <c r="E155" s="152">
        <f>F155-D155</f>
        <v>0</v>
      </c>
      <c r="F155" s="152">
        <v>60000</v>
      </c>
      <c r="G155" s="168"/>
      <c r="H155" s="117" t="s">
        <v>1874</v>
      </c>
      <c r="I155" s="117" t="s">
        <v>400</v>
      </c>
    </row>
    <row r="156" spans="1:12" s="65" customFormat="1" ht="12.75" customHeight="1" x14ac:dyDescent="0.2">
      <c r="A156" s="65">
        <v>145</v>
      </c>
      <c r="B156" s="117" t="s">
        <v>2017</v>
      </c>
      <c r="C156" s="117" t="s">
        <v>2906</v>
      </c>
      <c r="D156" s="168">
        <v>60000</v>
      </c>
      <c r="E156" s="152">
        <f t="shared" ref="E156:E215" si="6">F156-D156</f>
        <v>0</v>
      </c>
      <c r="F156" s="152">
        <v>60000</v>
      </c>
      <c r="G156" s="152"/>
      <c r="H156" s="117" t="s">
        <v>1874</v>
      </c>
      <c r="I156" s="117" t="s">
        <v>400</v>
      </c>
    </row>
    <row r="157" spans="1:12" s="117" customFormat="1" x14ac:dyDescent="0.2">
      <c r="A157" s="117">
        <v>146</v>
      </c>
      <c r="B157" s="117" t="s">
        <v>2017</v>
      </c>
      <c r="C157" s="117" t="s">
        <v>2904</v>
      </c>
      <c r="D157" s="168">
        <v>60000</v>
      </c>
      <c r="E157" s="152">
        <f t="shared" si="6"/>
        <v>0</v>
      </c>
      <c r="F157" s="152">
        <v>60000</v>
      </c>
      <c r="G157" s="168"/>
      <c r="H157" s="117" t="s">
        <v>1925</v>
      </c>
      <c r="I157" s="117" t="s">
        <v>400</v>
      </c>
    </row>
    <row r="158" spans="1:12" s="117" customFormat="1" x14ac:dyDescent="0.2">
      <c r="A158" s="65">
        <v>147</v>
      </c>
      <c r="B158" s="117" t="s">
        <v>2017</v>
      </c>
      <c r="C158" s="117" t="s">
        <v>2903</v>
      </c>
      <c r="D158" s="168">
        <v>60000</v>
      </c>
      <c r="E158" s="152">
        <f t="shared" si="6"/>
        <v>0</v>
      </c>
      <c r="F158" s="152">
        <v>60000</v>
      </c>
      <c r="G158" s="168"/>
      <c r="H158" s="117" t="s">
        <v>1874</v>
      </c>
      <c r="I158" s="117" t="s">
        <v>400</v>
      </c>
    </row>
    <row r="159" spans="1:12" s="117" customFormat="1" x14ac:dyDescent="0.2">
      <c r="A159" s="117">
        <v>148</v>
      </c>
      <c r="B159" s="117" t="s">
        <v>2017</v>
      </c>
      <c r="C159" s="117" t="s">
        <v>2905</v>
      </c>
      <c r="D159" s="168">
        <v>60000</v>
      </c>
      <c r="E159" s="152">
        <f t="shared" si="6"/>
        <v>0</v>
      </c>
      <c r="F159" s="152">
        <v>60000</v>
      </c>
      <c r="G159" s="168"/>
      <c r="H159" s="117" t="s">
        <v>1925</v>
      </c>
      <c r="I159" s="117" t="s">
        <v>400</v>
      </c>
    </row>
    <row r="160" spans="1:12" s="117" customFormat="1" x14ac:dyDescent="0.2">
      <c r="A160" s="65">
        <v>149</v>
      </c>
      <c r="B160" s="117" t="s">
        <v>2017</v>
      </c>
      <c r="C160" s="117" t="s">
        <v>2908</v>
      </c>
      <c r="D160" s="168">
        <v>60000</v>
      </c>
      <c r="E160" s="152">
        <f t="shared" si="6"/>
        <v>0</v>
      </c>
      <c r="F160" s="152">
        <v>60000</v>
      </c>
      <c r="G160" s="168"/>
      <c r="H160" s="117" t="s">
        <v>1874</v>
      </c>
      <c r="I160" s="117" t="s">
        <v>400</v>
      </c>
    </row>
    <row r="161" spans="1:12" s="117" customFormat="1" x14ac:dyDescent="0.2">
      <c r="A161" s="117">
        <v>150</v>
      </c>
      <c r="B161" s="117" t="s">
        <v>2017</v>
      </c>
      <c r="C161" s="165" t="s">
        <v>2909</v>
      </c>
      <c r="D161" s="168">
        <v>60000</v>
      </c>
      <c r="E161" s="152">
        <f t="shared" si="6"/>
        <v>0</v>
      </c>
      <c r="F161" s="152">
        <v>60000</v>
      </c>
      <c r="G161" s="168"/>
      <c r="H161" s="117" t="s">
        <v>1874</v>
      </c>
      <c r="I161" s="117" t="s">
        <v>400</v>
      </c>
    </row>
    <row r="162" spans="1:12" s="117" customFormat="1" x14ac:dyDescent="0.2">
      <c r="A162" s="65">
        <v>151</v>
      </c>
      <c r="B162" s="117" t="s">
        <v>2017</v>
      </c>
      <c r="C162" s="117" t="s">
        <v>2910</v>
      </c>
      <c r="D162" s="168">
        <v>60000</v>
      </c>
      <c r="E162" s="152">
        <f t="shared" si="6"/>
        <v>0</v>
      </c>
      <c r="F162" s="152">
        <v>60000</v>
      </c>
      <c r="G162" s="168"/>
      <c r="H162" s="117" t="s">
        <v>1874</v>
      </c>
      <c r="I162" s="117" t="s">
        <v>400</v>
      </c>
    </row>
    <row r="163" spans="1:12" s="117" customFormat="1" x14ac:dyDescent="0.2">
      <c r="A163" s="117">
        <v>152</v>
      </c>
      <c r="B163" s="117" t="s">
        <v>2017</v>
      </c>
      <c r="C163" s="165" t="s">
        <v>2911</v>
      </c>
      <c r="D163" s="168">
        <v>60000</v>
      </c>
      <c r="E163" s="152">
        <f t="shared" si="6"/>
        <v>0</v>
      </c>
      <c r="F163" s="152">
        <v>60000</v>
      </c>
      <c r="G163" s="168"/>
      <c r="H163" s="117" t="s">
        <v>1874</v>
      </c>
      <c r="I163" s="117" t="s">
        <v>400</v>
      </c>
    </row>
    <row r="164" spans="1:12" s="117" customFormat="1" x14ac:dyDescent="0.2">
      <c r="A164" s="65">
        <v>153</v>
      </c>
      <c r="B164" s="117" t="s">
        <v>2017</v>
      </c>
      <c r="C164" s="117" t="s">
        <v>2912</v>
      </c>
      <c r="D164" s="168">
        <v>60000</v>
      </c>
      <c r="E164" s="152">
        <f t="shared" si="6"/>
        <v>0</v>
      </c>
      <c r="F164" s="152">
        <v>60000</v>
      </c>
      <c r="G164" s="168"/>
      <c r="H164" s="117" t="s">
        <v>1925</v>
      </c>
      <c r="I164" s="117" t="s">
        <v>400</v>
      </c>
    </row>
    <row r="165" spans="1:12" s="117" customFormat="1" x14ac:dyDescent="0.2">
      <c r="A165" s="117">
        <v>154</v>
      </c>
      <c r="B165" s="117" t="s">
        <v>2017</v>
      </c>
      <c r="C165" s="117" t="s">
        <v>2913</v>
      </c>
      <c r="D165" s="168">
        <v>60000</v>
      </c>
      <c r="E165" s="152">
        <f t="shared" si="6"/>
        <v>0</v>
      </c>
      <c r="F165" s="152">
        <v>60000</v>
      </c>
      <c r="G165" s="168"/>
      <c r="H165" s="117" t="s">
        <v>1925</v>
      </c>
      <c r="I165" s="117" t="s">
        <v>400</v>
      </c>
    </row>
    <row r="166" spans="1:12" s="117" customFormat="1" x14ac:dyDescent="0.2">
      <c r="A166" s="65">
        <v>155</v>
      </c>
      <c r="B166" s="117" t="s">
        <v>2017</v>
      </c>
      <c r="C166" s="117" t="s">
        <v>2914</v>
      </c>
      <c r="D166" s="168">
        <v>60000</v>
      </c>
      <c r="E166" s="152">
        <f t="shared" si="6"/>
        <v>0</v>
      </c>
      <c r="F166" s="152">
        <v>60000</v>
      </c>
      <c r="G166" s="168"/>
      <c r="H166" s="117" t="s">
        <v>1925</v>
      </c>
      <c r="I166" s="117" t="s">
        <v>400</v>
      </c>
    </row>
    <row r="167" spans="1:12" s="117" customFormat="1" x14ac:dyDescent="0.2">
      <c r="A167" s="117">
        <v>156</v>
      </c>
      <c r="B167" s="117" t="s">
        <v>2017</v>
      </c>
      <c r="C167" s="117" t="s">
        <v>2643</v>
      </c>
      <c r="D167" s="168">
        <v>60000</v>
      </c>
      <c r="E167" s="152">
        <f t="shared" si="6"/>
        <v>0</v>
      </c>
      <c r="F167" s="152">
        <v>60000</v>
      </c>
      <c r="G167" s="168"/>
      <c r="H167" s="117" t="s">
        <v>1874</v>
      </c>
      <c r="I167" s="117" t="s">
        <v>400</v>
      </c>
    </row>
    <row r="168" spans="1:12" s="117" customFormat="1" x14ac:dyDescent="0.2">
      <c r="A168" s="65">
        <v>157</v>
      </c>
      <c r="B168" s="165" t="s">
        <v>2017</v>
      </c>
      <c r="C168" s="117" t="s">
        <v>2392</v>
      </c>
      <c r="D168" s="168">
        <v>60000</v>
      </c>
      <c r="E168" s="152">
        <f t="shared" si="6"/>
        <v>0</v>
      </c>
      <c r="F168" s="152">
        <v>60000</v>
      </c>
      <c r="G168" s="168"/>
      <c r="H168" s="117" t="s">
        <v>1925</v>
      </c>
      <c r="I168" s="117" t="s">
        <v>400</v>
      </c>
    </row>
    <row r="169" spans="1:12" s="117" customFormat="1" x14ac:dyDescent="0.2">
      <c r="A169" s="117">
        <v>158</v>
      </c>
      <c r="B169" s="117" t="s">
        <v>2017</v>
      </c>
      <c r="C169" s="117" t="s">
        <v>2657</v>
      </c>
      <c r="D169" s="168">
        <v>60000</v>
      </c>
      <c r="E169" s="152">
        <f t="shared" si="6"/>
        <v>0</v>
      </c>
      <c r="F169" s="152">
        <v>60000</v>
      </c>
      <c r="G169" s="168"/>
      <c r="H169" s="117" t="s">
        <v>1925</v>
      </c>
      <c r="I169" s="117" t="s">
        <v>400</v>
      </c>
    </row>
    <row r="170" spans="1:12" s="117" customFormat="1" x14ac:dyDescent="0.2">
      <c r="A170" s="65">
        <v>159</v>
      </c>
      <c r="B170" s="117" t="s">
        <v>2017</v>
      </c>
      <c r="C170" s="165" t="s">
        <v>2658</v>
      </c>
      <c r="D170" s="168">
        <v>60000</v>
      </c>
      <c r="E170" s="152">
        <f t="shared" si="6"/>
        <v>0</v>
      </c>
      <c r="F170" s="152">
        <v>60000</v>
      </c>
      <c r="G170" s="168"/>
      <c r="H170" s="117" t="s">
        <v>1925</v>
      </c>
      <c r="I170" s="117" t="s">
        <v>400</v>
      </c>
      <c r="J170" s="65"/>
      <c r="K170" s="65"/>
      <c r="L170" s="178"/>
    </row>
    <row r="171" spans="1:12" s="65" customFormat="1" ht="12.75" customHeight="1" x14ac:dyDescent="0.2">
      <c r="A171" s="117">
        <v>160</v>
      </c>
      <c r="B171" s="165" t="s">
        <v>2017</v>
      </c>
      <c r="C171" s="165" t="s">
        <v>2659</v>
      </c>
      <c r="D171" s="168">
        <v>60000</v>
      </c>
      <c r="E171" s="152">
        <f t="shared" si="6"/>
        <v>0</v>
      </c>
      <c r="F171" s="152">
        <v>60000</v>
      </c>
      <c r="G171" s="152"/>
      <c r="H171" s="117" t="s">
        <v>1925</v>
      </c>
      <c r="I171" s="117" t="s">
        <v>400</v>
      </c>
    </row>
    <row r="172" spans="1:12" s="117" customFormat="1" x14ac:dyDescent="0.2">
      <c r="A172" s="65">
        <v>161</v>
      </c>
      <c r="B172" s="117" t="s">
        <v>2017</v>
      </c>
      <c r="C172" s="117" t="s">
        <v>2660</v>
      </c>
      <c r="D172" s="168">
        <v>60000</v>
      </c>
      <c r="E172" s="152">
        <f t="shared" si="6"/>
        <v>0</v>
      </c>
      <c r="F172" s="152">
        <v>60000</v>
      </c>
      <c r="G172" s="168"/>
      <c r="H172" s="117" t="s">
        <v>1925</v>
      </c>
      <c r="I172" s="117" t="s">
        <v>400</v>
      </c>
    </row>
    <row r="173" spans="1:12" s="117" customFormat="1" x14ac:dyDescent="0.2">
      <c r="A173" s="117">
        <v>162</v>
      </c>
      <c r="B173" s="117" t="s">
        <v>2017</v>
      </c>
      <c r="C173" s="165" t="s">
        <v>2661</v>
      </c>
      <c r="D173" s="168">
        <v>60000</v>
      </c>
      <c r="E173" s="152">
        <f t="shared" si="6"/>
        <v>0</v>
      </c>
      <c r="F173" s="152">
        <v>60000</v>
      </c>
      <c r="G173" s="168"/>
      <c r="H173" s="117" t="s">
        <v>1925</v>
      </c>
      <c r="I173" s="117" t="s">
        <v>400</v>
      </c>
    </row>
    <row r="174" spans="1:12" s="117" customFormat="1" x14ac:dyDescent="0.2">
      <c r="A174" s="65">
        <v>163</v>
      </c>
      <c r="B174" s="117" t="s">
        <v>2017</v>
      </c>
      <c r="C174" s="165" t="s">
        <v>2208</v>
      </c>
      <c r="D174" s="168">
        <v>60000</v>
      </c>
      <c r="E174" s="152">
        <f t="shared" si="6"/>
        <v>0</v>
      </c>
      <c r="F174" s="152">
        <v>60000</v>
      </c>
      <c r="G174" s="168"/>
      <c r="H174" s="117" t="s">
        <v>1925</v>
      </c>
      <c r="I174" s="117" t="s">
        <v>400</v>
      </c>
    </row>
    <row r="175" spans="1:12" s="117" customFormat="1" x14ac:dyDescent="0.2">
      <c r="A175" s="117">
        <v>164</v>
      </c>
      <c r="B175" s="117" t="s">
        <v>2017</v>
      </c>
      <c r="C175" s="117" t="s">
        <v>2662</v>
      </c>
      <c r="D175" s="168">
        <v>60000</v>
      </c>
      <c r="E175" s="152">
        <f t="shared" si="6"/>
        <v>0</v>
      </c>
      <c r="F175" s="152">
        <v>60000</v>
      </c>
      <c r="G175" s="168"/>
      <c r="H175" s="117" t="s">
        <v>1874</v>
      </c>
      <c r="I175" s="117" t="s">
        <v>400</v>
      </c>
    </row>
    <row r="176" spans="1:12" s="117" customFormat="1" x14ac:dyDescent="0.2">
      <c r="A176" s="65">
        <v>165</v>
      </c>
      <c r="B176" s="117" t="s">
        <v>2017</v>
      </c>
      <c r="C176" s="170" t="s">
        <v>2663</v>
      </c>
      <c r="D176" s="168">
        <v>60000</v>
      </c>
      <c r="E176" s="152">
        <f t="shared" si="6"/>
        <v>0</v>
      </c>
      <c r="F176" s="152">
        <v>60000</v>
      </c>
      <c r="G176" s="168"/>
      <c r="H176" s="117" t="s">
        <v>1925</v>
      </c>
      <c r="I176" s="117" t="s">
        <v>400</v>
      </c>
      <c r="J176" s="65"/>
      <c r="K176" s="65"/>
      <c r="L176" s="178"/>
    </row>
    <row r="177" spans="1:9" s="117" customFormat="1" x14ac:dyDescent="0.2">
      <c r="A177" s="117">
        <v>166</v>
      </c>
      <c r="B177" s="117" t="s">
        <v>2017</v>
      </c>
      <c r="C177" s="165" t="s">
        <v>2664</v>
      </c>
      <c r="D177" s="168">
        <v>60000</v>
      </c>
      <c r="E177" s="152">
        <f t="shared" si="6"/>
        <v>0</v>
      </c>
      <c r="F177" s="152">
        <v>60000</v>
      </c>
      <c r="G177" s="168"/>
      <c r="H177" s="117" t="s">
        <v>1925</v>
      </c>
      <c r="I177" s="117" t="s">
        <v>400</v>
      </c>
    </row>
    <row r="178" spans="1:9" s="117" customFormat="1" x14ac:dyDescent="0.2">
      <c r="A178" s="65">
        <v>167</v>
      </c>
      <c r="B178" s="117" t="s">
        <v>2017</v>
      </c>
      <c r="C178" s="117" t="s">
        <v>2665</v>
      </c>
      <c r="D178" s="168">
        <v>60000</v>
      </c>
      <c r="E178" s="152">
        <f t="shared" si="6"/>
        <v>0</v>
      </c>
      <c r="F178" s="152">
        <v>60000</v>
      </c>
      <c r="G178" s="168"/>
      <c r="H178" s="117" t="s">
        <v>1874</v>
      </c>
      <c r="I178" s="117" t="s">
        <v>400</v>
      </c>
    </row>
    <row r="179" spans="1:9" s="117" customFormat="1" x14ac:dyDescent="0.2">
      <c r="A179" s="117">
        <v>168</v>
      </c>
      <c r="B179" s="117" t="s">
        <v>2017</v>
      </c>
      <c r="C179" s="117" t="s">
        <v>2666</v>
      </c>
      <c r="D179" s="168">
        <v>60000</v>
      </c>
      <c r="E179" s="152">
        <f t="shared" si="6"/>
        <v>0</v>
      </c>
      <c r="F179" s="152">
        <v>60000</v>
      </c>
      <c r="G179" s="168"/>
      <c r="H179" s="117" t="s">
        <v>1925</v>
      </c>
      <c r="I179" s="117" t="s">
        <v>400</v>
      </c>
    </row>
    <row r="180" spans="1:9" s="117" customFormat="1" x14ac:dyDescent="0.2">
      <c r="A180" s="65">
        <v>169</v>
      </c>
      <c r="B180" s="117" t="s">
        <v>2017</v>
      </c>
      <c r="C180" s="117" t="s">
        <v>2667</v>
      </c>
      <c r="D180" s="168">
        <v>60000</v>
      </c>
      <c r="E180" s="152">
        <f t="shared" si="6"/>
        <v>0</v>
      </c>
      <c r="F180" s="152">
        <v>60000</v>
      </c>
      <c r="G180" s="168"/>
      <c r="H180" s="117" t="s">
        <v>1925</v>
      </c>
      <c r="I180" s="117" t="s">
        <v>400</v>
      </c>
    </row>
    <row r="181" spans="1:9" s="117" customFormat="1" x14ac:dyDescent="0.2">
      <c r="A181" s="117">
        <v>170</v>
      </c>
      <c r="B181" s="117" t="s">
        <v>2017</v>
      </c>
      <c r="C181" s="117" t="s">
        <v>2668</v>
      </c>
      <c r="D181" s="168">
        <v>60000</v>
      </c>
      <c r="E181" s="152">
        <f t="shared" si="6"/>
        <v>0</v>
      </c>
      <c r="F181" s="152">
        <v>60000</v>
      </c>
      <c r="G181" s="168"/>
      <c r="H181" s="117" t="s">
        <v>1925</v>
      </c>
      <c r="I181" s="117" t="s">
        <v>400</v>
      </c>
    </row>
    <row r="182" spans="1:9" s="117" customFormat="1" x14ac:dyDescent="0.2">
      <c r="A182" s="65">
        <v>171</v>
      </c>
      <c r="B182" s="117" t="s">
        <v>2017</v>
      </c>
      <c r="C182" s="117" t="s">
        <v>2669</v>
      </c>
      <c r="D182" s="168">
        <v>60000</v>
      </c>
      <c r="E182" s="152">
        <f t="shared" si="6"/>
        <v>0</v>
      </c>
      <c r="F182" s="152">
        <v>60000</v>
      </c>
      <c r="G182" s="168"/>
      <c r="H182" s="117" t="s">
        <v>1874</v>
      </c>
      <c r="I182" s="117" t="s">
        <v>400</v>
      </c>
    </row>
    <row r="183" spans="1:9" s="117" customFormat="1" x14ac:dyDescent="0.2">
      <c r="A183" s="117">
        <v>172</v>
      </c>
      <c r="B183" s="117" t="s">
        <v>2017</v>
      </c>
      <c r="C183" s="165" t="s">
        <v>2393</v>
      </c>
      <c r="D183" s="168">
        <v>60000</v>
      </c>
      <c r="E183" s="152">
        <f t="shared" si="6"/>
        <v>0</v>
      </c>
      <c r="F183" s="152">
        <v>60000</v>
      </c>
      <c r="G183" s="168"/>
      <c r="H183" s="117" t="s">
        <v>1925</v>
      </c>
      <c r="I183" s="117" t="s">
        <v>400</v>
      </c>
    </row>
    <row r="184" spans="1:9" s="117" customFormat="1" x14ac:dyDescent="0.2">
      <c r="A184" s="65">
        <v>173</v>
      </c>
      <c r="B184" s="117" t="s">
        <v>2017</v>
      </c>
      <c r="C184" s="165" t="s">
        <v>2394</v>
      </c>
      <c r="D184" s="168">
        <v>60000</v>
      </c>
      <c r="E184" s="152">
        <f t="shared" si="6"/>
        <v>0</v>
      </c>
      <c r="F184" s="152">
        <v>60000</v>
      </c>
      <c r="G184" s="168"/>
      <c r="H184" s="117" t="s">
        <v>1925</v>
      </c>
      <c r="I184" s="117" t="s">
        <v>400</v>
      </c>
    </row>
    <row r="185" spans="1:9" s="117" customFormat="1" x14ac:dyDescent="0.2">
      <c r="A185" s="117">
        <v>174</v>
      </c>
      <c r="B185" s="117" t="s">
        <v>2017</v>
      </c>
      <c r="C185" s="117" t="s">
        <v>2395</v>
      </c>
      <c r="D185" s="168">
        <v>60000</v>
      </c>
      <c r="E185" s="152">
        <f t="shared" si="6"/>
        <v>0</v>
      </c>
      <c r="F185" s="152">
        <v>60000</v>
      </c>
      <c r="G185" s="168"/>
      <c r="H185" s="117" t="s">
        <v>1925</v>
      </c>
      <c r="I185" s="117" t="s">
        <v>400</v>
      </c>
    </row>
    <row r="186" spans="1:9" s="117" customFormat="1" x14ac:dyDescent="0.2">
      <c r="A186" s="65">
        <v>175</v>
      </c>
      <c r="B186" s="117" t="s">
        <v>2017</v>
      </c>
      <c r="C186" s="117" t="s">
        <v>2209</v>
      </c>
      <c r="D186" s="168">
        <v>60000</v>
      </c>
      <c r="E186" s="152">
        <f t="shared" si="6"/>
        <v>0</v>
      </c>
      <c r="F186" s="152">
        <v>60000</v>
      </c>
      <c r="G186" s="168"/>
      <c r="H186" s="117" t="s">
        <v>1925</v>
      </c>
      <c r="I186" s="117" t="s">
        <v>400</v>
      </c>
    </row>
    <row r="187" spans="1:9" s="117" customFormat="1" x14ac:dyDescent="0.2">
      <c r="A187" s="117">
        <v>176</v>
      </c>
      <c r="B187" s="117" t="s">
        <v>2017</v>
      </c>
      <c r="C187" s="117" t="s">
        <v>2396</v>
      </c>
      <c r="D187" s="168">
        <v>60000</v>
      </c>
      <c r="E187" s="152">
        <f t="shared" si="6"/>
        <v>0</v>
      </c>
      <c r="F187" s="152">
        <v>60000</v>
      </c>
      <c r="G187" s="168"/>
      <c r="H187" s="117" t="s">
        <v>1925</v>
      </c>
      <c r="I187" s="117" t="s">
        <v>400</v>
      </c>
    </row>
    <row r="188" spans="1:9" s="117" customFormat="1" x14ac:dyDescent="0.2">
      <c r="A188" s="65">
        <v>177</v>
      </c>
      <c r="B188" s="117" t="s">
        <v>2017</v>
      </c>
      <c r="C188" s="165" t="s">
        <v>2397</v>
      </c>
      <c r="D188" s="168">
        <v>60000</v>
      </c>
      <c r="E188" s="152">
        <f t="shared" si="6"/>
        <v>0</v>
      </c>
      <c r="F188" s="152">
        <v>60000</v>
      </c>
      <c r="G188" s="168"/>
      <c r="H188" s="117" t="s">
        <v>1925</v>
      </c>
      <c r="I188" s="117" t="s">
        <v>400</v>
      </c>
    </row>
    <row r="189" spans="1:9" s="117" customFormat="1" x14ac:dyDescent="0.2">
      <c r="A189" s="117">
        <v>178</v>
      </c>
      <c r="B189" s="117" t="s">
        <v>2017</v>
      </c>
      <c r="C189" s="117" t="s">
        <v>2207</v>
      </c>
      <c r="D189" s="168">
        <v>60000</v>
      </c>
      <c r="E189" s="152">
        <f t="shared" si="6"/>
        <v>0</v>
      </c>
      <c r="F189" s="152">
        <v>60000</v>
      </c>
      <c r="G189" s="168"/>
      <c r="H189" s="117" t="s">
        <v>1925</v>
      </c>
      <c r="I189" s="117" t="s">
        <v>400</v>
      </c>
    </row>
    <row r="190" spans="1:9" s="117" customFormat="1" x14ac:dyDescent="0.2">
      <c r="A190" s="65">
        <v>179</v>
      </c>
      <c r="B190" s="117" t="s">
        <v>2017</v>
      </c>
      <c r="C190" s="165" t="s">
        <v>2398</v>
      </c>
      <c r="D190" s="168">
        <v>60000</v>
      </c>
      <c r="E190" s="152">
        <f t="shared" si="6"/>
        <v>0</v>
      </c>
      <c r="F190" s="152">
        <v>60000</v>
      </c>
      <c r="G190" s="168"/>
      <c r="H190" s="117" t="s">
        <v>1925</v>
      </c>
      <c r="I190" s="117" t="s">
        <v>400</v>
      </c>
    </row>
    <row r="191" spans="1:9" s="117" customFormat="1" x14ac:dyDescent="0.2">
      <c r="A191" s="117">
        <v>180</v>
      </c>
      <c r="B191" s="117" t="s">
        <v>2017</v>
      </c>
      <c r="C191" s="165" t="s">
        <v>2666</v>
      </c>
      <c r="D191" s="168">
        <v>60000</v>
      </c>
      <c r="E191" s="152">
        <f t="shared" si="6"/>
        <v>0</v>
      </c>
      <c r="F191" s="152">
        <v>60000</v>
      </c>
      <c r="G191" s="168"/>
      <c r="H191" s="117" t="s">
        <v>1925</v>
      </c>
      <c r="I191" s="117" t="s">
        <v>400</v>
      </c>
    </row>
    <row r="192" spans="1:9" s="65" customFormat="1" ht="12.75" customHeight="1" x14ac:dyDescent="0.2">
      <c r="A192" s="65">
        <v>181</v>
      </c>
      <c r="B192" s="165" t="s">
        <v>2017</v>
      </c>
      <c r="C192" s="165" t="s">
        <v>2399</v>
      </c>
      <c r="D192" s="168">
        <v>60000</v>
      </c>
      <c r="E192" s="152">
        <f t="shared" si="6"/>
        <v>0</v>
      </c>
      <c r="F192" s="152">
        <v>60000</v>
      </c>
      <c r="G192" s="168"/>
      <c r="H192" s="117" t="s">
        <v>1925</v>
      </c>
      <c r="I192" s="117" t="s">
        <v>400</v>
      </c>
    </row>
    <row r="193" spans="1:12" s="65" customFormat="1" ht="12.75" customHeight="1" x14ac:dyDescent="0.2">
      <c r="A193" s="117">
        <v>182</v>
      </c>
      <c r="B193" s="117" t="s">
        <v>2017</v>
      </c>
      <c r="C193" s="165" t="s">
        <v>2400</v>
      </c>
      <c r="D193" s="168">
        <v>60000</v>
      </c>
      <c r="E193" s="152">
        <f t="shared" si="6"/>
        <v>0</v>
      </c>
      <c r="F193" s="152">
        <v>60000</v>
      </c>
      <c r="G193" s="168"/>
      <c r="H193" s="117" t="s">
        <v>1925</v>
      </c>
      <c r="I193" s="117" t="s">
        <v>400</v>
      </c>
    </row>
    <row r="194" spans="1:12" s="65" customFormat="1" ht="12.75" customHeight="1" x14ac:dyDescent="0.2">
      <c r="A194" s="65">
        <v>183</v>
      </c>
      <c r="B194" s="165" t="s">
        <v>2017</v>
      </c>
      <c r="C194" s="165" t="s">
        <v>2401</v>
      </c>
      <c r="D194" s="168">
        <v>60000</v>
      </c>
      <c r="E194" s="152">
        <f t="shared" si="6"/>
        <v>0</v>
      </c>
      <c r="F194" s="152">
        <v>60000</v>
      </c>
      <c r="G194" s="168"/>
      <c r="H194" s="117" t="s">
        <v>1925</v>
      </c>
      <c r="I194" s="117" t="s">
        <v>400</v>
      </c>
    </row>
    <row r="195" spans="1:12" s="65" customFormat="1" ht="12.75" customHeight="1" x14ac:dyDescent="0.2">
      <c r="A195" s="117">
        <v>184</v>
      </c>
      <c r="B195" s="170" t="s">
        <v>2017</v>
      </c>
      <c r="C195" s="117" t="s">
        <v>2402</v>
      </c>
      <c r="D195" s="168">
        <v>60000</v>
      </c>
      <c r="E195" s="152">
        <f t="shared" si="6"/>
        <v>0</v>
      </c>
      <c r="F195" s="152">
        <v>60000</v>
      </c>
      <c r="G195" s="168"/>
      <c r="H195" s="117" t="s">
        <v>1925</v>
      </c>
      <c r="I195" s="117" t="s">
        <v>400</v>
      </c>
    </row>
    <row r="196" spans="1:12" s="65" customFormat="1" ht="12.75" customHeight="1" x14ac:dyDescent="0.2">
      <c r="A196" s="65">
        <v>185</v>
      </c>
      <c r="B196" s="117" t="s">
        <v>2017</v>
      </c>
      <c r="C196" s="165" t="s">
        <v>2670</v>
      </c>
      <c r="D196" s="168">
        <v>60000</v>
      </c>
      <c r="E196" s="152">
        <f t="shared" si="6"/>
        <v>0</v>
      </c>
      <c r="F196" s="152">
        <v>60000</v>
      </c>
      <c r="G196" s="168"/>
      <c r="H196" s="117" t="s">
        <v>1925</v>
      </c>
      <c r="I196" s="117" t="s">
        <v>400</v>
      </c>
    </row>
    <row r="197" spans="1:12" s="65" customFormat="1" ht="12.75" customHeight="1" x14ac:dyDescent="0.2">
      <c r="A197" s="117">
        <v>186</v>
      </c>
      <c r="B197" s="117" t="s">
        <v>2017</v>
      </c>
      <c r="C197" s="117" t="s">
        <v>2210</v>
      </c>
      <c r="D197" s="168">
        <v>60000</v>
      </c>
      <c r="E197" s="152">
        <f t="shared" si="6"/>
        <v>0</v>
      </c>
      <c r="F197" s="152">
        <v>60000</v>
      </c>
      <c r="G197" s="168"/>
      <c r="H197" s="117" t="s">
        <v>1925</v>
      </c>
      <c r="I197" s="117" t="s">
        <v>400</v>
      </c>
    </row>
    <row r="198" spans="1:12" s="117" customFormat="1" x14ac:dyDescent="0.2">
      <c r="A198" s="65">
        <v>187</v>
      </c>
      <c r="B198" s="117" t="s">
        <v>2017</v>
      </c>
      <c r="C198" s="165" t="s">
        <v>2644</v>
      </c>
      <c r="D198" s="168">
        <v>60000</v>
      </c>
      <c r="E198" s="152">
        <f t="shared" si="6"/>
        <v>0</v>
      </c>
      <c r="F198" s="152">
        <v>60000</v>
      </c>
      <c r="G198" s="168"/>
      <c r="H198" s="117" t="s">
        <v>1874</v>
      </c>
      <c r="I198" s="117" t="s">
        <v>400</v>
      </c>
    </row>
    <row r="199" spans="1:12" s="117" customFormat="1" x14ac:dyDescent="0.2">
      <c r="A199" s="117">
        <v>188</v>
      </c>
      <c r="B199" s="117" t="s">
        <v>2017</v>
      </c>
      <c r="C199" s="117" t="s">
        <v>2645</v>
      </c>
      <c r="D199" s="168">
        <v>60000</v>
      </c>
      <c r="E199" s="152">
        <f t="shared" si="6"/>
        <v>0</v>
      </c>
      <c r="F199" s="152">
        <v>60000</v>
      </c>
      <c r="G199" s="168"/>
      <c r="H199" s="117" t="s">
        <v>1874</v>
      </c>
      <c r="I199" s="117" t="s">
        <v>400</v>
      </c>
    </row>
    <row r="200" spans="1:12" s="117" customFormat="1" x14ac:dyDescent="0.2">
      <c r="A200" s="65">
        <v>189</v>
      </c>
      <c r="B200" s="117" t="s">
        <v>2017</v>
      </c>
      <c r="C200" s="117" t="s">
        <v>2646</v>
      </c>
      <c r="D200" s="168">
        <v>60000</v>
      </c>
      <c r="E200" s="152">
        <f t="shared" si="6"/>
        <v>0</v>
      </c>
      <c r="F200" s="152">
        <v>60000</v>
      </c>
      <c r="G200" s="168"/>
      <c r="H200" s="117" t="s">
        <v>1925</v>
      </c>
      <c r="I200" s="117" t="s">
        <v>400</v>
      </c>
    </row>
    <row r="201" spans="1:12" s="117" customFormat="1" x14ac:dyDescent="0.2">
      <c r="A201" s="117">
        <v>190</v>
      </c>
      <c r="B201" s="117" t="s">
        <v>2017</v>
      </c>
      <c r="C201" s="165" t="s">
        <v>2647</v>
      </c>
      <c r="D201" s="168">
        <v>60000</v>
      </c>
      <c r="E201" s="152">
        <f t="shared" si="6"/>
        <v>0</v>
      </c>
      <c r="F201" s="152">
        <v>60000</v>
      </c>
      <c r="G201" s="168"/>
      <c r="H201" s="117" t="s">
        <v>1925</v>
      </c>
      <c r="I201" s="117" t="s">
        <v>400</v>
      </c>
    </row>
    <row r="202" spans="1:12" s="117" customFormat="1" x14ac:dyDescent="0.2">
      <c r="A202" s="65">
        <v>191</v>
      </c>
      <c r="B202" s="117" t="s">
        <v>2017</v>
      </c>
      <c r="C202" s="117" t="s">
        <v>2648</v>
      </c>
      <c r="D202" s="168">
        <v>60000</v>
      </c>
      <c r="E202" s="152">
        <f t="shared" si="6"/>
        <v>0</v>
      </c>
      <c r="F202" s="152">
        <v>60000</v>
      </c>
      <c r="G202" s="168"/>
      <c r="H202" s="117" t="s">
        <v>1925</v>
      </c>
      <c r="I202" s="117" t="s">
        <v>400</v>
      </c>
    </row>
    <row r="203" spans="1:12" s="117" customFormat="1" x14ac:dyDescent="0.2">
      <c r="A203" s="117">
        <v>192</v>
      </c>
      <c r="B203" s="117" t="s">
        <v>2017</v>
      </c>
      <c r="C203" s="117" t="s">
        <v>2649</v>
      </c>
      <c r="D203" s="168">
        <v>60000</v>
      </c>
      <c r="E203" s="152">
        <f t="shared" si="6"/>
        <v>0</v>
      </c>
      <c r="F203" s="152">
        <v>60000</v>
      </c>
      <c r="G203" s="168"/>
      <c r="H203" s="117" t="s">
        <v>1925</v>
      </c>
      <c r="I203" s="117" t="s">
        <v>400</v>
      </c>
    </row>
    <row r="204" spans="1:12" s="117" customFormat="1" x14ac:dyDescent="0.2">
      <c r="A204" s="65">
        <v>193</v>
      </c>
      <c r="B204" s="165" t="s">
        <v>2017</v>
      </c>
      <c r="C204" s="165" t="s">
        <v>2650</v>
      </c>
      <c r="D204" s="168">
        <v>60000</v>
      </c>
      <c r="E204" s="152">
        <f t="shared" si="6"/>
        <v>0</v>
      </c>
      <c r="F204" s="152">
        <v>60000</v>
      </c>
      <c r="G204" s="168"/>
      <c r="H204" s="117" t="s">
        <v>1925</v>
      </c>
      <c r="I204" s="117" t="s">
        <v>400</v>
      </c>
      <c r="J204" s="65"/>
      <c r="K204" s="65"/>
      <c r="L204" s="65"/>
    </row>
    <row r="205" spans="1:12" s="117" customFormat="1" x14ac:dyDescent="0.2">
      <c r="A205" s="117">
        <v>194</v>
      </c>
      <c r="B205" s="117" t="s">
        <v>2017</v>
      </c>
      <c r="C205" s="117" t="s">
        <v>2671</v>
      </c>
      <c r="D205" s="168">
        <v>60000</v>
      </c>
      <c r="E205" s="152">
        <f t="shared" si="6"/>
        <v>0</v>
      </c>
      <c r="F205" s="152">
        <v>60000</v>
      </c>
      <c r="G205" s="168"/>
      <c r="H205" s="117" t="s">
        <v>1874</v>
      </c>
      <c r="I205" s="117" t="s">
        <v>400</v>
      </c>
    </row>
    <row r="206" spans="1:12" s="117" customFormat="1" x14ac:dyDescent="0.2">
      <c r="A206" s="65">
        <v>195</v>
      </c>
      <c r="B206" s="117" t="s">
        <v>2017</v>
      </c>
      <c r="C206" s="117" t="s">
        <v>2672</v>
      </c>
      <c r="D206" s="168">
        <v>60000</v>
      </c>
      <c r="E206" s="152">
        <f t="shared" si="6"/>
        <v>0</v>
      </c>
      <c r="F206" s="152">
        <v>60000</v>
      </c>
      <c r="G206" s="168"/>
      <c r="H206" s="117" t="s">
        <v>1874</v>
      </c>
      <c r="I206" s="117" t="s">
        <v>400</v>
      </c>
    </row>
    <row r="207" spans="1:12" s="117" customFormat="1" x14ac:dyDescent="0.2">
      <c r="A207" s="117">
        <v>196</v>
      </c>
      <c r="B207" s="117" t="s">
        <v>2017</v>
      </c>
      <c r="C207" s="117" t="s">
        <v>2673</v>
      </c>
      <c r="D207" s="168">
        <v>60000</v>
      </c>
      <c r="E207" s="152">
        <f t="shared" si="6"/>
        <v>0</v>
      </c>
      <c r="F207" s="152">
        <v>60000</v>
      </c>
      <c r="G207" s="168"/>
      <c r="H207" s="117" t="s">
        <v>1874</v>
      </c>
      <c r="I207" s="117" t="s">
        <v>400</v>
      </c>
    </row>
    <row r="208" spans="1:12" s="117" customFormat="1" x14ac:dyDescent="0.2">
      <c r="A208" s="65">
        <v>197</v>
      </c>
      <c r="B208" s="117" t="s">
        <v>2017</v>
      </c>
      <c r="C208" s="117" t="s">
        <v>2674</v>
      </c>
      <c r="D208" s="168">
        <v>60000</v>
      </c>
      <c r="E208" s="152">
        <f t="shared" si="6"/>
        <v>0</v>
      </c>
      <c r="F208" s="152">
        <v>60000</v>
      </c>
      <c r="G208" s="168"/>
      <c r="H208" s="117" t="s">
        <v>1874</v>
      </c>
      <c r="I208" s="117" t="s">
        <v>400</v>
      </c>
    </row>
    <row r="209" spans="1:9" s="117" customFormat="1" x14ac:dyDescent="0.2">
      <c r="A209" s="117">
        <v>198</v>
      </c>
      <c r="B209" s="165" t="s">
        <v>2211</v>
      </c>
      <c r="C209" s="165" t="s">
        <v>2211</v>
      </c>
      <c r="D209" s="168">
        <v>60000</v>
      </c>
      <c r="E209" s="152">
        <f t="shared" si="6"/>
        <v>0</v>
      </c>
      <c r="F209" s="152">
        <v>60000</v>
      </c>
      <c r="G209" s="168"/>
      <c r="H209" s="117" t="s">
        <v>1874</v>
      </c>
      <c r="I209" s="117" t="s">
        <v>400</v>
      </c>
    </row>
    <row r="210" spans="1:9" s="117" customFormat="1" x14ac:dyDescent="0.2">
      <c r="A210" s="65">
        <v>199</v>
      </c>
      <c r="B210" s="165" t="s">
        <v>2211</v>
      </c>
      <c r="C210" s="165" t="s">
        <v>2211</v>
      </c>
      <c r="D210" s="168">
        <v>60000</v>
      </c>
      <c r="E210" s="152">
        <f t="shared" si="6"/>
        <v>0</v>
      </c>
      <c r="F210" s="152">
        <v>60000</v>
      </c>
      <c r="G210" s="168"/>
      <c r="H210" s="117" t="s">
        <v>1874</v>
      </c>
      <c r="I210" s="117" t="s">
        <v>400</v>
      </c>
    </row>
    <row r="211" spans="1:9" s="117" customFormat="1" x14ac:dyDescent="0.2">
      <c r="A211" s="117">
        <v>200</v>
      </c>
      <c r="B211" s="165" t="s">
        <v>2211</v>
      </c>
      <c r="C211" s="165" t="s">
        <v>2211</v>
      </c>
      <c r="D211" s="168">
        <v>60000</v>
      </c>
      <c r="E211" s="152">
        <f t="shared" si="6"/>
        <v>0</v>
      </c>
      <c r="F211" s="152">
        <v>60000</v>
      </c>
      <c r="G211" s="168"/>
      <c r="H211" s="117" t="s">
        <v>1874</v>
      </c>
      <c r="I211" s="117" t="s">
        <v>400</v>
      </c>
    </row>
    <row r="212" spans="1:9" s="117" customFormat="1" x14ac:dyDescent="0.2">
      <c r="A212" s="65">
        <v>201</v>
      </c>
      <c r="B212" s="165" t="s">
        <v>2211</v>
      </c>
      <c r="C212" s="165" t="s">
        <v>2211</v>
      </c>
      <c r="D212" s="168">
        <v>60000</v>
      </c>
      <c r="E212" s="152">
        <f t="shared" si="6"/>
        <v>0</v>
      </c>
      <c r="F212" s="152">
        <v>60000</v>
      </c>
      <c r="G212" s="168"/>
      <c r="H212" s="117" t="s">
        <v>1874</v>
      </c>
      <c r="I212" s="117" t="s">
        <v>400</v>
      </c>
    </row>
    <row r="213" spans="1:9" s="117" customFormat="1" x14ac:dyDescent="0.2">
      <c r="A213" s="117">
        <v>202</v>
      </c>
      <c r="B213" s="165" t="s">
        <v>2211</v>
      </c>
      <c r="C213" s="165" t="s">
        <v>2211</v>
      </c>
      <c r="D213" s="168">
        <v>60000</v>
      </c>
      <c r="E213" s="152">
        <f t="shared" si="6"/>
        <v>0</v>
      </c>
      <c r="F213" s="152">
        <v>60000</v>
      </c>
      <c r="G213" s="168"/>
      <c r="H213" s="117" t="s">
        <v>1874</v>
      </c>
      <c r="I213" s="117" t="s">
        <v>400</v>
      </c>
    </row>
    <row r="214" spans="1:9" s="117" customFormat="1" x14ac:dyDescent="0.2">
      <c r="A214" s="117">
        <v>203</v>
      </c>
      <c r="B214" s="165" t="s">
        <v>2211</v>
      </c>
      <c r="C214" s="168" t="s">
        <v>2211</v>
      </c>
      <c r="D214" s="168">
        <v>60000</v>
      </c>
      <c r="E214" s="152">
        <f t="shared" si="6"/>
        <v>0</v>
      </c>
      <c r="F214" s="152">
        <v>60000</v>
      </c>
      <c r="G214" s="168"/>
      <c r="H214" s="117" t="s">
        <v>1874</v>
      </c>
      <c r="I214" s="117" t="s">
        <v>400</v>
      </c>
    </row>
    <row r="215" spans="1:9" s="117" customFormat="1" x14ac:dyDescent="0.2">
      <c r="A215" s="117">
        <v>204</v>
      </c>
      <c r="B215" s="165" t="s">
        <v>2211</v>
      </c>
      <c r="C215" s="168" t="s">
        <v>2211</v>
      </c>
      <c r="D215" s="168">
        <v>60000</v>
      </c>
      <c r="E215" s="152">
        <f t="shared" si="6"/>
        <v>0</v>
      </c>
      <c r="F215" s="152">
        <v>60000</v>
      </c>
      <c r="G215" s="168"/>
      <c r="H215" s="117" t="s">
        <v>1874</v>
      </c>
      <c r="I215" s="117" t="s">
        <v>400</v>
      </c>
    </row>
    <row r="216" spans="1:9" s="117" customFormat="1" x14ac:dyDescent="0.2">
      <c r="A216" s="165"/>
      <c r="B216" s="165"/>
      <c r="C216" s="168" t="s">
        <v>2403</v>
      </c>
      <c r="D216" s="152"/>
      <c r="E216" s="152"/>
      <c r="F216" s="152">
        <v>250000</v>
      </c>
    </row>
    <row r="217" spans="1:9" s="117" customFormat="1" x14ac:dyDescent="0.2">
      <c r="A217" s="98"/>
      <c r="C217" s="196"/>
      <c r="D217" s="152"/>
      <c r="E217" s="152"/>
      <c r="F217" s="198">
        <f>SUM(F12:F216)</f>
        <v>14689345.040000003</v>
      </c>
    </row>
    <row r="218" spans="1:9" s="117" customFormat="1" x14ac:dyDescent="0.2">
      <c r="A218" s="98"/>
      <c r="B218" s="174"/>
      <c r="C218" s="196"/>
      <c r="D218" s="168"/>
      <c r="E218" s="168"/>
      <c r="F218" s="168"/>
    </row>
    <row r="219" spans="1:9" s="117" customFormat="1" x14ac:dyDescent="0.2">
      <c r="D219" s="168"/>
      <c r="E219" s="168"/>
      <c r="F219" s="168"/>
      <c r="G219" s="168"/>
    </row>
    <row r="220" spans="1:9" ht="12.75" customHeight="1" x14ac:dyDescent="0.2">
      <c r="B220" s="90"/>
      <c r="C220" s="90"/>
      <c r="D220" s="97"/>
      <c r="E220" s="97"/>
      <c r="F220" s="177"/>
      <c r="G220" s="97"/>
      <c r="H220" s="134"/>
      <c r="I220" s="134"/>
    </row>
    <row r="221" spans="1:9" x14ac:dyDescent="0.2">
      <c r="B221" s="1" t="s">
        <v>0</v>
      </c>
      <c r="C221" s="1"/>
      <c r="D221" s="9"/>
      <c r="E221" s="9"/>
      <c r="F221" s="107"/>
      <c r="G221" s="9"/>
    </row>
    <row r="222" spans="1:9" x14ac:dyDescent="0.2">
      <c r="B222" s="5" t="s">
        <v>1</v>
      </c>
      <c r="C222" s="5"/>
      <c r="D222" s="9"/>
      <c r="E222" s="9"/>
      <c r="F222" s="107"/>
      <c r="G222" s="9"/>
    </row>
    <row r="223" spans="1:9" x14ac:dyDescent="0.2">
      <c r="B223" s="1" t="str">
        <f>+Summary!$A$3</f>
        <v>2023-2024 Approved Budget</v>
      </c>
      <c r="C223" s="1"/>
      <c r="D223" s="9"/>
      <c r="E223" s="9"/>
      <c r="F223" s="107"/>
      <c r="G223" s="9"/>
    </row>
    <row r="224" spans="1:9" x14ac:dyDescent="0.2">
      <c r="D224" s="9"/>
      <c r="E224" s="9"/>
      <c r="F224" s="107"/>
      <c r="G224" s="9"/>
    </row>
    <row r="225" spans="1:9" x14ac:dyDescent="0.2">
      <c r="D225" s="9"/>
      <c r="E225" s="9"/>
      <c r="F225" s="107"/>
      <c r="G225" s="9"/>
    </row>
    <row r="226" spans="1:9" ht="12.75" customHeight="1" x14ac:dyDescent="0.2">
      <c r="B226" s="92" t="s">
        <v>2042</v>
      </c>
      <c r="C226" s="92"/>
      <c r="D226" s="97"/>
      <c r="E226" s="97"/>
      <c r="F226" s="107"/>
      <c r="G226" s="97"/>
      <c r="H226" s="134"/>
      <c r="I226" s="134"/>
    </row>
    <row r="227" spans="1:9" s="90" customFormat="1" x14ac:dyDescent="0.2">
      <c r="A227" s="90">
        <v>1</v>
      </c>
      <c r="B227" s="99" t="s">
        <v>1271</v>
      </c>
      <c r="C227" s="90" t="s">
        <v>392</v>
      </c>
      <c r="D227" s="222">
        <v>80776</v>
      </c>
      <c r="E227" s="222">
        <f t="shared" ref="E227:E232" si="7">F227-D227</f>
        <v>7368.1600000000035</v>
      </c>
      <c r="F227" s="222">
        <v>88144.16</v>
      </c>
      <c r="G227" s="91"/>
      <c r="H227" s="90" t="s">
        <v>1268</v>
      </c>
      <c r="I227" s="90" t="s">
        <v>1269</v>
      </c>
    </row>
    <row r="228" spans="1:9" s="90" customFormat="1" x14ac:dyDescent="0.2">
      <c r="A228" s="90">
        <v>2</v>
      </c>
      <c r="B228" s="99" t="s">
        <v>1275</v>
      </c>
      <c r="C228" s="90" t="s">
        <v>1274</v>
      </c>
      <c r="D228" s="222">
        <v>92992</v>
      </c>
      <c r="E228" s="222">
        <f t="shared" si="7"/>
        <v>4686.8800000000047</v>
      </c>
      <c r="F228" s="222">
        <v>97678.88</v>
      </c>
      <c r="G228" s="91"/>
      <c r="H228" s="90" t="s">
        <v>1268</v>
      </c>
      <c r="I228" s="90" t="s">
        <v>1269</v>
      </c>
    </row>
    <row r="229" spans="1:9" s="90" customFormat="1" x14ac:dyDescent="0.2">
      <c r="A229" s="90">
        <v>3</v>
      </c>
      <c r="B229" s="99" t="s">
        <v>449</v>
      </c>
      <c r="C229" s="99" t="s">
        <v>767</v>
      </c>
      <c r="D229" s="222">
        <v>82847</v>
      </c>
      <c r="E229" s="222">
        <f t="shared" si="7"/>
        <v>5297.1600000000035</v>
      </c>
      <c r="F229" s="222">
        <v>88144.16</v>
      </c>
      <c r="G229" s="239"/>
      <c r="H229" s="90" t="s">
        <v>1268</v>
      </c>
      <c r="I229" s="90" t="s">
        <v>1269</v>
      </c>
    </row>
    <row r="230" spans="1:9" s="90" customFormat="1" x14ac:dyDescent="0.2">
      <c r="A230" s="90">
        <v>4</v>
      </c>
      <c r="B230" s="99" t="s">
        <v>1272</v>
      </c>
      <c r="C230" s="90" t="s">
        <v>387</v>
      </c>
      <c r="D230" s="222">
        <v>68830</v>
      </c>
      <c r="E230" s="222">
        <f t="shared" si="7"/>
        <v>7642.2400000000052</v>
      </c>
      <c r="F230" s="222">
        <v>76472.240000000005</v>
      </c>
      <c r="G230" s="91"/>
      <c r="H230" s="90" t="s">
        <v>1268</v>
      </c>
      <c r="I230" s="90" t="s">
        <v>1269</v>
      </c>
    </row>
    <row r="231" spans="1:9" s="90" customFormat="1" x14ac:dyDescent="0.2">
      <c r="A231" s="90">
        <v>5</v>
      </c>
      <c r="B231" s="99" t="s">
        <v>1273</v>
      </c>
      <c r="C231" s="90" t="s">
        <v>793</v>
      </c>
      <c r="D231" s="222">
        <v>71500</v>
      </c>
      <c r="E231" s="222">
        <f t="shared" si="7"/>
        <v>7541.0400000000081</v>
      </c>
      <c r="F231" s="222">
        <v>79041.040000000008</v>
      </c>
      <c r="G231" s="91"/>
      <c r="H231" s="90" t="s">
        <v>1268</v>
      </c>
      <c r="I231" s="90" t="s">
        <v>1269</v>
      </c>
    </row>
    <row r="232" spans="1:9" s="90" customFormat="1" x14ac:dyDescent="0.2">
      <c r="A232" s="90">
        <v>6</v>
      </c>
      <c r="B232" s="99" t="s">
        <v>1270</v>
      </c>
      <c r="C232" s="90" t="s">
        <v>743</v>
      </c>
      <c r="D232" s="222">
        <v>90238</v>
      </c>
      <c r="E232" s="222">
        <f t="shared" si="7"/>
        <v>4547.6000000000058</v>
      </c>
      <c r="F232" s="222">
        <v>94785.600000000006</v>
      </c>
      <c r="G232" s="91"/>
      <c r="H232" s="90" t="s">
        <v>1268</v>
      </c>
      <c r="I232" s="90" t="s">
        <v>1269</v>
      </c>
    </row>
    <row r="233" spans="1:9" s="90" customFormat="1" x14ac:dyDescent="0.2">
      <c r="A233" s="90">
        <v>7</v>
      </c>
      <c r="B233" s="141" t="s">
        <v>2017</v>
      </c>
      <c r="C233" s="98" t="s">
        <v>2370</v>
      </c>
      <c r="D233" s="222">
        <v>60000</v>
      </c>
      <c r="E233" s="222">
        <v>0</v>
      </c>
      <c r="F233" s="222">
        <v>60000</v>
      </c>
      <c r="G233" s="97"/>
      <c r="H233" s="90" t="s">
        <v>1268</v>
      </c>
      <c r="I233" s="90" t="s">
        <v>1269</v>
      </c>
    </row>
    <row r="234" spans="1:9" s="90" customFormat="1" x14ac:dyDescent="0.2">
      <c r="A234" s="90">
        <v>8</v>
      </c>
      <c r="B234" s="90" t="s">
        <v>2017</v>
      </c>
      <c r="C234" s="98" t="s">
        <v>2371</v>
      </c>
      <c r="D234" s="222">
        <v>60000</v>
      </c>
      <c r="E234" s="222">
        <v>0</v>
      </c>
      <c r="F234" s="222">
        <v>60000</v>
      </c>
      <c r="G234" s="91"/>
      <c r="H234" s="90" t="s">
        <v>1268</v>
      </c>
      <c r="I234" s="90" t="s">
        <v>1269</v>
      </c>
    </row>
    <row r="235" spans="1:9" s="90" customFormat="1" x14ac:dyDescent="0.2">
      <c r="A235" s="90">
        <v>9</v>
      </c>
      <c r="B235" s="99" t="s">
        <v>2017</v>
      </c>
      <c r="C235" s="117" t="s">
        <v>2619</v>
      </c>
      <c r="D235" s="222">
        <v>60000</v>
      </c>
      <c r="E235" s="222">
        <v>0</v>
      </c>
      <c r="F235" s="222">
        <v>60000</v>
      </c>
      <c r="G235" s="128"/>
      <c r="H235" s="99" t="s">
        <v>1268</v>
      </c>
      <c r="I235" s="99" t="s">
        <v>1269</v>
      </c>
    </row>
    <row r="236" spans="1:9" s="99" customFormat="1" x14ac:dyDescent="0.2">
      <c r="A236" s="90">
        <v>10</v>
      </c>
      <c r="B236" s="99" t="s">
        <v>2017</v>
      </c>
      <c r="C236" s="117" t="s">
        <v>2620</v>
      </c>
      <c r="D236" s="222">
        <v>60000</v>
      </c>
      <c r="E236" s="222">
        <v>0</v>
      </c>
      <c r="F236" s="222">
        <v>60000</v>
      </c>
      <c r="G236" s="128"/>
      <c r="H236" s="99" t="s">
        <v>1268</v>
      </c>
      <c r="I236" s="99" t="s">
        <v>1269</v>
      </c>
    </row>
    <row r="237" spans="1:9" s="99" customFormat="1" x14ac:dyDescent="0.2">
      <c r="A237" s="90">
        <v>11</v>
      </c>
      <c r="B237" s="165" t="s">
        <v>2017</v>
      </c>
      <c r="C237" s="117" t="s">
        <v>2623</v>
      </c>
      <c r="D237" s="243">
        <v>60000</v>
      </c>
      <c r="E237" s="243">
        <v>0</v>
      </c>
      <c r="F237" s="243">
        <v>60000</v>
      </c>
      <c r="G237" s="128"/>
      <c r="H237" s="99" t="s">
        <v>1268</v>
      </c>
      <c r="I237" s="99" t="s">
        <v>1269</v>
      </c>
    </row>
    <row r="238" spans="1:9" s="99" customFormat="1" x14ac:dyDescent="0.2">
      <c r="A238" s="90">
        <v>12</v>
      </c>
      <c r="B238" s="165" t="s">
        <v>2017</v>
      </c>
      <c r="C238" s="117" t="s">
        <v>2624</v>
      </c>
      <c r="D238" s="243">
        <v>60000</v>
      </c>
      <c r="E238" s="243">
        <v>0</v>
      </c>
      <c r="F238" s="243">
        <v>60000</v>
      </c>
      <c r="G238" s="128"/>
      <c r="H238" s="99" t="s">
        <v>1268</v>
      </c>
      <c r="I238" s="99" t="s">
        <v>1269</v>
      </c>
    </row>
    <row r="239" spans="1:9" s="99" customFormat="1" x14ac:dyDescent="0.2">
      <c r="A239" s="90">
        <v>13</v>
      </c>
      <c r="B239" s="99" t="s">
        <v>2017</v>
      </c>
      <c r="C239" s="117" t="s">
        <v>2625</v>
      </c>
      <c r="D239" s="243">
        <v>60000</v>
      </c>
      <c r="E239" s="243">
        <v>0</v>
      </c>
      <c r="F239" s="243">
        <v>60000</v>
      </c>
      <c r="G239" s="128"/>
      <c r="H239" s="99" t="s">
        <v>1268</v>
      </c>
      <c r="I239" s="99" t="s">
        <v>1269</v>
      </c>
    </row>
    <row r="240" spans="1:9" s="99" customFormat="1" x14ac:dyDescent="0.2">
      <c r="A240" s="90">
        <v>14</v>
      </c>
      <c r="B240" s="99" t="s">
        <v>2017</v>
      </c>
      <c r="C240" s="117" t="s">
        <v>2626</v>
      </c>
      <c r="D240" s="243">
        <v>60000</v>
      </c>
      <c r="E240" s="243">
        <v>0</v>
      </c>
      <c r="F240" s="243">
        <v>60000</v>
      </c>
      <c r="G240" s="128"/>
      <c r="H240" s="99" t="s">
        <v>1268</v>
      </c>
      <c r="I240" s="99" t="s">
        <v>1269</v>
      </c>
    </row>
    <row r="241" spans="1:9" s="99" customFormat="1" x14ac:dyDescent="0.2">
      <c r="A241" s="90">
        <v>15</v>
      </c>
      <c r="B241" s="99" t="s">
        <v>2017</v>
      </c>
      <c r="C241" s="117" t="s">
        <v>2627</v>
      </c>
      <c r="D241" s="243">
        <v>60000</v>
      </c>
      <c r="E241" s="243">
        <v>0</v>
      </c>
      <c r="F241" s="243">
        <v>60000</v>
      </c>
      <c r="G241" s="128"/>
      <c r="H241" s="99" t="s">
        <v>1268</v>
      </c>
      <c r="I241" s="99" t="s">
        <v>1269</v>
      </c>
    </row>
    <row r="242" spans="1:9" s="99" customFormat="1" x14ac:dyDescent="0.2">
      <c r="A242" s="90">
        <v>16</v>
      </c>
      <c r="B242" s="99" t="s">
        <v>2017</v>
      </c>
      <c r="C242" s="117" t="s">
        <v>2628</v>
      </c>
      <c r="D242" s="243">
        <v>60000</v>
      </c>
      <c r="E242" s="243">
        <v>0</v>
      </c>
      <c r="F242" s="243">
        <v>60000</v>
      </c>
      <c r="G242" s="128"/>
      <c r="H242" s="99" t="s">
        <v>1268</v>
      </c>
      <c r="I242" s="99" t="s">
        <v>1269</v>
      </c>
    </row>
    <row r="243" spans="1:9" s="90" customFormat="1" x14ac:dyDescent="0.2">
      <c r="A243" s="90">
        <v>17</v>
      </c>
      <c r="B243" s="90" t="s">
        <v>2017</v>
      </c>
      <c r="C243" s="117" t="s">
        <v>2629</v>
      </c>
      <c r="D243" s="222">
        <v>60000</v>
      </c>
      <c r="E243" s="222">
        <v>0</v>
      </c>
      <c r="F243" s="222">
        <v>60000</v>
      </c>
      <c r="G243" s="239"/>
      <c r="H243" s="90" t="s">
        <v>1268</v>
      </c>
      <c r="I243" s="90" t="s">
        <v>1269</v>
      </c>
    </row>
    <row r="244" spans="1:9" s="90" customFormat="1" x14ac:dyDescent="0.2">
      <c r="A244" s="90">
        <v>18</v>
      </c>
      <c r="B244" s="90" t="s">
        <v>2017</v>
      </c>
      <c r="C244" s="117" t="s">
        <v>2630</v>
      </c>
      <c r="D244" s="222">
        <v>60000</v>
      </c>
      <c r="E244" s="222">
        <v>0</v>
      </c>
      <c r="F244" s="222">
        <v>60000</v>
      </c>
      <c r="G244" s="239"/>
      <c r="H244" s="90" t="s">
        <v>1268</v>
      </c>
      <c r="I244" s="90" t="s">
        <v>1269</v>
      </c>
    </row>
    <row r="245" spans="1:9" s="90" customFormat="1" x14ac:dyDescent="0.2">
      <c r="C245" s="117"/>
      <c r="D245" s="222"/>
      <c r="E245" s="222"/>
      <c r="F245" s="222"/>
      <c r="G245" s="239"/>
    </row>
    <row r="246" spans="1:9" s="90" customFormat="1" x14ac:dyDescent="0.2">
      <c r="B246" s="166"/>
      <c r="C246" s="174"/>
      <c r="D246" s="222"/>
      <c r="E246" s="222"/>
      <c r="F246" s="197">
        <f>SUM(F227:F245)</f>
        <v>1244266.08</v>
      </c>
      <c r="G246" s="239"/>
    </row>
    <row r="247" spans="1:9" s="90" customFormat="1" x14ac:dyDescent="0.2">
      <c r="B247" s="166"/>
      <c r="C247" s="117"/>
      <c r="D247" s="222"/>
      <c r="E247" s="222"/>
      <c r="F247" s="222"/>
      <c r="G247" s="239"/>
    </row>
    <row r="248" spans="1:9" s="90" customFormat="1" x14ac:dyDescent="0.2">
      <c r="C248" s="117"/>
      <c r="D248" s="222"/>
      <c r="E248" s="222"/>
      <c r="F248" s="222"/>
      <c r="G248" s="239"/>
    </row>
    <row r="249" spans="1:9" s="90" customFormat="1" x14ac:dyDescent="0.2">
      <c r="B249" s="141"/>
      <c r="C249" s="141"/>
      <c r="D249" s="100"/>
      <c r="E249" s="100"/>
      <c r="F249" s="129"/>
      <c r="G249" s="100"/>
      <c r="H249" s="98"/>
      <c r="I249" s="98"/>
    </row>
    <row r="250" spans="1:9" ht="12.75" customHeight="1" x14ac:dyDescent="0.2">
      <c r="B250" s="99"/>
      <c r="C250" s="99"/>
      <c r="D250" s="97"/>
      <c r="E250" s="97"/>
      <c r="F250" s="97"/>
      <c r="G250" s="97"/>
      <c r="H250" s="134"/>
      <c r="I250" s="134"/>
    </row>
    <row r="251" spans="1:9" ht="12.75" customHeight="1" x14ac:dyDescent="0.2">
      <c r="B251" s="99"/>
      <c r="C251" s="99"/>
      <c r="D251" s="97"/>
      <c r="E251" s="97"/>
      <c r="F251" s="97"/>
      <c r="G251" s="97"/>
      <c r="H251" s="134"/>
      <c r="I251" s="134"/>
    </row>
    <row r="252" spans="1:9" x14ac:dyDescent="0.2">
      <c r="B252" s="1" t="s">
        <v>0</v>
      </c>
      <c r="C252" s="1"/>
      <c r="D252" s="9"/>
      <c r="E252" s="9"/>
      <c r="F252" s="9"/>
      <c r="G252" s="9"/>
    </row>
    <row r="253" spans="1:9" x14ac:dyDescent="0.2">
      <c r="B253" s="5" t="s">
        <v>1</v>
      </c>
      <c r="C253" s="5"/>
      <c r="D253" s="9"/>
      <c r="E253" s="9"/>
      <c r="F253" s="9"/>
      <c r="G253" s="9"/>
    </row>
    <row r="254" spans="1:9" x14ac:dyDescent="0.2">
      <c r="B254" s="1" t="str">
        <f>+Summary!$A$3</f>
        <v>2023-2024 Approved Budget</v>
      </c>
      <c r="C254" s="1"/>
      <c r="D254" s="9"/>
      <c r="E254" s="9"/>
      <c r="F254" s="9"/>
      <c r="G254" s="9"/>
    </row>
    <row r="255" spans="1:9" x14ac:dyDescent="0.2">
      <c r="D255" s="9"/>
      <c r="E255" s="9"/>
      <c r="F255" s="9"/>
      <c r="G255" s="9"/>
    </row>
    <row r="256" spans="1:9" x14ac:dyDescent="0.2">
      <c r="D256" s="9"/>
      <c r="E256" s="38"/>
      <c r="F256" s="9"/>
      <c r="G256" s="9"/>
    </row>
    <row r="257" spans="1:9" ht="12.75" customHeight="1" x14ac:dyDescent="0.2">
      <c r="B257" s="92" t="s">
        <v>2043</v>
      </c>
      <c r="C257" s="92"/>
      <c r="D257" s="97"/>
      <c r="E257" s="100"/>
      <c r="F257" s="97"/>
      <c r="G257" s="97"/>
      <c r="H257" s="134"/>
      <c r="I257" s="134"/>
    </row>
    <row r="258" spans="1:9" s="90" customFormat="1" x14ac:dyDescent="0.2">
      <c r="A258" s="90">
        <v>1</v>
      </c>
      <c r="B258" s="90" t="s">
        <v>1300</v>
      </c>
      <c r="C258" s="90" t="s">
        <v>1150</v>
      </c>
      <c r="D258" s="91">
        <v>76001</v>
      </c>
      <c r="E258" s="211">
        <f t="shared" ref="E258:E283" si="8">F258-D258</f>
        <v>5695.1600000000035</v>
      </c>
      <c r="F258" s="211">
        <v>81696.160000000003</v>
      </c>
      <c r="G258" s="91"/>
      <c r="H258" s="90" t="s">
        <v>1290</v>
      </c>
      <c r="I258" s="90" t="s">
        <v>1269</v>
      </c>
    </row>
    <row r="259" spans="1:9" s="90" customFormat="1" x14ac:dyDescent="0.2">
      <c r="A259" s="90">
        <v>2</v>
      </c>
      <c r="B259" s="90" t="s">
        <v>900</v>
      </c>
      <c r="C259" s="90" t="s">
        <v>509</v>
      </c>
      <c r="D259" s="91">
        <v>73531</v>
      </c>
      <c r="E259" s="211">
        <f t="shared" si="8"/>
        <v>5510.0400000000081</v>
      </c>
      <c r="F259" s="211">
        <v>79041.040000000008</v>
      </c>
      <c r="G259" s="91"/>
      <c r="H259" s="90" t="s">
        <v>1290</v>
      </c>
      <c r="I259" s="90" t="s">
        <v>1269</v>
      </c>
    </row>
    <row r="260" spans="1:9" s="90" customFormat="1" x14ac:dyDescent="0.2">
      <c r="A260" s="90">
        <v>3</v>
      </c>
      <c r="B260" s="90" t="s">
        <v>1291</v>
      </c>
      <c r="C260" s="90" t="s">
        <v>485</v>
      </c>
      <c r="D260" s="91">
        <v>91140</v>
      </c>
      <c r="E260" s="211">
        <f t="shared" si="8"/>
        <v>3645.6000000000058</v>
      </c>
      <c r="F260" s="211">
        <v>94785.600000000006</v>
      </c>
      <c r="G260" s="91"/>
      <c r="H260" s="90" t="s">
        <v>1290</v>
      </c>
      <c r="I260" s="90" t="s">
        <v>1269</v>
      </c>
    </row>
    <row r="261" spans="1:9" s="90" customFormat="1" x14ac:dyDescent="0.2">
      <c r="A261" s="90">
        <v>4</v>
      </c>
      <c r="B261" s="90" t="s">
        <v>626</v>
      </c>
      <c r="C261" s="90" t="s">
        <v>428</v>
      </c>
      <c r="D261" s="91">
        <v>71500</v>
      </c>
      <c r="E261" s="211">
        <f t="shared" si="8"/>
        <v>4972.2400000000052</v>
      </c>
      <c r="F261" s="211">
        <v>76472.240000000005</v>
      </c>
      <c r="G261" s="91"/>
      <c r="H261" s="90" t="s">
        <v>1290</v>
      </c>
      <c r="I261" s="90" t="s">
        <v>1269</v>
      </c>
    </row>
    <row r="262" spans="1:9" s="90" customFormat="1" x14ac:dyDescent="0.2">
      <c r="A262" s="90">
        <v>5</v>
      </c>
      <c r="B262" s="90" t="s">
        <v>2086</v>
      </c>
      <c r="C262" s="90" t="s">
        <v>2087</v>
      </c>
      <c r="D262" s="91">
        <v>64428</v>
      </c>
      <c r="E262" s="211">
        <f t="shared" si="8"/>
        <v>4828.7200000000012</v>
      </c>
      <c r="F262" s="211">
        <v>69256.72</v>
      </c>
      <c r="G262" s="91"/>
      <c r="H262" s="90" t="s">
        <v>1290</v>
      </c>
      <c r="I262" s="90" t="s">
        <v>1269</v>
      </c>
    </row>
    <row r="263" spans="1:9" s="90" customFormat="1" x14ac:dyDescent="0.2">
      <c r="A263" s="90">
        <v>6</v>
      </c>
      <c r="B263" s="90" t="s">
        <v>2267</v>
      </c>
      <c r="C263" s="90" t="s">
        <v>397</v>
      </c>
      <c r="D263" s="91">
        <v>86484</v>
      </c>
      <c r="E263" s="211">
        <f t="shared" si="8"/>
        <v>5060.9600000000064</v>
      </c>
      <c r="F263" s="211">
        <v>91544.960000000006</v>
      </c>
      <c r="G263" s="91"/>
      <c r="H263" s="90" t="s">
        <v>1290</v>
      </c>
      <c r="I263" s="90" t="s">
        <v>1269</v>
      </c>
    </row>
    <row r="264" spans="1:9" s="90" customFormat="1" x14ac:dyDescent="0.2">
      <c r="A264" s="90">
        <v>7</v>
      </c>
      <c r="B264" s="90" t="s">
        <v>768</v>
      </c>
      <c r="C264" s="90" t="s">
        <v>853</v>
      </c>
      <c r="D264" s="91">
        <v>73531</v>
      </c>
      <c r="E264" s="134">
        <f t="shared" si="8"/>
        <v>5510.0400000000081</v>
      </c>
      <c r="F264" s="211">
        <v>79041.040000000008</v>
      </c>
      <c r="G264" s="91"/>
      <c r="H264" s="90" t="s">
        <v>1290</v>
      </c>
      <c r="I264" s="90" t="s">
        <v>1269</v>
      </c>
    </row>
    <row r="265" spans="1:9" s="90" customFormat="1" x14ac:dyDescent="0.2">
      <c r="A265" s="90">
        <v>8</v>
      </c>
      <c r="B265" s="90" t="s">
        <v>2085</v>
      </c>
      <c r="C265" s="90" t="s">
        <v>387</v>
      </c>
      <c r="D265" s="91">
        <v>71500</v>
      </c>
      <c r="E265" s="134">
        <f t="shared" si="8"/>
        <v>4972.2400000000052</v>
      </c>
      <c r="F265" s="211">
        <v>76472.240000000005</v>
      </c>
      <c r="G265" s="91"/>
      <c r="H265" s="90" t="s">
        <v>1290</v>
      </c>
      <c r="I265" s="90" t="s">
        <v>1269</v>
      </c>
    </row>
    <row r="266" spans="1:9" s="90" customFormat="1" x14ac:dyDescent="0.2">
      <c r="A266" s="90">
        <v>9</v>
      </c>
      <c r="B266" s="90" t="s">
        <v>1006</v>
      </c>
      <c r="C266" s="90" t="s">
        <v>792</v>
      </c>
      <c r="D266" s="91">
        <v>81235</v>
      </c>
      <c r="E266" s="211">
        <f t="shared" si="8"/>
        <v>4754.2799999999988</v>
      </c>
      <c r="F266" s="211">
        <v>85989.28</v>
      </c>
      <c r="G266" s="91"/>
      <c r="H266" s="90" t="s">
        <v>1290</v>
      </c>
      <c r="I266" s="90" t="s">
        <v>1269</v>
      </c>
    </row>
    <row r="267" spans="1:9" s="90" customFormat="1" x14ac:dyDescent="0.2">
      <c r="A267" s="90">
        <v>10</v>
      </c>
      <c r="B267" s="90" t="s">
        <v>2050</v>
      </c>
      <c r="C267" s="90" t="s">
        <v>823</v>
      </c>
      <c r="D267" s="91">
        <v>60518</v>
      </c>
      <c r="E267" s="211">
        <f t="shared" si="8"/>
        <v>4535.0400000000009</v>
      </c>
      <c r="F267" s="211">
        <v>65053.04</v>
      </c>
      <c r="G267" s="91"/>
      <c r="H267" s="90" t="s">
        <v>1290</v>
      </c>
      <c r="I267" s="90" t="s">
        <v>1269</v>
      </c>
    </row>
    <row r="268" spans="1:9" s="99" customFormat="1" x14ac:dyDescent="0.2">
      <c r="A268" s="90">
        <v>11</v>
      </c>
      <c r="B268" s="99" t="s">
        <v>1294</v>
      </c>
      <c r="C268" s="99" t="s">
        <v>1293</v>
      </c>
      <c r="D268" s="128">
        <v>91140</v>
      </c>
      <c r="E268" s="218">
        <f t="shared" si="8"/>
        <v>3645.6000000000058</v>
      </c>
      <c r="F268" s="218">
        <v>94785.600000000006</v>
      </c>
      <c r="G268" s="128"/>
      <c r="H268" s="99" t="s">
        <v>1290</v>
      </c>
      <c r="I268" s="99" t="s">
        <v>1269</v>
      </c>
    </row>
    <row r="269" spans="1:9" s="33" customFormat="1" ht="12.75" customHeight="1" x14ac:dyDescent="0.2">
      <c r="A269" s="90">
        <v>12</v>
      </c>
      <c r="B269" s="99" t="s">
        <v>2577</v>
      </c>
      <c r="C269" s="99" t="s">
        <v>2576</v>
      </c>
      <c r="D269" s="128">
        <v>64428</v>
      </c>
      <c r="E269" s="218">
        <f>F269-D269</f>
        <v>4828.7200000000012</v>
      </c>
      <c r="F269" s="218">
        <v>69256.72</v>
      </c>
      <c r="G269" s="140"/>
      <c r="H269" s="99" t="s">
        <v>1290</v>
      </c>
      <c r="I269" s="99" t="s">
        <v>1269</v>
      </c>
    </row>
    <row r="270" spans="1:9" s="99" customFormat="1" x14ac:dyDescent="0.2">
      <c r="A270" s="90">
        <v>13</v>
      </c>
      <c r="B270" s="99" t="s">
        <v>2137</v>
      </c>
      <c r="C270" s="99" t="s">
        <v>1960</v>
      </c>
      <c r="D270" s="128">
        <v>64428</v>
      </c>
      <c r="E270" s="218">
        <f t="shared" si="8"/>
        <v>4828.7200000000012</v>
      </c>
      <c r="F270" s="218">
        <v>69256.72</v>
      </c>
      <c r="G270" s="128"/>
      <c r="H270" s="99" t="s">
        <v>1290</v>
      </c>
      <c r="I270" s="99" t="s">
        <v>1269</v>
      </c>
    </row>
    <row r="271" spans="1:9" s="33" customFormat="1" ht="12.75" customHeight="1" x14ac:dyDescent="0.2">
      <c r="A271" s="90">
        <v>14</v>
      </c>
      <c r="B271" s="99" t="s">
        <v>2550</v>
      </c>
      <c r="C271" s="99" t="s">
        <v>829</v>
      </c>
      <c r="D271" s="128">
        <v>68830</v>
      </c>
      <c r="E271" s="218">
        <f>F271-D271</f>
        <v>5530</v>
      </c>
      <c r="F271" s="218">
        <v>74360</v>
      </c>
      <c r="G271" s="140"/>
      <c r="H271" s="99" t="s">
        <v>1290</v>
      </c>
      <c r="I271" s="99" t="s">
        <v>1269</v>
      </c>
    </row>
    <row r="272" spans="1:9" s="99" customFormat="1" x14ac:dyDescent="0.2">
      <c r="A272" s="90">
        <v>15</v>
      </c>
      <c r="B272" s="99" t="s">
        <v>811</v>
      </c>
      <c r="C272" s="99" t="s">
        <v>1301</v>
      </c>
      <c r="D272" s="128">
        <v>64237</v>
      </c>
      <c r="E272" s="218">
        <f t="shared" si="8"/>
        <v>4813.8000000000029</v>
      </c>
      <c r="F272" s="218">
        <v>69050.8</v>
      </c>
      <c r="G272" s="128"/>
      <c r="H272" s="99" t="s">
        <v>1290</v>
      </c>
      <c r="I272" s="99" t="s">
        <v>1269</v>
      </c>
    </row>
    <row r="273" spans="1:9" s="99" customFormat="1" x14ac:dyDescent="0.2">
      <c r="A273" s="90">
        <v>16</v>
      </c>
      <c r="B273" s="165" t="s">
        <v>1292</v>
      </c>
      <c r="C273" s="117" t="s">
        <v>386</v>
      </c>
      <c r="D273" s="128">
        <v>68830</v>
      </c>
      <c r="E273" s="218">
        <f>F273-D273</f>
        <v>5530</v>
      </c>
      <c r="F273" s="218">
        <v>74360</v>
      </c>
      <c r="G273" s="128"/>
      <c r="H273" s="99" t="s">
        <v>1290</v>
      </c>
      <c r="I273" s="99" t="s">
        <v>1269</v>
      </c>
    </row>
    <row r="274" spans="1:9" s="90" customFormat="1" x14ac:dyDescent="0.2">
      <c r="A274" s="90">
        <v>17</v>
      </c>
      <c r="B274" s="90" t="s">
        <v>2817</v>
      </c>
      <c r="C274" s="90" t="s">
        <v>2816</v>
      </c>
      <c r="D274" s="91">
        <v>60309</v>
      </c>
      <c r="E274" s="211">
        <f>F274-D274</f>
        <v>4518.3600000000006</v>
      </c>
      <c r="F274" s="211">
        <v>64827.360000000001</v>
      </c>
      <c r="G274" s="91"/>
      <c r="H274" s="90" t="s">
        <v>1290</v>
      </c>
      <c r="I274" s="90" t="s">
        <v>1269</v>
      </c>
    </row>
    <row r="275" spans="1:9" s="99" customFormat="1" x14ac:dyDescent="0.2">
      <c r="A275" s="90">
        <v>18</v>
      </c>
      <c r="B275" s="99" t="s">
        <v>1296</v>
      </c>
      <c r="C275" s="99" t="s">
        <v>793</v>
      </c>
      <c r="D275" s="128">
        <v>91140</v>
      </c>
      <c r="E275" s="218">
        <f t="shared" si="8"/>
        <v>3645.6000000000058</v>
      </c>
      <c r="F275" s="218">
        <v>94785.600000000006</v>
      </c>
      <c r="G275" s="128"/>
      <c r="H275" s="99" t="s">
        <v>1290</v>
      </c>
      <c r="I275" s="99" t="s">
        <v>1269</v>
      </c>
    </row>
    <row r="276" spans="1:9" s="99" customFormat="1" x14ac:dyDescent="0.2">
      <c r="A276" s="90">
        <v>19</v>
      </c>
      <c r="B276" s="99" t="s">
        <v>1302</v>
      </c>
      <c r="C276" s="99" t="s">
        <v>402</v>
      </c>
      <c r="D276" s="128">
        <v>73531</v>
      </c>
      <c r="E276" s="218">
        <f t="shared" si="8"/>
        <v>5510.0400000000081</v>
      </c>
      <c r="F276" s="218">
        <v>79041.040000000008</v>
      </c>
      <c r="G276" s="128"/>
      <c r="H276" s="99" t="s">
        <v>1290</v>
      </c>
      <c r="I276" s="99" t="s">
        <v>1269</v>
      </c>
    </row>
    <row r="277" spans="1:9" s="33" customFormat="1" ht="12.75" customHeight="1" x14ac:dyDescent="0.2">
      <c r="A277" s="90">
        <v>20</v>
      </c>
      <c r="B277" s="99" t="s">
        <v>2263</v>
      </c>
      <c r="C277" s="99" t="s">
        <v>1341</v>
      </c>
      <c r="D277" s="128">
        <v>58348</v>
      </c>
      <c r="E277" s="218">
        <f>F277-D277</f>
        <v>4373.3600000000006</v>
      </c>
      <c r="F277" s="218">
        <v>62721.36</v>
      </c>
      <c r="G277" s="140"/>
      <c r="H277" s="99" t="s">
        <v>1290</v>
      </c>
      <c r="I277" s="99" t="s">
        <v>1269</v>
      </c>
    </row>
    <row r="278" spans="1:9" s="99" customFormat="1" x14ac:dyDescent="0.2">
      <c r="A278" s="90">
        <v>21</v>
      </c>
      <c r="B278" s="99" t="s">
        <v>1295</v>
      </c>
      <c r="C278" s="99" t="s">
        <v>382</v>
      </c>
      <c r="D278" s="128">
        <v>91140</v>
      </c>
      <c r="E278" s="218">
        <f t="shared" si="8"/>
        <v>3645.6000000000058</v>
      </c>
      <c r="F278" s="218">
        <v>94785.600000000006</v>
      </c>
      <c r="G278" s="128"/>
      <c r="H278" s="99" t="s">
        <v>1290</v>
      </c>
      <c r="I278" s="99" t="s">
        <v>1269</v>
      </c>
    </row>
    <row r="279" spans="1:9" s="33" customFormat="1" ht="12.75" customHeight="1" x14ac:dyDescent="0.2">
      <c r="A279" s="90">
        <v>22</v>
      </c>
      <c r="B279" s="99" t="s">
        <v>579</v>
      </c>
      <c r="C279" s="99" t="s">
        <v>2589</v>
      </c>
      <c r="D279" s="128">
        <v>73500</v>
      </c>
      <c r="E279" s="226">
        <f>F279-D279</f>
        <v>5307.0400000000081</v>
      </c>
      <c r="F279" s="218">
        <v>78807.040000000008</v>
      </c>
      <c r="G279" s="140"/>
      <c r="H279" s="99" t="s">
        <v>1290</v>
      </c>
      <c r="I279" s="99" t="s">
        <v>1269</v>
      </c>
    </row>
    <row r="280" spans="1:9" s="90" customFormat="1" x14ac:dyDescent="0.2">
      <c r="A280" s="90">
        <v>23</v>
      </c>
      <c r="B280" s="90" t="s">
        <v>1298</v>
      </c>
      <c r="C280" s="90" t="s">
        <v>657</v>
      </c>
      <c r="D280" s="91">
        <v>78554</v>
      </c>
      <c r="E280" s="134">
        <f t="shared" si="8"/>
        <v>5453.0400000000081</v>
      </c>
      <c r="F280" s="211">
        <v>84007.040000000008</v>
      </c>
      <c r="G280" s="91"/>
      <c r="H280" s="90" t="s">
        <v>1290</v>
      </c>
      <c r="I280" s="90" t="s">
        <v>1269</v>
      </c>
    </row>
    <row r="281" spans="1:9" s="90" customFormat="1" x14ac:dyDescent="0.2">
      <c r="A281" s="90">
        <v>24</v>
      </c>
      <c r="B281" s="90" t="s">
        <v>2153</v>
      </c>
      <c r="C281" s="90" t="s">
        <v>1412</v>
      </c>
      <c r="D281" s="91">
        <v>60309</v>
      </c>
      <c r="E281" s="134">
        <f t="shared" si="8"/>
        <v>4518.3600000000006</v>
      </c>
      <c r="F281" s="211">
        <v>64827.360000000001</v>
      </c>
      <c r="G281" s="91"/>
      <c r="H281" s="90" t="s">
        <v>1290</v>
      </c>
      <c r="I281" s="90" t="s">
        <v>1269</v>
      </c>
    </row>
    <row r="282" spans="1:9" s="90" customFormat="1" x14ac:dyDescent="0.2">
      <c r="A282" s="90">
        <v>25</v>
      </c>
      <c r="B282" s="90" t="s">
        <v>1303</v>
      </c>
      <c r="C282" s="90" t="s">
        <v>465</v>
      </c>
      <c r="D282" s="91">
        <v>66593</v>
      </c>
      <c r="E282" s="134">
        <f t="shared" si="8"/>
        <v>4990.1999999999971</v>
      </c>
      <c r="F282" s="211">
        <v>71583.199999999997</v>
      </c>
      <c r="G282" s="91"/>
      <c r="H282" s="90" t="s">
        <v>1290</v>
      </c>
      <c r="I282" s="90" t="s">
        <v>1269</v>
      </c>
    </row>
    <row r="283" spans="1:9" s="90" customFormat="1" x14ac:dyDescent="0.2">
      <c r="A283" s="90">
        <v>26</v>
      </c>
      <c r="B283" s="90" t="s">
        <v>1305</v>
      </c>
      <c r="C283" s="90" t="s">
        <v>1304</v>
      </c>
      <c r="D283" s="91">
        <v>58348</v>
      </c>
      <c r="E283" s="134">
        <f t="shared" si="8"/>
        <v>4373.3600000000006</v>
      </c>
      <c r="F283" s="211">
        <v>62721.36</v>
      </c>
      <c r="G283" s="91"/>
      <c r="H283" s="90" t="s">
        <v>1290</v>
      </c>
      <c r="I283" s="90" t="s">
        <v>1269</v>
      </c>
    </row>
    <row r="284" spans="1:9" s="99" customFormat="1" x14ac:dyDescent="0.2">
      <c r="A284" s="90">
        <v>27</v>
      </c>
      <c r="B284" s="165" t="s">
        <v>2017</v>
      </c>
      <c r="C284" s="165" t="s">
        <v>2372</v>
      </c>
      <c r="D284" s="222">
        <v>60000</v>
      </c>
      <c r="E284" s="222">
        <v>0</v>
      </c>
      <c r="F284" s="222">
        <v>60000</v>
      </c>
      <c r="G284" s="182"/>
      <c r="H284" s="90" t="s">
        <v>1290</v>
      </c>
      <c r="I284" s="90" t="s">
        <v>1269</v>
      </c>
    </row>
    <row r="285" spans="1:9" s="99" customFormat="1" x14ac:dyDescent="0.2">
      <c r="A285" s="90">
        <v>28</v>
      </c>
      <c r="B285" s="170" t="s">
        <v>2017</v>
      </c>
      <c r="C285" s="117" t="s">
        <v>2373</v>
      </c>
      <c r="D285" s="222">
        <v>60000</v>
      </c>
      <c r="E285" s="222">
        <v>0</v>
      </c>
      <c r="F285" s="222">
        <v>60000</v>
      </c>
      <c r="G285" s="182"/>
      <c r="H285" s="90" t="s">
        <v>1290</v>
      </c>
      <c r="I285" s="90" t="s">
        <v>1269</v>
      </c>
    </row>
    <row r="286" spans="1:9" s="99" customFormat="1" x14ac:dyDescent="0.2">
      <c r="A286" s="90">
        <v>29</v>
      </c>
      <c r="B286" s="117" t="s">
        <v>2017</v>
      </c>
      <c r="C286" s="117" t="s">
        <v>2017</v>
      </c>
      <c r="D286" s="222">
        <v>60000</v>
      </c>
      <c r="E286" s="222">
        <v>0</v>
      </c>
      <c r="F286" s="222">
        <v>60000</v>
      </c>
      <c r="G286" s="214"/>
      <c r="H286" s="90" t="s">
        <v>1290</v>
      </c>
      <c r="I286" s="90" t="s">
        <v>1269</v>
      </c>
    </row>
    <row r="287" spans="1:9" s="99" customFormat="1" x14ac:dyDescent="0.2">
      <c r="A287" s="90"/>
      <c r="B287" s="117"/>
      <c r="C287" s="117"/>
      <c r="D287" s="222"/>
      <c r="E287" s="222"/>
      <c r="F287" s="222"/>
      <c r="G287" s="214"/>
      <c r="H287" s="90"/>
      <c r="I287" s="90"/>
    </row>
    <row r="288" spans="1:9" s="99" customFormat="1" x14ac:dyDescent="0.2">
      <c r="A288" s="90"/>
      <c r="B288" s="117"/>
      <c r="C288" s="117"/>
      <c r="D288" s="222"/>
      <c r="E288" s="222"/>
      <c r="F288" s="222"/>
      <c r="G288" s="214"/>
      <c r="H288" s="90"/>
      <c r="I288" s="90"/>
    </row>
    <row r="289" spans="1:9" ht="12.75" customHeight="1" x14ac:dyDescent="0.2">
      <c r="B289" s="90"/>
      <c r="C289" s="90"/>
      <c r="D289" s="97"/>
      <c r="E289" s="97"/>
      <c r="F289" s="103">
        <f>SUM(F258:F286)</f>
        <v>2188529.1200000006</v>
      </c>
      <c r="G289" s="97"/>
      <c r="H289" s="134"/>
      <c r="I289" s="134"/>
    </row>
    <row r="290" spans="1:9" s="37" customFormat="1" ht="12.75" customHeight="1" x14ac:dyDescent="0.2">
      <c r="B290" s="98"/>
      <c r="C290" s="98"/>
      <c r="D290" s="100"/>
      <c r="E290" s="100"/>
      <c r="F290" s="100"/>
      <c r="G290" s="100"/>
      <c r="H290" s="211"/>
      <c r="I290" s="211"/>
    </row>
    <row r="291" spans="1:9" x14ac:dyDescent="0.2">
      <c r="B291" s="1" t="s">
        <v>0</v>
      </c>
      <c r="C291" s="1"/>
      <c r="D291" s="9"/>
      <c r="E291" s="9"/>
      <c r="F291" s="9"/>
      <c r="G291" s="9"/>
    </row>
    <row r="292" spans="1:9" x14ac:dyDescent="0.2">
      <c r="B292" s="5" t="s">
        <v>1</v>
      </c>
      <c r="C292" s="5"/>
      <c r="D292" s="9"/>
      <c r="E292" s="9"/>
      <c r="F292" s="9"/>
      <c r="G292" s="9"/>
    </row>
    <row r="293" spans="1:9" x14ac:dyDescent="0.2">
      <c r="B293" s="1" t="str">
        <f>+Summary!$A$3</f>
        <v>2023-2024 Approved Budget</v>
      </c>
      <c r="C293" s="1"/>
      <c r="D293" s="9"/>
      <c r="E293" s="9"/>
      <c r="F293" s="9"/>
      <c r="G293" s="9"/>
    </row>
    <row r="294" spans="1:9" x14ac:dyDescent="0.2">
      <c r="D294" s="9"/>
      <c r="E294" s="9"/>
      <c r="F294" s="9"/>
      <c r="G294" s="9"/>
    </row>
    <row r="295" spans="1:9" x14ac:dyDescent="0.2">
      <c r="D295" s="9"/>
      <c r="E295" s="9"/>
      <c r="F295" s="9"/>
      <c r="G295" s="9"/>
    </row>
    <row r="296" spans="1:9" ht="12.75" customHeight="1" x14ac:dyDescent="0.2">
      <c r="B296" s="92" t="s">
        <v>2044</v>
      </c>
      <c r="C296" s="92"/>
      <c r="D296" s="97"/>
      <c r="E296" s="97"/>
      <c r="F296" s="97"/>
      <c r="G296" s="97"/>
      <c r="H296" s="134"/>
      <c r="I296" s="134"/>
    </row>
    <row r="297" spans="1:9" ht="12.75" customHeight="1" x14ac:dyDescent="0.2">
      <c r="A297">
        <v>1</v>
      </c>
      <c r="B297" s="117" t="s">
        <v>2478</v>
      </c>
      <c r="C297" s="117" t="s">
        <v>545</v>
      </c>
      <c r="D297" s="226">
        <v>60309</v>
      </c>
      <c r="E297" s="97">
        <f t="shared" ref="E297:E317" si="9">F297-D297</f>
        <v>4518.3600000000006</v>
      </c>
      <c r="F297" s="97">
        <v>64827.360000000001</v>
      </c>
      <c r="G297" s="97"/>
      <c r="H297" s="90" t="s">
        <v>1837</v>
      </c>
      <c r="I297" s="90" t="s">
        <v>1269</v>
      </c>
    </row>
    <row r="298" spans="1:9" s="90" customFormat="1" x14ac:dyDescent="0.2">
      <c r="A298" s="90">
        <v>2</v>
      </c>
      <c r="B298" s="90" t="s">
        <v>562</v>
      </c>
      <c r="C298" s="90" t="s">
        <v>1395</v>
      </c>
      <c r="D298" s="226">
        <v>73500</v>
      </c>
      <c r="E298" s="226">
        <f t="shared" si="9"/>
        <v>7953.8399999999965</v>
      </c>
      <c r="F298" s="226">
        <v>81453.84</v>
      </c>
      <c r="G298" s="91"/>
      <c r="H298" s="90" t="s">
        <v>1844</v>
      </c>
      <c r="I298" s="90" t="s">
        <v>1269</v>
      </c>
    </row>
    <row r="299" spans="1:9" s="90" customFormat="1" x14ac:dyDescent="0.2">
      <c r="A299">
        <v>3</v>
      </c>
      <c r="B299" s="90" t="s">
        <v>1828</v>
      </c>
      <c r="C299" s="90" t="s">
        <v>1350</v>
      </c>
      <c r="D299" s="226">
        <v>92992</v>
      </c>
      <c r="E299" s="218">
        <f t="shared" si="9"/>
        <v>4686.8800000000047</v>
      </c>
      <c r="F299" s="226">
        <v>97678.88</v>
      </c>
      <c r="G299" s="91"/>
      <c r="H299" s="90" t="s">
        <v>1837</v>
      </c>
      <c r="I299" s="90" t="s">
        <v>1269</v>
      </c>
    </row>
    <row r="300" spans="1:9" s="90" customFormat="1" x14ac:dyDescent="0.2">
      <c r="A300" s="90">
        <v>4</v>
      </c>
      <c r="B300" s="90" t="s">
        <v>1132</v>
      </c>
      <c r="C300" s="90" t="s">
        <v>1848</v>
      </c>
      <c r="D300" s="226">
        <v>75776</v>
      </c>
      <c r="E300" s="226">
        <f t="shared" si="9"/>
        <v>8414.0800000000017</v>
      </c>
      <c r="F300" s="226">
        <v>84190.080000000002</v>
      </c>
      <c r="G300" s="91"/>
      <c r="H300" s="90" t="s">
        <v>1844</v>
      </c>
      <c r="I300" s="90" t="s">
        <v>1269</v>
      </c>
    </row>
    <row r="301" spans="1:9" s="90" customFormat="1" x14ac:dyDescent="0.2">
      <c r="A301">
        <v>5</v>
      </c>
      <c r="B301" s="90" t="s">
        <v>1084</v>
      </c>
      <c r="C301" s="90" t="s">
        <v>411</v>
      </c>
      <c r="D301" s="226">
        <v>75776</v>
      </c>
      <c r="E301" s="218">
        <f t="shared" si="9"/>
        <v>8414.0800000000017</v>
      </c>
      <c r="F301" s="226">
        <v>84190.080000000002</v>
      </c>
      <c r="G301" s="91"/>
      <c r="H301" s="90" t="s">
        <v>1837</v>
      </c>
      <c r="I301" s="90" t="s">
        <v>1269</v>
      </c>
    </row>
    <row r="302" spans="1:9" s="90" customFormat="1" x14ac:dyDescent="0.2">
      <c r="A302" s="90">
        <v>6</v>
      </c>
      <c r="B302" s="90" t="s">
        <v>1836</v>
      </c>
      <c r="C302" s="90" t="s">
        <v>1573</v>
      </c>
      <c r="D302" s="226">
        <v>92992</v>
      </c>
      <c r="E302" s="218">
        <f t="shared" si="9"/>
        <v>4686.8800000000047</v>
      </c>
      <c r="F302" s="226">
        <v>97678.88</v>
      </c>
      <c r="G302" s="91"/>
      <c r="H302" s="90" t="s">
        <v>1837</v>
      </c>
      <c r="I302" s="90" t="s">
        <v>1269</v>
      </c>
    </row>
    <row r="303" spans="1:9" s="90" customFormat="1" x14ac:dyDescent="0.2">
      <c r="A303">
        <v>7</v>
      </c>
      <c r="B303" s="90" t="s">
        <v>1839</v>
      </c>
      <c r="C303" s="90" t="s">
        <v>545</v>
      </c>
      <c r="D303" s="226">
        <v>92992</v>
      </c>
      <c r="E303" s="218">
        <f t="shared" si="9"/>
        <v>4686.8800000000047</v>
      </c>
      <c r="F303" s="226">
        <v>97678.88</v>
      </c>
      <c r="G303" s="91"/>
      <c r="H303" s="90" t="s">
        <v>1837</v>
      </c>
      <c r="I303" s="90" t="s">
        <v>1269</v>
      </c>
    </row>
    <row r="304" spans="1:9" s="90" customFormat="1" x14ac:dyDescent="0.2">
      <c r="A304" s="90">
        <v>8</v>
      </c>
      <c r="B304" s="90" t="s">
        <v>852</v>
      </c>
      <c r="C304" s="90" t="s">
        <v>829</v>
      </c>
      <c r="D304" s="226">
        <v>78321</v>
      </c>
      <c r="E304" s="218">
        <f t="shared" si="9"/>
        <v>8250.6800000000076</v>
      </c>
      <c r="F304" s="226">
        <v>86571.680000000008</v>
      </c>
      <c r="G304" s="91"/>
      <c r="H304" s="90" t="s">
        <v>1844</v>
      </c>
      <c r="I304" s="90" t="s">
        <v>1269</v>
      </c>
    </row>
    <row r="305" spans="1:9" s="90" customFormat="1" x14ac:dyDescent="0.2">
      <c r="A305">
        <v>9</v>
      </c>
      <c r="B305" s="90" t="s">
        <v>352</v>
      </c>
      <c r="C305" s="90" t="s">
        <v>1402</v>
      </c>
      <c r="D305" s="226">
        <v>64237</v>
      </c>
      <c r="E305" s="218">
        <f t="shared" si="9"/>
        <v>7133</v>
      </c>
      <c r="F305" s="226">
        <v>71370</v>
      </c>
      <c r="G305" s="91"/>
      <c r="H305" s="90" t="s">
        <v>1837</v>
      </c>
      <c r="I305" s="90" t="s">
        <v>1269</v>
      </c>
    </row>
    <row r="306" spans="1:9" s="90" customFormat="1" x14ac:dyDescent="0.2">
      <c r="A306" s="90">
        <v>10</v>
      </c>
      <c r="B306" s="90" t="s">
        <v>1519</v>
      </c>
      <c r="C306" s="90" t="s">
        <v>527</v>
      </c>
      <c r="D306" s="226">
        <v>64428</v>
      </c>
      <c r="E306" s="218">
        <f t="shared" si="9"/>
        <v>7155.1999999999971</v>
      </c>
      <c r="F306" s="226">
        <v>71583.199999999997</v>
      </c>
      <c r="G306" s="91"/>
      <c r="H306" s="90" t="s">
        <v>1837</v>
      </c>
      <c r="I306" s="90" t="s">
        <v>1269</v>
      </c>
    </row>
    <row r="307" spans="1:9" s="98" customFormat="1" x14ac:dyDescent="0.2">
      <c r="A307">
        <v>11</v>
      </c>
      <c r="B307" s="98" t="s">
        <v>911</v>
      </c>
      <c r="C307" s="98" t="s">
        <v>1841</v>
      </c>
      <c r="D307" s="218">
        <v>75776</v>
      </c>
      <c r="E307" s="218">
        <f t="shared" si="9"/>
        <v>8414.0800000000017</v>
      </c>
      <c r="F307" s="218">
        <v>84190.080000000002</v>
      </c>
      <c r="G307" s="107"/>
      <c r="H307" s="98" t="s">
        <v>1837</v>
      </c>
      <c r="I307" s="98" t="s">
        <v>1269</v>
      </c>
    </row>
    <row r="308" spans="1:9" s="90" customFormat="1" x14ac:dyDescent="0.2">
      <c r="A308" s="90">
        <v>12</v>
      </c>
      <c r="B308" s="98" t="s">
        <v>2088</v>
      </c>
      <c r="C308" s="90" t="s">
        <v>330</v>
      </c>
      <c r="D308" s="226">
        <v>68830</v>
      </c>
      <c r="E308" s="218">
        <f t="shared" si="9"/>
        <v>7642.2400000000052</v>
      </c>
      <c r="F308" s="226">
        <v>76472.240000000005</v>
      </c>
      <c r="G308" s="91"/>
      <c r="H308" s="90" t="s">
        <v>1837</v>
      </c>
      <c r="I308" s="90" t="s">
        <v>1269</v>
      </c>
    </row>
    <row r="309" spans="1:9" s="90" customFormat="1" x14ac:dyDescent="0.2">
      <c r="A309">
        <v>13</v>
      </c>
      <c r="B309" s="90" t="s">
        <v>2109</v>
      </c>
      <c r="C309" s="90" t="s">
        <v>582</v>
      </c>
      <c r="D309" s="226">
        <v>54617</v>
      </c>
      <c r="E309" s="218">
        <f t="shared" si="9"/>
        <v>6064.9200000000055</v>
      </c>
      <c r="F309" s="226">
        <v>60681.920000000006</v>
      </c>
      <c r="G309" s="91"/>
      <c r="H309" s="90" t="s">
        <v>1837</v>
      </c>
      <c r="I309" s="90" t="s">
        <v>1269</v>
      </c>
    </row>
    <row r="310" spans="1:9" s="90" customFormat="1" x14ac:dyDescent="0.2">
      <c r="A310" s="90">
        <v>14</v>
      </c>
      <c r="B310" s="90" t="s">
        <v>907</v>
      </c>
      <c r="C310" s="90" t="s">
        <v>395</v>
      </c>
      <c r="D310" s="226">
        <v>60309</v>
      </c>
      <c r="E310" s="218">
        <f t="shared" si="9"/>
        <v>6696.1199999999953</v>
      </c>
      <c r="F310" s="226">
        <v>67005.119999999995</v>
      </c>
      <c r="G310" s="91"/>
      <c r="H310" s="90" t="s">
        <v>1837</v>
      </c>
      <c r="I310" s="90" t="s">
        <v>1269</v>
      </c>
    </row>
    <row r="311" spans="1:9" s="90" customFormat="1" x14ac:dyDescent="0.2">
      <c r="A311">
        <v>15</v>
      </c>
      <c r="B311" s="90" t="s">
        <v>2136</v>
      </c>
      <c r="C311" s="90" t="s">
        <v>1544</v>
      </c>
      <c r="D311" s="226">
        <v>80952</v>
      </c>
      <c r="E311" s="218">
        <f t="shared" si="9"/>
        <v>7839.0400000000081</v>
      </c>
      <c r="F311" s="226">
        <v>88791.040000000008</v>
      </c>
      <c r="G311" s="91"/>
      <c r="H311" s="90" t="s">
        <v>1844</v>
      </c>
      <c r="I311" s="90" t="s">
        <v>1269</v>
      </c>
    </row>
    <row r="312" spans="1:9" s="90" customFormat="1" x14ac:dyDescent="0.2">
      <c r="A312" s="90">
        <v>16</v>
      </c>
      <c r="B312" s="90" t="s">
        <v>1331</v>
      </c>
      <c r="C312" s="90" t="s">
        <v>1842</v>
      </c>
      <c r="D312" s="226">
        <v>68830</v>
      </c>
      <c r="E312" s="218">
        <f t="shared" si="9"/>
        <v>7642.2400000000052</v>
      </c>
      <c r="F312" s="226">
        <v>76472.240000000005</v>
      </c>
      <c r="G312" s="91"/>
      <c r="H312" s="90" t="s">
        <v>1837</v>
      </c>
      <c r="I312" s="90" t="s">
        <v>1269</v>
      </c>
    </row>
    <row r="313" spans="1:9" s="90" customFormat="1" x14ac:dyDescent="0.2">
      <c r="A313">
        <v>17</v>
      </c>
      <c r="B313" s="90" t="s">
        <v>1845</v>
      </c>
      <c r="C313" s="90" t="s">
        <v>382</v>
      </c>
      <c r="D313" s="226">
        <v>92992</v>
      </c>
      <c r="E313" s="218">
        <f t="shared" si="9"/>
        <v>4686.8800000000047</v>
      </c>
      <c r="F313" s="226">
        <v>97678.88</v>
      </c>
      <c r="G313" s="91"/>
      <c r="H313" s="90" t="s">
        <v>1844</v>
      </c>
      <c r="I313" s="90" t="s">
        <v>1269</v>
      </c>
    </row>
    <row r="314" spans="1:9" s="90" customFormat="1" x14ac:dyDescent="0.2">
      <c r="A314" s="90">
        <v>18</v>
      </c>
      <c r="B314" s="99" t="s">
        <v>424</v>
      </c>
      <c r="C314" s="90" t="s">
        <v>808</v>
      </c>
      <c r="D314" s="226">
        <v>54617</v>
      </c>
      <c r="E314" s="218">
        <f t="shared" si="9"/>
        <v>6064.9200000000055</v>
      </c>
      <c r="F314" s="226">
        <v>60681.920000000006</v>
      </c>
      <c r="G314" s="91"/>
      <c r="H314" s="90" t="s">
        <v>1837</v>
      </c>
      <c r="I314" s="90" t="s">
        <v>1269</v>
      </c>
    </row>
    <row r="315" spans="1:9" s="90" customFormat="1" x14ac:dyDescent="0.2">
      <c r="A315">
        <v>19</v>
      </c>
      <c r="B315" s="90" t="s">
        <v>1352</v>
      </c>
      <c r="C315" s="90" t="s">
        <v>1840</v>
      </c>
      <c r="D315" s="226">
        <v>76001</v>
      </c>
      <c r="E315" s="218">
        <f t="shared" si="9"/>
        <v>8006.0400000000081</v>
      </c>
      <c r="F315" s="226">
        <v>84007.040000000008</v>
      </c>
      <c r="G315" s="91"/>
      <c r="H315" s="90" t="s">
        <v>1837</v>
      </c>
      <c r="I315" s="90" t="s">
        <v>1269</v>
      </c>
    </row>
    <row r="316" spans="1:9" s="99" customFormat="1" x14ac:dyDescent="0.2">
      <c r="A316" s="90">
        <v>20</v>
      </c>
      <c r="B316" s="90" t="s">
        <v>2575</v>
      </c>
      <c r="C316" s="90" t="s">
        <v>2574</v>
      </c>
      <c r="D316" s="222">
        <v>56452</v>
      </c>
      <c r="E316" s="218">
        <f t="shared" si="9"/>
        <v>4229.9200000000055</v>
      </c>
      <c r="F316" s="226">
        <v>60681.920000000006</v>
      </c>
      <c r="G316" s="128"/>
      <c r="H316" s="99" t="s">
        <v>1837</v>
      </c>
      <c r="I316" s="99" t="s">
        <v>1269</v>
      </c>
    </row>
    <row r="317" spans="1:9" s="90" customFormat="1" x14ac:dyDescent="0.2">
      <c r="A317">
        <v>21</v>
      </c>
      <c r="B317" s="90" t="s">
        <v>2245</v>
      </c>
      <c r="C317" s="90" t="s">
        <v>1304</v>
      </c>
      <c r="D317" s="226">
        <v>85376</v>
      </c>
      <c r="E317" s="218">
        <f t="shared" si="9"/>
        <v>7312.9600000000064</v>
      </c>
      <c r="F317" s="226">
        <v>92688.960000000006</v>
      </c>
      <c r="G317" s="91"/>
      <c r="H317" s="90" t="s">
        <v>1844</v>
      </c>
      <c r="I317" s="90" t="s">
        <v>1269</v>
      </c>
    </row>
    <row r="318" spans="1:9" s="90" customFormat="1" x14ac:dyDescent="0.2">
      <c r="A318" s="90">
        <v>22</v>
      </c>
      <c r="B318" s="90" t="s">
        <v>2010</v>
      </c>
      <c r="C318" s="90" t="s">
        <v>1385</v>
      </c>
      <c r="D318" s="226">
        <v>92992</v>
      </c>
      <c r="E318" s="218">
        <f t="shared" ref="E318" si="10">F318-D318</f>
        <v>4686.8800000000047</v>
      </c>
      <c r="F318" s="226">
        <v>97678.88</v>
      </c>
      <c r="G318" s="91"/>
      <c r="H318" s="90" t="s">
        <v>1837</v>
      </c>
      <c r="I318" s="90" t="s">
        <v>1269</v>
      </c>
    </row>
    <row r="319" spans="1:9" s="65" customFormat="1" ht="12.75" customHeight="1" x14ac:dyDescent="0.2">
      <c r="A319">
        <v>23</v>
      </c>
      <c r="B319" s="90" t="s">
        <v>1843</v>
      </c>
      <c r="C319" s="90" t="s">
        <v>404</v>
      </c>
      <c r="D319" s="226">
        <v>62508</v>
      </c>
      <c r="E319" s="226">
        <f>F319-D319</f>
        <v>6941.1199999999953</v>
      </c>
      <c r="F319" s="226">
        <v>69449.119999999995</v>
      </c>
      <c r="G319" s="91"/>
      <c r="H319" s="90" t="s">
        <v>1837</v>
      </c>
      <c r="I319" s="90" t="s">
        <v>1269</v>
      </c>
    </row>
    <row r="320" spans="1:9" s="99" customFormat="1" x14ac:dyDescent="0.2">
      <c r="A320" s="90">
        <v>24</v>
      </c>
      <c r="B320" s="90" t="s">
        <v>1838</v>
      </c>
      <c r="C320" s="90" t="s">
        <v>1401</v>
      </c>
      <c r="D320" s="226">
        <v>90238</v>
      </c>
      <c r="E320" s="218">
        <f>F320-D320</f>
        <v>4547.6000000000058</v>
      </c>
      <c r="F320" s="226">
        <v>94785.600000000006</v>
      </c>
      <c r="G320" s="91"/>
      <c r="H320" s="90" t="s">
        <v>1837</v>
      </c>
      <c r="I320" s="90" t="s">
        <v>1269</v>
      </c>
    </row>
    <row r="321" spans="1:9" s="117" customFormat="1" x14ac:dyDescent="0.2">
      <c r="A321">
        <v>25</v>
      </c>
      <c r="B321" s="99" t="s">
        <v>2228</v>
      </c>
      <c r="C321" s="117" t="s">
        <v>671</v>
      </c>
      <c r="D321" s="226">
        <v>62334</v>
      </c>
      <c r="E321" s="226">
        <f>F321-D321</f>
        <v>4671.1199999999953</v>
      </c>
      <c r="F321" s="226">
        <v>67005.119999999995</v>
      </c>
      <c r="G321" s="128"/>
      <c r="H321" s="99" t="s">
        <v>1837</v>
      </c>
      <c r="I321" s="99" t="s">
        <v>1269</v>
      </c>
    </row>
    <row r="322" spans="1:9" s="99" customFormat="1" x14ac:dyDescent="0.2">
      <c r="A322" s="90">
        <v>26</v>
      </c>
      <c r="B322" s="117" t="s">
        <v>2211</v>
      </c>
      <c r="C322" s="117" t="s">
        <v>2631</v>
      </c>
      <c r="D322" s="222">
        <v>60000</v>
      </c>
      <c r="E322" s="222">
        <v>0</v>
      </c>
      <c r="F322" s="222">
        <v>60000</v>
      </c>
      <c r="G322" s="128"/>
      <c r="H322" s="99" t="s">
        <v>1844</v>
      </c>
      <c r="I322" s="99" t="s">
        <v>1269</v>
      </c>
    </row>
    <row r="323" spans="1:9" s="99" customFormat="1" x14ac:dyDescent="0.2">
      <c r="A323">
        <v>27</v>
      </c>
      <c r="B323" s="165" t="s">
        <v>2017</v>
      </c>
      <c r="C323" s="165" t="s">
        <v>2632</v>
      </c>
      <c r="D323" s="222">
        <v>60000</v>
      </c>
      <c r="E323" s="222">
        <v>0</v>
      </c>
      <c r="F323" s="222">
        <v>60000</v>
      </c>
      <c r="G323" s="128"/>
      <c r="H323" s="99" t="s">
        <v>1837</v>
      </c>
      <c r="I323" s="99" t="s">
        <v>1269</v>
      </c>
    </row>
    <row r="324" spans="1:9" s="90" customFormat="1" x14ac:dyDescent="0.2">
      <c r="A324" s="90">
        <v>28</v>
      </c>
      <c r="B324" s="165" t="s">
        <v>2017</v>
      </c>
      <c r="C324" s="117" t="s">
        <v>2374</v>
      </c>
      <c r="D324" s="222">
        <v>60000</v>
      </c>
      <c r="E324" s="222">
        <v>0</v>
      </c>
      <c r="F324" s="222">
        <v>60000</v>
      </c>
      <c r="G324" s="182"/>
      <c r="H324" s="99" t="s">
        <v>1837</v>
      </c>
      <c r="I324" s="99" t="s">
        <v>1269</v>
      </c>
    </row>
    <row r="325" spans="1:9" s="90" customFormat="1" x14ac:dyDescent="0.2">
      <c r="A325">
        <v>29</v>
      </c>
      <c r="B325" s="165" t="s">
        <v>2017</v>
      </c>
      <c r="C325" s="117" t="s">
        <v>2375</v>
      </c>
      <c r="D325" s="222">
        <v>60000</v>
      </c>
      <c r="E325" s="222">
        <v>0</v>
      </c>
      <c r="F325" s="222">
        <v>60000</v>
      </c>
      <c r="G325" s="214"/>
      <c r="H325" s="99" t="s">
        <v>1837</v>
      </c>
      <c r="I325" s="99" t="s">
        <v>1269</v>
      </c>
    </row>
    <row r="326" spans="1:9" s="65" customFormat="1" ht="12.75" customHeight="1" x14ac:dyDescent="0.2">
      <c r="A326" s="90">
        <v>30</v>
      </c>
      <c r="B326" s="165" t="s">
        <v>2017</v>
      </c>
      <c r="C326" s="165" t="s">
        <v>2633</v>
      </c>
      <c r="D326" s="222">
        <v>60000</v>
      </c>
      <c r="E326" s="222">
        <v>0</v>
      </c>
      <c r="F326" s="222">
        <v>60000</v>
      </c>
      <c r="G326" s="128"/>
      <c r="H326" s="99" t="s">
        <v>1837</v>
      </c>
      <c r="I326" s="99" t="s">
        <v>1269</v>
      </c>
    </row>
    <row r="327" spans="1:9" s="90" customFormat="1" x14ac:dyDescent="0.2">
      <c r="A327">
        <v>31</v>
      </c>
      <c r="B327" s="170" t="s">
        <v>2017</v>
      </c>
      <c r="C327" s="170" t="s">
        <v>2017</v>
      </c>
      <c r="D327" s="222">
        <v>60000</v>
      </c>
      <c r="E327" s="222">
        <v>0</v>
      </c>
      <c r="F327" s="222">
        <v>60000</v>
      </c>
      <c r="G327" s="214"/>
      <c r="H327" s="99" t="s">
        <v>1837</v>
      </c>
      <c r="I327" s="99" t="s">
        <v>1269</v>
      </c>
    </row>
    <row r="328" spans="1:9" ht="12.75" customHeight="1" x14ac:dyDescent="0.2">
      <c r="B328" s="90"/>
      <c r="C328" s="90"/>
      <c r="D328" s="97"/>
      <c r="E328" s="97"/>
      <c r="F328" s="103">
        <f>SUM(F297:F327)</f>
        <v>2375492.96</v>
      </c>
      <c r="G328" s="97"/>
      <c r="H328" s="134"/>
      <c r="I328" s="134"/>
    </row>
    <row r="329" spans="1:9" ht="12.75" customHeight="1" x14ac:dyDescent="0.2">
      <c r="B329" s="92"/>
      <c r="C329" s="90"/>
      <c r="D329" s="97"/>
      <c r="E329" s="97"/>
      <c r="F329" s="97"/>
      <c r="G329" s="97"/>
      <c r="H329" s="134"/>
      <c r="I329" s="134"/>
    </row>
    <row r="330" spans="1:9" ht="12.75" customHeight="1" x14ac:dyDescent="0.2">
      <c r="B330" s="90"/>
      <c r="C330" s="90"/>
      <c r="D330" s="134"/>
      <c r="E330" s="134"/>
      <c r="F330" s="134"/>
      <c r="G330" s="134"/>
      <c r="H330" s="134"/>
      <c r="I330" s="134"/>
    </row>
    <row r="338" spans="2:9" ht="12.75" customHeight="1" x14ac:dyDescent="0.2">
      <c r="B338" s="90"/>
      <c r="C338" s="90"/>
      <c r="D338" s="91"/>
      <c r="F338" s="107"/>
      <c r="H338" s="90"/>
      <c r="I338" s="90"/>
    </row>
    <row r="339" spans="2:9" ht="12.75" customHeight="1" x14ac:dyDescent="0.2">
      <c r="B339" s="90"/>
      <c r="C339" s="90"/>
      <c r="D339" s="91"/>
      <c r="F339" s="107"/>
      <c r="H339" s="90"/>
      <c r="I339" s="90"/>
    </row>
    <row r="340" spans="2:9" ht="12.75" customHeight="1" x14ac:dyDescent="0.2">
      <c r="B340" s="90"/>
      <c r="C340" s="90"/>
      <c r="D340" s="91"/>
      <c r="F340" s="107"/>
      <c r="H340" s="90"/>
      <c r="I340" s="90"/>
    </row>
    <row r="341" spans="2:9" ht="12.75" customHeight="1" x14ac:dyDescent="0.2">
      <c r="B341" s="90"/>
      <c r="C341" s="90"/>
      <c r="D341" s="91"/>
      <c r="F341" s="107"/>
      <c r="H341" s="90"/>
      <c r="I341" s="90"/>
    </row>
    <row r="342" spans="2:9" ht="12.75" customHeight="1" x14ac:dyDescent="0.2">
      <c r="B342" s="90"/>
      <c r="C342" s="90"/>
      <c r="D342" s="91"/>
      <c r="F342" s="107"/>
      <c r="H342" s="90"/>
      <c r="I342" s="90"/>
    </row>
    <row r="343" spans="2:9" ht="12.75" customHeight="1" x14ac:dyDescent="0.2">
      <c r="B343" s="90"/>
      <c r="C343" s="90"/>
      <c r="D343" s="91"/>
      <c r="F343" s="107"/>
      <c r="H343" s="90"/>
      <c r="I343" s="90"/>
    </row>
    <row r="344" spans="2:9" ht="12.75" customHeight="1" x14ac:dyDescent="0.2">
      <c r="B344" s="90"/>
      <c r="C344" s="90"/>
      <c r="D344" s="91"/>
      <c r="F344" s="107"/>
      <c r="H344" s="90"/>
      <c r="I344" s="90"/>
    </row>
    <row r="345" spans="2:9" x14ac:dyDescent="0.2">
      <c r="F345" s="107"/>
    </row>
    <row r="346" spans="2:9" x14ac:dyDescent="0.2">
      <c r="F346" s="107"/>
    </row>
    <row r="347" spans="2:9" x14ac:dyDescent="0.2">
      <c r="F347" s="107"/>
    </row>
    <row r="348" spans="2:9" ht="12.75" customHeight="1" x14ac:dyDescent="0.2">
      <c r="B348" s="90"/>
      <c r="C348" s="90"/>
      <c r="D348" s="91"/>
      <c r="E348" s="134"/>
      <c r="F348" s="211"/>
      <c r="H348" s="90"/>
      <c r="I348" s="90"/>
    </row>
    <row r="349" spans="2:9" ht="12.75" customHeight="1" x14ac:dyDescent="0.2">
      <c r="B349" s="90"/>
      <c r="C349" s="90"/>
      <c r="D349" s="91"/>
      <c r="E349" s="134"/>
      <c r="F349" s="211"/>
      <c r="H349" s="90"/>
      <c r="I349" s="90"/>
    </row>
    <row r="350" spans="2:9" ht="12.75" customHeight="1" x14ac:dyDescent="0.2">
      <c r="B350" s="90"/>
      <c r="C350" s="90"/>
      <c r="D350" s="91"/>
      <c r="E350" s="134"/>
      <c r="F350" s="211"/>
      <c r="H350" s="90"/>
      <c r="I350" s="90"/>
    </row>
    <row r="351" spans="2:9" ht="12.75" customHeight="1" x14ac:dyDescent="0.2">
      <c r="B351" s="90"/>
      <c r="C351" s="90"/>
      <c r="D351" s="91"/>
      <c r="E351" s="134"/>
      <c r="F351" s="211"/>
      <c r="H351" s="90"/>
      <c r="I351" s="90"/>
    </row>
    <row r="352" spans="2:9" ht="12.75" customHeight="1" x14ac:dyDescent="0.2">
      <c r="B352" s="90"/>
      <c r="C352" s="90"/>
      <c r="D352" s="91"/>
      <c r="E352" s="134"/>
      <c r="F352" s="211"/>
      <c r="H352" s="90"/>
      <c r="I352" s="90"/>
    </row>
    <row r="353" spans="2:9" ht="12.75" customHeight="1" x14ac:dyDescent="0.2">
      <c r="B353" s="90"/>
      <c r="C353" s="90"/>
      <c r="D353" s="91"/>
      <c r="E353" s="134"/>
      <c r="F353" s="211"/>
      <c r="H353" s="90"/>
      <c r="I353" s="90"/>
    </row>
    <row r="354" spans="2:9" ht="12.75" customHeight="1" x14ac:dyDescent="0.2">
      <c r="B354" s="90"/>
      <c r="C354" s="90"/>
      <c r="D354" s="91"/>
      <c r="E354" s="134"/>
      <c r="F354" s="211"/>
      <c r="H354" s="90"/>
      <c r="I354" s="90"/>
    </row>
    <row r="355" spans="2:9" ht="12.75" customHeight="1" x14ac:dyDescent="0.2">
      <c r="B355" s="90"/>
      <c r="C355" s="90"/>
      <c r="D355" s="91"/>
      <c r="E355" s="134"/>
      <c r="F355" s="211"/>
      <c r="H355" s="90"/>
      <c r="I355" s="90"/>
    </row>
    <row r="356" spans="2:9" ht="12.75" customHeight="1" x14ac:dyDescent="0.2">
      <c r="B356" s="90"/>
      <c r="C356" s="90"/>
      <c r="D356" s="91"/>
      <c r="E356" s="134"/>
      <c r="F356" s="211"/>
      <c r="H356" s="90"/>
      <c r="I356" s="90"/>
    </row>
    <row r="357" spans="2:9" ht="12.75" customHeight="1" x14ac:dyDescent="0.2">
      <c r="B357" s="90"/>
      <c r="C357" s="90"/>
      <c r="D357" s="91"/>
      <c r="E357" s="134"/>
      <c r="F357" s="211"/>
      <c r="H357" s="90"/>
      <c r="I357" s="90"/>
    </row>
    <row r="358" spans="2:9" ht="12.75" customHeight="1" x14ac:dyDescent="0.2">
      <c r="B358" s="90"/>
      <c r="C358" s="90"/>
      <c r="D358" s="91"/>
      <c r="E358" s="134"/>
      <c r="F358" s="211"/>
      <c r="H358" s="90"/>
      <c r="I358" s="90"/>
    </row>
    <row r="359" spans="2:9" ht="12.75" customHeight="1" x14ac:dyDescent="0.2">
      <c r="B359" s="90"/>
      <c r="C359" s="90"/>
      <c r="D359" s="91"/>
      <c r="E359" s="134"/>
      <c r="F359" s="211"/>
      <c r="H359" s="90"/>
      <c r="I359" s="90"/>
    </row>
    <row r="360" spans="2:9" ht="12.75" customHeight="1" x14ac:dyDescent="0.2">
      <c r="B360" s="90"/>
      <c r="C360" s="90"/>
      <c r="D360" s="91"/>
      <c r="E360" s="134"/>
      <c r="F360" s="211"/>
      <c r="H360" s="90"/>
      <c r="I360" s="90"/>
    </row>
    <row r="361" spans="2:9" ht="12.75" customHeight="1" x14ac:dyDescent="0.2">
      <c r="B361" s="90"/>
      <c r="C361" s="90"/>
      <c r="D361" s="91"/>
      <c r="E361" s="134"/>
      <c r="F361" s="211"/>
      <c r="H361" s="90"/>
      <c r="I361" s="90"/>
    </row>
    <row r="362" spans="2:9" ht="12.75" customHeight="1" x14ac:dyDescent="0.2">
      <c r="B362" s="90"/>
      <c r="C362" s="90"/>
      <c r="D362" s="91"/>
      <c r="E362" s="134"/>
      <c r="F362" s="211"/>
      <c r="H362" s="90"/>
      <c r="I362" s="90"/>
    </row>
    <row r="363" spans="2:9" ht="12.75" customHeight="1" x14ac:dyDescent="0.2">
      <c r="B363" s="90"/>
      <c r="C363" s="90"/>
      <c r="D363" s="91"/>
      <c r="E363" s="134"/>
      <c r="F363" s="211"/>
      <c r="H363" s="90"/>
      <c r="I363" s="90"/>
    </row>
    <row r="364" spans="2:9" ht="12.75" customHeight="1" x14ac:dyDescent="0.2">
      <c r="B364" s="90"/>
      <c r="C364" s="90"/>
      <c r="D364" s="91"/>
      <c r="E364" s="134"/>
      <c r="F364" s="211"/>
      <c r="H364" s="90"/>
      <c r="I364" s="90"/>
    </row>
    <row r="365" spans="2:9" ht="12.75" customHeight="1" x14ac:dyDescent="0.2">
      <c r="B365" s="90"/>
      <c r="C365" s="90"/>
      <c r="D365" s="91"/>
      <c r="E365" s="134"/>
      <c r="F365" s="211"/>
      <c r="H365" s="90"/>
      <c r="I365" s="90"/>
    </row>
    <row r="366" spans="2:9" ht="12.75" customHeight="1" x14ac:dyDescent="0.2">
      <c r="B366" s="90"/>
      <c r="C366" s="90"/>
      <c r="D366" s="91"/>
      <c r="E366" s="134"/>
      <c r="F366" s="211"/>
      <c r="H366" s="90"/>
      <c r="I366" s="90"/>
    </row>
    <row r="367" spans="2:9" ht="12.75" customHeight="1" x14ac:dyDescent="0.2">
      <c r="B367" s="90"/>
      <c r="C367" s="90"/>
      <c r="D367" s="91"/>
      <c r="E367" s="134"/>
      <c r="F367" s="211"/>
      <c r="H367" s="90"/>
      <c r="I367" s="90"/>
    </row>
    <row r="368" spans="2:9" ht="12.75" customHeight="1" x14ac:dyDescent="0.2">
      <c r="B368" s="90"/>
      <c r="C368" s="90"/>
      <c r="D368" s="91"/>
      <c r="E368" s="134"/>
      <c r="F368" s="211"/>
      <c r="H368" s="90"/>
      <c r="I368" s="90"/>
    </row>
    <row r="369" spans="2:9" ht="12.75" customHeight="1" x14ac:dyDescent="0.2">
      <c r="B369" s="90"/>
      <c r="C369" s="90"/>
      <c r="D369" s="91"/>
      <c r="E369" s="134"/>
      <c r="F369" s="211"/>
      <c r="H369" s="90"/>
      <c r="I369" s="90"/>
    </row>
    <row r="370" spans="2:9" ht="12.75" customHeight="1" x14ac:dyDescent="0.2">
      <c r="B370" s="90"/>
      <c r="C370" s="90"/>
      <c r="D370" s="91"/>
      <c r="E370" s="134"/>
      <c r="F370" s="211"/>
      <c r="H370" s="90"/>
      <c r="I370" s="90"/>
    </row>
    <row r="371" spans="2:9" ht="12.75" customHeight="1" x14ac:dyDescent="0.2">
      <c r="B371" s="90"/>
      <c r="C371" s="90"/>
      <c r="D371" s="91"/>
      <c r="E371" s="134"/>
      <c r="F371" s="211"/>
      <c r="H371" s="90"/>
      <c r="I371" s="90"/>
    </row>
    <row r="372" spans="2:9" ht="12.75" customHeight="1" x14ac:dyDescent="0.2">
      <c r="B372" s="90"/>
      <c r="C372" s="90"/>
      <c r="D372" s="91"/>
      <c r="E372" s="134"/>
      <c r="F372" s="211"/>
      <c r="H372" s="90"/>
      <c r="I372" s="90"/>
    </row>
    <row r="373" spans="2:9" ht="12.75" customHeight="1" x14ac:dyDescent="0.2">
      <c r="B373" s="90"/>
      <c r="C373" s="90"/>
      <c r="D373" s="91"/>
      <c r="E373" s="134"/>
      <c r="F373" s="211"/>
      <c r="H373" s="90"/>
      <c r="I373" s="90"/>
    </row>
    <row r="374" spans="2:9" x14ac:dyDescent="0.2">
      <c r="B374" s="30"/>
    </row>
    <row r="378" spans="2:9" ht="12.75" customHeight="1" x14ac:dyDescent="0.2">
      <c r="B378" s="90"/>
      <c r="C378" s="90"/>
      <c r="D378" s="91"/>
      <c r="E378" s="91"/>
      <c r="F378" s="107"/>
      <c r="H378" s="90"/>
      <c r="I378" s="90"/>
    </row>
    <row r="379" spans="2:9" ht="12.75" customHeight="1" x14ac:dyDescent="0.2">
      <c r="B379" s="90"/>
      <c r="C379" s="90"/>
      <c r="D379" s="91"/>
      <c r="E379" s="91"/>
      <c r="F379" s="107"/>
      <c r="H379" s="90"/>
      <c r="I379" s="90"/>
    </row>
    <row r="380" spans="2:9" ht="12.75" customHeight="1" x14ac:dyDescent="0.2">
      <c r="B380" s="90"/>
      <c r="C380" s="90"/>
      <c r="D380" s="91"/>
      <c r="E380" s="91"/>
      <c r="F380" s="107"/>
      <c r="H380" s="90"/>
      <c r="I380" s="90"/>
    </row>
    <row r="381" spans="2:9" ht="12.75" customHeight="1" x14ac:dyDescent="0.2">
      <c r="B381" s="90"/>
      <c r="C381" s="90"/>
      <c r="D381" s="91"/>
      <c r="E381" s="91"/>
      <c r="F381" s="107"/>
      <c r="H381" s="90"/>
      <c r="I381" s="90"/>
    </row>
    <row r="382" spans="2:9" ht="12.75" customHeight="1" x14ac:dyDescent="0.2">
      <c r="B382" s="90"/>
      <c r="C382" s="90"/>
      <c r="D382" s="91"/>
      <c r="E382" s="91"/>
      <c r="F382" s="107"/>
      <c r="H382" s="90"/>
      <c r="I382" s="90"/>
    </row>
    <row r="383" spans="2:9" ht="12.75" customHeight="1" x14ac:dyDescent="0.2">
      <c r="B383" s="90"/>
      <c r="C383" s="90"/>
      <c r="D383" s="91"/>
      <c r="E383" s="91"/>
      <c r="F383" s="107"/>
      <c r="H383" s="90"/>
      <c r="I383" s="90"/>
    </row>
    <row r="384" spans="2:9" ht="12.75" customHeight="1" x14ac:dyDescent="0.2">
      <c r="B384" s="90"/>
      <c r="C384" s="90"/>
      <c r="D384" s="91"/>
      <c r="E384" s="91"/>
      <c r="F384" s="107"/>
      <c r="H384" s="90"/>
      <c r="I384" s="90"/>
    </row>
    <row r="385" spans="2:9" ht="12.75" customHeight="1" x14ac:dyDescent="0.2">
      <c r="B385" s="90"/>
      <c r="C385" s="90"/>
      <c r="D385" s="91"/>
      <c r="E385" s="91"/>
      <c r="F385" s="107"/>
      <c r="H385" s="90"/>
      <c r="I385" s="90"/>
    </row>
    <row r="386" spans="2:9" ht="12.75" customHeight="1" x14ac:dyDescent="0.2">
      <c r="B386" s="90"/>
      <c r="C386" s="90"/>
      <c r="D386" s="91"/>
      <c r="E386" s="91"/>
      <c r="F386" s="107"/>
      <c r="H386" s="90"/>
      <c r="I386" s="90"/>
    </row>
    <row r="387" spans="2:9" ht="12.75" customHeight="1" x14ac:dyDescent="0.2">
      <c r="B387" s="90"/>
      <c r="C387" s="90"/>
      <c r="D387" s="91"/>
      <c r="E387" s="91"/>
      <c r="F387" s="107"/>
      <c r="H387" s="90"/>
      <c r="I387" s="90"/>
    </row>
    <row r="388" spans="2:9" ht="12.75" customHeight="1" x14ac:dyDescent="0.2">
      <c r="B388" s="90"/>
      <c r="C388" s="90"/>
      <c r="D388" s="91"/>
      <c r="E388" s="91"/>
      <c r="F388" s="107"/>
      <c r="H388" s="90"/>
      <c r="I388" s="90"/>
    </row>
    <row r="389" spans="2:9" ht="12.75" customHeight="1" x14ac:dyDescent="0.2">
      <c r="B389" s="90"/>
      <c r="C389" s="90"/>
      <c r="D389" s="91"/>
      <c r="E389" s="91"/>
      <c r="F389" s="107"/>
      <c r="H389" s="90"/>
      <c r="I389" s="90"/>
    </row>
    <row r="390" spans="2:9" ht="12.75" customHeight="1" x14ac:dyDescent="0.2">
      <c r="B390" s="90"/>
      <c r="C390" s="90"/>
      <c r="D390" s="91"/>
      <c r="E390" s="91"/>
      <c r="F390" s="107"/>
      <c r="H390" s="90"/>
      <c r="I390" s="90"/>
    </row>
    <row r="391" spans="2:9" ht="12.75" customHeight="1" x14ac:dyDescent="0.2">
      <c r="B391" s="90"/>
      <c r="C391" s="90"/>
      <c r="D391" s="91"/>
      <c r="E391" s="91"/>
      <c r="F391" s="107"/>
      <c r="H391" s="90"/>
      <c r="I391" s="90"/>
    </row>
    <row r="392" spans="2:9" ht="12.75" customHeight="1" x14ac:dyDescent="0.2">
      <c r="B392" s="90"/>
      <c r="C392" s="90"/>
      <c r="D392" s="91"/>
      <c r="E392" s="91"/>
      <c r="F392" s="107"/>
      <c r="H392" s="90"/>
      <c r="I392" s="90"/>
    </row>
    <row r="393" spans="2:9" ht="12.75" customHeight="1" x14ac:dyDescent="0.2">
      <c r="B393" s="90"/>
      <c r="C393" s="90"/>
      <c r="D393" s="91"/>
      <c r="E393" s="91"/>
      <c r="F393" s="107"/>
      <c r="H393" s="90"/>
      <c r="I393" s="90"/>
    </row>
    <row r="394" spans="2:9" ht="12.75" customHeight="1" x14ac:dyDescent="0.2">
      <c r="B394" s="90"/>
      <c r="C394" s="90"/>
      <c r="D394" s="91"/>
      <c r="E394" s="91"/>
      <c r="F394" s="107"/>
      <c r="H394" s="90"/>
      <c r="I394" s="90"/>
    </row>
    <row r="395" spans="2:9" ht="12.75" customHeight="1" x14ac:dyDescent="0.2">
      <c r="B395" s="90"/>
      <c r="C395" s="90"/>
      <c r="D395" s="91"/>
      <c r="E395" s="91"/>
      <c r="F395" s="107"/>
      <c r="H395" s="90"/>
      <c r="I395" s="90"/>
    </row>
    <row r="396" spans="2:9" ht="12.75" customHeight="1" x14ac:dyDescent="0.2">
      <c r="B396" s="90"/>
      <c r="C396" s="90"/>
      <c r="D396" s="91"/>
      <c r="E396" s="91"/>
      <c r="F396" s="107"/>
      <c r="H396" s="90"/>
      <c r="I396" s="90"/>
    </row>
    <row r="397" spans="2:9" ht="12.75" customHeight="1" x14ac:dyDescent="0.2">
      <c r="B397" s="90"/>
      <c r="C397" s="90"/>
      <c r="D397" s="91"/>
      <c r="E397" s="91"/>
      <c r="F397" s="107"/>
      <c r="H397" s="90"/>
      <c r="I397" s="90"/>
    </row>
    <row r="398" spans="2:9" ht="12.75" customHeight="1" x14ac:dyDescent="0.2">
      <c r="B398" s="90"/>
      <c r="C398" s="90"/>
      <c r="D398" s="91"/>
      <c r="E398" s="91"/>
      <c r="F398" s="107"/>
      <c r="H398" s="90"/>
      <c r="I398" s="90"/>
    </row>
    <row r="399" spans="2:9" ht="12.75" customHeight="1" x14ac:dyDescent="0.2">
      <c r="B399" s="90"/>
      <c r="C399" s="90"/>
      <c r="D399" s="91"/>
      <c r="E399" s="91"/>
      <c r="F399" s="107"/>
      <c r="H399" s="90"/>
      <c r="I399" s="90"/>
    </row>
    <row r="400" spans="2:9" ht="12.75" customHeight="1" x14ac:dyDescent="0.2">
      <c r="B400" s="90"/>
      <c r="C400" s="90"/>
      <c r="D400" s="91"/>
      <c r="E400" s="91"/>
      <c r="F400" s="107"/>
      <c r="H400" s="90"/>
      <c r="I400" s="90"/>
    </row>
    <row r="403" spans="2:9" ht="12.75" customHeight="1" x14ac:dyDescent="0.2">
      <c r="B403" s="90"/>
      <c r="C403" s="90"/>
      <c r="D403" s="91"/>
      <c r="H403" s="90"/>
      <c r="I403" s="90"/>
    </row>
    <row r="404" spans="2:9" ht="12.75" customHeight="1" x14ac:dyDescent="0.2">
      <c r="B404" s="90"/>
      <c r="C404" s="90"/>
      <c r="D404" s="91"/>
      <c r="H404" s="90"/>
      <c r="I404" s="90"/>
    </row>
    <row r="405" spans="2:9" ht="12.75" customHeight="1" x14ac:dyDescent="0.2">
      <c r="B405" s="90"/>
      <c r="C405" s="90"/>
      <c r="D405" s="91"/>
      <c r="H405" s="90"/>
      <c r="I405" s="90"/>
    </row>
    <row r="406" spans="2:9" ht="12.75" customHeight="1" x14ac:dyDescent="0.2">
      <c r="B406" s="90"/>
      <c r="C406" s="90"/>
      <c r="D406" s="91"/>
      <c r="H406" s="90"/>
      <c r="I406" s="90"/>
    </row>
    <row r="407" spans="2:9" ht="12.75" customHeight="1" x14ac:dyDescent="0.2">
      <c r="B407" s="90"/>
      <c r="C407" s="90"/>
      <c r="D407" s="91"/>
      <c r="H407" s="90"/>
      <c r="I407" s="90"/>
    </row>
    <row r="408" spans="2:9" ht="12.75" customHeight="1" x14ac:dyDescent="0.2">
      <c r="B408" s="90"/>
      <c r="C408" s="90"/>
      <c r="D408" s="91"/>
      <c r="H408" s="90"/>
      <c r="I408" s="90"/>
    </row>
    <row r="409" spans="2:9" ht="12.75" customHeight="1" x14ac:dyDescent="0.2">
      <c r="B409" s="90"/>
      <c r="C409" s="90"/>
      <c r="D409" s="91"/>
      <c r="H409" s="90"/>
      <c r="I409" s="90"/>
    </row>
    <row r="410" spans="2:9" ht="12.75" customHeight="1" x14ac:dyDescent="0.2">
      <c r="B410" s="90"/>
      <c r="C410" s="90"/>
      <c r="D410" s="91"/>
      <c r="H410" s="90"/>
      <c r="I410" s="90"/>
    </row>
    <row r="411" spans="2:9" ht="12.75" customHeight="1" x14ac:dyDescent="0.2">
      <c r="B411" s="90"/>
      <c r="C411" s="90"/>
      <c r="D411" s="91"/>
      <c r="H411" s="90"/>
      <c r="I411" s="90"/>
    </row>
    <row r="412" spans="2:9" ht="12.75" customHeight="1" x14ac:dyDescent="0.2">
      <c r="B412" s="90"/>
      <c r="C412" s="90"/>
      <c r="D412" s="91"/>
      <c r="H412" s="90"/>
      <c r="I412" s="90"/>
    </row>
    <row r="413" spans="2:9" ht="12.75" customHeight="1" x14ac:dyDescent="0.2">
      <c r="B413" s="90"/>
      <c r="C413" s="90"/>
      <c r="D413" s="91"/>
      <c r="H413" s="90"/>
      <c r="I413" s="90"/>
    </row>
    <row r="414" spans="2:9" ht="12.75" customHeight="1" x14ac:dyDescent="0.2">
      <c r="B414" s="90"/>
      <c r="C414" s="90"/>
      <c r="D414" s="91"/>
      <c r="H414" s="90"/>
      <c r="I414" s="90"/>
    </row>
    <row r="415" spans="2:9" ht="12.75" customHeight="1" x14ac:dyDescent="0.2">
      <c r="B415" s="90"/>
      <c r="C415" s="90"/>
      <c r="D415" s="91"/>
      <c r="H415" s="90"/>
      <c r="I415" s="90"/>
    </row>
    <row r="416" spans="2:9" ht="12.75" customHeight="1" x14ac:dyDescent="0.2">
      <c r="B416" s="90"/>
      <c r="C416" s="90"/>
      <c r="D416" s="91"/>
      <c r="H416" s="90"/>
      <c r="I416" s="90"/>
    </row>
    <row r="417" spans="2:9" ht="12.75" customHeight="1" x14ac:dyDescent="0.2">
      <c r="B417" s="90"/>
      <c r="C417" s="90"/>
      <c r="D417" s="91"/>
      <c r="H417" s="90"/>
      <c r="I417" s="90"/>
    </row>
    <row r="418" spans="2:9" ht="12.75" customHeight="1" x14ac:dyDescent="0.2">
      <c r="B418" s="90"/>
      <c r="C418" s="90"/>
      <c r="D418" s="91"/>
      <c r="H418" s="90"/>
      <c r="I418" s="90"/>
    </row>
    <row r="419" spans="2:9" ht="12.75" customHeight="1" x14ac:dyDescent="0.2">
      <c r="B419" s="90"/>
      <c r="C419" s="90"/>
      <c r="D419" s="91"/>
      <c r="H419" s="90"/>
      <c r="I419" s="90"/>
    </row>
    <row r="420" spans="2:9" ht="12.75" customHeight="1" x14ac:dyDescent="0.2">
      <c r="B420" s="90"/>
      <c r="C420" s="90"/>
      <c r="D420" s="91"/>
      <c r="H420" s="90"/>
      <c r="I420" s="90"/>
    </row>
    <row r="421" spans="2:9" ht="12.75" customHeight="1" x14ac:dyDescent="0.2">
      <c r="B421" s="90"/>
      <c r="C421" s="90"/>
      <c r="D421" s="91"/>
      <c r="H421" s="90"/>
      <c r="I421" s="90"/>
    </row>
    <row r="422" spans="2:9" ht="12.75" customHeight="1" x14ac:dyDescent="0.2">
      <c r="B422" s="90"/>
      <c r="C422" s="90"/>
      <c r="D422" s="91"/>
      <c r="H422" s="90"/>
      <c r="I422" s="90"/>
    </row>
    <row r="423" spans="2:9" ht="12.75" customHeight="1" x14ac:dyDescent="0.2">
      <c r="B423" s="90"/>
      <c r="C423" s="90"/>
      <c r="D423" s="91"/>
      <c r="H423" s="90"/>
      <c r="I423" s="90"/>
    </row>
    <row r="424" spans="2:9" ht="12.75" customHeight="1" x14ac:dyDescent="0.2">
      <c r="B424" s="90"/>
      <c r="C424" s="90"/>
      <c r="D424" s="91"/>
      <c r="H424" s="90"/>
      <c r="I424" s="90"/>
    </row>
    <row r="425" spans="2:9" ht="12.75" customHeight="1" x14ac:dyDescent="0.2">
      <c r="B425" s="90"/>
      <c r="C425" s="90"/>
      <c r="D425" s="91"/>
      <c r="H425" s="90"/>
      <c r="I425" s="90"/>
    </row>
    <row r="426" spans="2:9" ht="12.75" customHeight="1" x14ac:dyDescent="0.2">
      <c r="B426" s="90"/>
      <c r="C426" s="90"/>
      <c r="D426" s="91"/>
      <c r="H426" s="90"/>
      <c r="I426" s="90"/>
    </row>
    <row r="427" spans="2:9" ht="12.75" customHeight="1" x14ac:dyDescent="0.2">
      <c r="B427" s="238"/>
      <c r="C427" s="238"/>
      <c r="D427" s="91"/>
      <c r="H427" s="90"/>
      <c r="I427" s="90"/>
    </row>
    <row r="428" spans="2:9" ht="12.75" customHeight="1" x14ac:dyDescent="0.2">
      <c r="B428" s="99"/>
      <c r="C428" s="99"/>
      <c r="D428" s="91"/>
      <c r="H428" s="90"/>
      <c r="I428" s="90"/>
    </row>
    <row r="429" spans="2:9" ht="12.75" customHeight="1" x14ac:dyDescent="0.2">
      <c r="B429" s="90"/>
      <c r="C429" s="90"/>
      <c r="D429" s="91"/>
      <c r="H429" s="90"/>
      <c r="I429" s="90"/>
    </row>
    <row r="430" spans="2:9" ht="12.75" customHeight="1" x14ac:dyDescent="0.2">
      <c r="B430" s="238"/>
      <c r="C430" s="238"/>
      <c r="D430" s="91"/>
      <c r="H430" s="90"/>
      <c r="I430" s="90"/>
    </row>
    <row r="431" spans="2:9" ht="12.75" customHeight="1" x14ac:dyDescent="0.2">
      <c r="B431" s="90"/>
      <c r="C431" s="90"/>
      <c r="D431" s="91"/>
      <c r="H431" s="90"/>
      <c r="I431" s="90"/>
    </row>
    <row r="432" spans="2:9" ht="12.75" customHeight="1" x14ac:dyDescent="0.2">
      <c r="B432" s="90"/>
      <c r="C432" s="90"/>
      <c r="D432" s="91"/>
      <c r="H432" s="90"/>
      <c r="I432" s="90"/>
    </row>
    <row r="433" spans="2:9" ht="12.75" customHeight="1" x14ac:dyDescent="0.2">
      <c r="B433" s="90"/>
      <c r="C433" s="90"/>
      <c r="D433" s="91"/>
      <c r="H433" s="90"/>
      <c r="I433" s="90"/>
    </row>
    <row r="434" spans="2:9" ht="12.75" customHeight="1" x14ac:dyDescent="0.2">
      <c r="B434" s="90"/>
      <c r="C434" s="90"/>
      <c r="D434" s="91"/>
      <c r="H434" s="90"/>
      <c r="I434" s="90"/>
    </row>
    <row r="435" spans="2:9" ht="12.75" customHeight="1" x14ac:dyDescent="0.2">
      <c r="B435" s="90"/>
      <c r="C435" s="90"/>
      <c r="D435" s="91"/>
      <c r="H435" s="90"/>
      <c r="I435" s="90"/>
    </row>
    <row r="436" spans="2:9" ht="12.75" customHeight="1" x14ac:dyDescent="0.2">
      <c r="B436" s="90"/>
      <c r="C436" s="90"/>
      <c r="D436" s="91"/>
      <c r="H436" s="90"/>
      <c r="I436" s="90"/>
    </row>
    <row r="437" spans="2:9" ht="12.75" customHeight="1" x14ac:dyDescent="0.2">
      <c r="B437" s="90"/>
      <c r="C437" s="90"/>
      <c r="D437" s="91"/>
      <c r="H437" s="90"/>
      <c r="I437" s="90"/>
    </row>
    <row r="438" spans="2:9" ht="12.75" customHeight="1" x14ac:dyDescent="0.2">
      <c r="B438" s="90"/>
      <c r="C438" s="90"/>
      <c r="D438" s="91"/>
      <c r="H438" s="90"/>
      <c r="I438" s="90"/>
    </row>
    <row r="439" spans="2:9" ht="12.75" customHeight="1" x14ac:dyDescent="0.2">
      <c r="B439" s="90"/>
      <c r="C439" s="90"/>
      <c r="D439" s="91"/>
      <c r="H439" s="90"/>
      <c r="I439" s="90"/>
    </row>
    <row r="440" spans="2:9" ht="12.75" customHeight="1" x14ac:dyDescent="0.2">
      <c r="B440" s="90"/>
      <c r="C440" s="90"/>
      <c r="D440" s="91"/>
      <c r="H440" s="90"/>
      <c r="I440" s="90"/>
    </row>
    <row r="441" spans="2:9" ht="12.75" customHeight="1" x14ac:dyDescent="0.2">
      <c r="B441" s="90"/>
      <c r="C441" s="90"/>
      <c r="D441" s="91"/>
      <c r="H441" s="90"/>
      <c r="I441" s="90"/>
    </row>
    <row r="442" spans="2:9" ht="12.75" customHeight="1" x14ac:dyDescent="0.2">
      <c r="B442" s="90"/>
      <c r="C442" s="90"/>
      <c r="D442" s="91"/>
      <c r="H442" s="90"/>
      <c r="I442" s="90"/>
    </row>
    <row r="443" spans="2:9" ht="12.75" customHeight="1" x14ac:dyDescent="0.2">
      <c r="B443" s="90"/>
      <c r="C443" s="90"/>
      <c r="D443" s="91"/>
      <c r="H443" s="90"/>
      <c r="I443" s="90"/>
    </row>
    <row r="444" spans="2:9" ht="12.75" customHeight="1" x14ac:dyDescent="0.2">
      <c r="B444" s="90"/>
      <c r="C444" s="90"/>
      <c r="D444" s="91"/>
      <c r="H444" s="90"/>
      <c r="I444" s="90"/>
    </row>
    <row r="445" spans="2:9" ht="12.75" customHeight="1" x14ac:dyDescent="0.2">
      <c r="B445" s="90"/>
      <c r="C445" s="90"/>
      <c r="D445" s="91"/>
      <c r="H445" s="90"/>
      <c r="I445" s="90"/>
    </row>
    <row r="446" spans="2:9" ht="12.75" customHeight="1" x14ac:dyDescent="0.2">
      <c r="B446" s="90"/>
      <c r="C446" s="90"/>
      <c r="D446" s="91"/>
      <c r="H446" s="90"/>
      <c r="I446" s="90"/>
    </row>
    <row r="447" spans="2:9" ht="12.75" customHeight="1" x14ac:dyDescent="0.2">
      <c r="B447" s="90"/>
      <c r="C447" s="90"/>
      <c r="D447" s="91"/>
      <c r="H447" s="90"/>
      <c r="I447" s="90"/>
    </row>
    <row r="448" spans="2:9" ht="12.75" customHeight="1" x14ac:dyDescent="0.2">
      <c r="B448" s="90"/>
      <c r="C448" s="90"/>
      <c r="D448" s="91"/>
      <c r="H448" s="90"/>
      <c r="I448" s="90"/>
    </row>
    <row r="449" spans="2:9" ht="12.75" customHeight="1" x14ac:dyDescent="0.2">
      <c r="B449" s="90"/>
      <c r="C449" s="90"/>
      <c r="D449" s="91"/>
      <c r="H449" s="90"/>
      <c r="I449" s="90"/>
    </row>
    <row r="450" spans="2:9" ht="12.75" customHeight="1" x14ac:dyDescent="0.2">
      <c r="B450" s="90"/>
      <c r="C450" s="90"/>
      <c r="D450" s="91"/>
      <c r="H450" s="90"/>
      <c r="I450" s="90"/>
    </row>
    <row r="451" spans="2:9" ht="12.75" customHeight="1" x14ac:dyDescent="0.2">
      <c r="B451" s="90"/>
      <c r="C451" s="90"/>
      <c r="D451" s="91"/>
      <c r="H451" s="90"/>
      <c r="I451" s="90"/>
    </row>
    <row r="452" spans="2:9" ht="12.75" customHeight="1" x14ac:dyDescent="0.2">
      <c r="B452" s="90"/>
      <c r="C452" s="90"/>
      <c r="D452" s="91"/>
      <c r="H452" s="90"/>
      <c r="I452" s="90"/>
    </row>
    <row r="453" spans="2:9" ht="12.75" customHeight="1" x14ac:dyDescent="0.2">
      <c r="B453" s="90"/>
      <c r="C453" s="90"/>
      <c r="D453" s="91"/>
      <c r="H453" s="90"/>
      <c r="I453" s="90"/>
    </row>
    <row r="454" spans="2:9" ht="12.75" customHeight="1" x14ac:dyDescent="0.2">
      <c r="B454" s="90"/>
      <c r="C454" s="90"/>
      <c r="D454" s="91"/>
      <c r="H454" s="90"/>
      <c r="I454" s="90"/>
    </row>
    <row r="455" spans="2:9" ht="12.75" customHeight="1" x14ac:dyDescent="0.2">
      <c r="B455" s="90"/>
      <c r="C455" s="90"/>
      <c r="D455" s="91"/>
      <c r="H455" s="90"/>
      <c r="I455" s="90"/>
    </row>
    <row r="456" spans="2:9" ht="12.75" customHeight="1" x14ac:dyDescent="0.2">
      <c r="B456" s="90"/>
      <c r="C456" s="90"/>
      <c r="D456" s="91"/>
      <c r="H456" s="90"/>
      <c r="I456" s="90"/>
    </row>
    <row r="457" spans="2:9" ht="12.75" customHeight="1" x14ac:dyDescent="0.2">
      <c r="B457" s="90"/>
      <c r="C457" s="90"/>
      <c r="D457" s="91"/>
      <c r="H457" s="90"/>
      <c r="I457" s="90"/>
    </row>
    <row r="458" spans="2:9" ht="12.75" customHeight="1" x14ac:dyDescent="0.2">
      <c r="B458" s="90"/>
      <c r="C458" s="90"/>
      <c r="D458" s="91"/>
      <c r="H458" s="90"/>
      <c r="I458" s="90"/>
    </row>
    <row r="459" spans="2:9" ht="12.75" customHeight="1" x14ac:dyDescent="0.2">
      <c r="B459" s="90"/>
      <c r="C459" s="90"/>
      <c r="D459" s="91"/>
      <c r="H459" s="90"/>
      <c r="I459" s="90"/>
    </row>
    <row r="460" spans="2:9" ht="12.75" customHeight="1" x14ac:dyDescent="0.2">
      <c r="B460" s="90"/>
      <c r="C460" s="90"/>
      <c r="D460" s="91"/>
      <c r="H460" s="90"/>
      <c r="I460" s="90"/>
    </row>
    <row r="461" spans="2:9" ht="12.75" customHeight="1" x14ac:dyDescent="0.2">
      <c r="B461" s="90"/>
      <c r="C461" s="90"/>
      <c r="D461" s="91"/>
      <c r="H461" s="90"/>
      <c r="I461" s="90"/>
    </row>
    <row r="462" spans="2:9" ht="12.75" customHeight="1" x14ac:dyDescent="0.2">
      <c r="B462" s="90"/>
      <c r="C462" s="90"/>
      <c r="D462" s="91"/>
      <c r="H462" s="90"/>
      <c r="I462" s="90"/>
    </row>
    <row r="463" spans="2:9" ht="12.75" customHeight="1" x14ac:dyDescent="0.2">
      <c r="B463" s="90"/>
      <c r="C463" s="90"/>
      <c r="D463" s="91"/>
      <c r="H463" s="90"/>
      <c r="I463" s="90"/>
    </row>
    <row r="464" spans="2:9" ht="12.75" customHeight="1" x14ac:dyDescent="0.2">
      <c r="B464" s="90"/>
      <c r="C464" s="90"/>
      <c r="D464" s="91"/>
      <c r="H464" s="90"/>
      <c r="I464" s="90"/>
    </row>
    <row r="465" spans="2:9" ht="12.75" customHeight="1" x14ac:dyDescent="0.2">
      <c r="B465" s="90"/>
      <c r="C465" s="90"/>
      <c r="D465" s="91"/>
      <c r="H465" s="90"/>
      <c r="I465" s="90"/>
    </row>
    <row r="466" spans="2:9" ht="12.75" customHeight="1" x14ac:dyDescent="0.2">
      <c r="B466" s="90"/>
      <c r="C466" s="90"/>
      <c r="D466" s="91"/>
      <c r="H466" s="90"/>
      <c r="I466" s="90"/>
    </row>
    <row r="467" spans="2:9" ht="12.75" customHeight="1" x14ac:dyDescent="0.2">
      <c r="B467" s="90"/>
      <c r="C467" s="90"/>
      <c r="D467" s="91"/>
      <c r="H467" s="90"/>
      <c r="I467" s="90"/>
    </row>
    <row r="468" spans="2:9" ht="12.75" customHeight="1" x14ac:dyDescent="0.2">
      <c r="B468" s="90"/>
      <c r="C468" s="90"/>
      <c r="D468" s="91"/>
      <c r="H468" s="90"/>
      <c r="I468" s="90"/>
    </row>
    <row r="469" spans="2:9" ht="12.75" customHeight="1" x14ac:dyDescent="0.2">
      <c r="B469" s="90"/>
      <c r="C469" s="90"/>
      <c r="D469" s="91"/>
      <c r="H469" s="90"/>
      <c r="I469" s="90"/>
    </row>
    <row r="470" spans="2:9" ht="12.75" customHeight="1" x14ac:dyDescent="0.2">
      <c r="B470" s="90"/>
      <c r="C470" s="90"/>
      <c r="D470" s="91"/>
      <c r="H470" s="90"/>
      <c r="I470" s="90"/>
    </row>
    <row r="471" spans="2:9" ht="12.75" customHeight="1" x14ac:dyDescent="0.2">
      <c r="B471" s="90"/>
      <c r="C471" s="90"/>
      <c r="D471" s="91"/>
      <c r="H471" s="90"/>
      <c r="I471" s="90"/>
    </row>
    <row r="472" spans="2:9" ht="12.75" customHeight="1" x14ac:dyDescent="0.2">
      <c r="B472" s="90"/>
      <c r="C472" s="90"/>
      <c r="D472" s="91"/>
      <c r="H472" s="90"/>
      <c r="I472" s="90"/>
    </row>
    <row r="473" spans="2:9" ht="12.75" customHeight="1" x14ac:dyDescent="0.2">
      <c r="B473" s="90"/>
      <c r="C473" s="90"/>
      <c r="D473" s="91"/>
      <c r="H473" s="90"/>
      <c r="I473" s="90"/>
    </row>
    <row r="474" spans="2:9" ht="12.75" customHeight="1" x14ac:dyDescent="0.2">
      <c r="B474" s="90"/>
      <c r="C474" s="90"/>
      <c r="D474" s="91"/>
      <c r="H474" s="90"/>
      <c r="I474" s="90"/>
    </row>
    <row r="475" spans="2:9" ht="12.75" customHeight="1" x14ac:dyDescent="0.2">
      <c r="B475" s="90"/>
      <c r="C475" s="90"/>
      <c r="D475" s="91"/>
      <c r="H475" s="90"/>
      <c r="I475" s="90"/>
    </row>
    <row r="476" spans="2:9" ht="12.75" customHeight="1" x14ac:dyDescent="0.2">
      <c r="B476" s="90"/>
      <c r="C476" s="90"/>
      <c r="D476" s="91"/>
      <c r="H476" s="90"/>
      <c r="I476" s="90"/>
    </row>
    <row r="477" spans="2:9" ht="12.75" customHeight="1" x14ac:dyDescent="0.2">
      <c r="B477" s="90"/>
      <c r="C477" s="90"/>
      <c r="D477" s="91"/>
      <c r="H477" s="90"/>
      <c r="I477" s="90"/>
    </row>
    <row r="478" spans="2:9" ht="12.75" customHeight="1" x14ac:dyDescent="0.2">
      <c r="B478" s="90"/>
      <c r="C478" s="90"/>
      <c r="D478" s="91"/>
      <c r="H478" s="90"/>
      <c r="I478" s="90"/>
    </row>
    <row r="479" spans="2:9" ht="12.75" customHeight="1" x14ac:dyDescent="0.2">
      <c r="B479" s="90"/>
      <c r="C479" s="90"/>
      <c r="D479" s="91"/>
      <c r="H479" s="90"/>
      <c r="I479" s="90"/>
    </row>
    <row r="480" spans="2:9" ht="12.75" customHeight="1" x14ac:dyDescent="0.2">
      <c r="B480" s="90"/>
      <c r="C480" s="90"/>
      <c r="D480" s="91"/>
      <c r="H480" s="90"/>
      <c r="I480" s="90"/>
    </row>
    <row r="481" spans="2:9" ht="12.75" customHeight="1" x14ac:dyDescent="0.2">
      <c r="B481" s="90"/>
      <c r="C481" s="90"/>
      <c r="D481" s="91"/>
      <c r="H481" s="90"/>
      <c r="I481" s="90"/>
    </row>
    <row r="482" spans="2:9" ht="12.75" customHeight="1" x14ac:dyDescent="0.2">
      <c r="B482" s="90"/>
      <c r="C482" s="90"/>
      <c r="D482" s="91"/>
      <c r="H482" s="90"/>
      <c r="I482" s="90"/>
    </row>
    <row r="483" spans="2:9" ht="12.75" customHeight="1" x14ac:dyDescent="0.2">
      <c r="B483" s="90"/>
      <c r="C483" s="90"/>
      <c r="D483" s="91"/>
      <c r="H483" s="90"/>
      <c r="I483" s="90"/>
    </row>
    <row r="484" spans="2:9" ht="12.75" customHeight="1" x14ac:dyDescent="0.2">
      <c r="B484" s="90"/>
      <c r="C484" s="90"/>
      <c r="D484" s="91"/>
      <c r="H484" s="90"/>
      <c r="I484" s="90"/>
    </row>
    <row r="485" spans="2:9" ht="12.75" customHeight="1" x14ac:dyDescent="0.2">
      <c r="B485" s="90"/>
      <c r="C485" s="90"/>
      <c r="D485" s="91"/>
      <c r="H485" s="90"/>
      <c r="I485" s="90"/>
    </row>
    <row r="486" spans="2:9" ht="12.75" customHeight="1" x14ac:dyDescent="0.2">
      <c r="B486" s="90"/>
      <c r="C486" s="90"/>
      <c r="D486" s="91"/>
      <c r="H486" s="90"/>
      <c r="I486" s="90"/>
    </row>
    <row r="487" spans="2:9" ht="12.75" customHeight="1" x14ac:dyDescent="0.2">
      <c r="B487" s="90"/>
      <c r="C487" s="90"/>
      <c r="D487" s="91"/>
      <c r="H487" s="90"/>
      <c r="I487" s="90"/>
    </row>
    <row r="488" spans="2:9" ht="12.75" customHeight="1" x14ac:dyDescent="0.2">
      <c r="B488" s="90"/>
      <c r="C488" s="90"/>
      <c r="D488" s="91"/>
      <c r="H488" s="90"/>
      <c r="I488" s="90"/>
    </row>
    <row r="489" spans="2:9" ht="12.75" customHeight="1" x14ac:dyDescent="0.2">
      <c r="B489" s="90"/>
      <c r="C489" s="90"/>
      <c r="D489" s="91"/>
      <c r="H489" s="90"/>
      <c r="I489" s="90"/>
    </row>
    <row r="490" spans="2:9" ht="12.75" customHeight="1" x14ac:dyDescent="0.2">
      <c r="B490" s="90"/>
      <c r="C490" s="90"/>
      <c r="D490" s="91"/>
      <c r="H490" s="90"/>
      <c r="I490" s="90"/>
    </row>
    <row r="491" spans="2:9" ht="12.75" customHeight="1" x14ac:dyDescent="0.2">
      <c r="B491" s="90"/>
      <c r="C491" s="90"/>
      <c r="D491" s="91"/>
      <c r="H491" s="90"/>
      <c r="I491" s="90"/>
    </row>
    <row r="492" spans="2:9" ht="12.75" customHeight="1" x14ac:dyDescent="0.2">
      <c r="B492" s="90"/>
      <c r="C492" s="90"/>
      <c r="D492" s="91"/>
      <c r="H492" s="90"/>
      <c r="I492" s="90"/>
    </row>
    <row r="493" spans="2:9" ht="12.75" customHeight="1" x14ac:dyDescent="0.2">
      <c r="B493" s="90"/>
      <c r="C493" s="90"/>
      <c r="D493" s="91"/>
      <c r="H493" s="90"/>
      <c r="I493" s="90"/>
    </row>
    <row r="494" spans="2:9" ht="12.75" customHeight="1" x14ac:dyDescent="0.2">
      <c r="B494" s="90"/>
      <c r="C494" s="90"/>
      <c r="D494" s="91"/>
      <c r="H494" s="90"/>
      <c r="I494" s="90"/>
    </row>
    <row r="495" spans="2:9" ht="12.75" customHeight="1" x14ac:dyDescent="0.2">
      <c r="B495" s="90"/>
      <c r="C495" s="90"/>
      <c r="D495" s="91"/>
      <c r="H495" s="90"/>
      <c r="I495" s="90"/>
    </row>
    <row r="496" spans="2:9" ht="12.75" customHeight="1" x14ac:dyDescent="0.2">
      <c r="B496" s="90"/>
      <c r="C496" s="90"/>
      <c r="D496" s="91"/>
      <c r="H496" s="90"/>
      <c r="I496" s="90"/>
    </row>
    <row r="497" spans="2:9" ht="12.75" customHeight="1" x14ac:dyDescent="0.2">
      <c r="B497" s="90"/>
      <c r="C497" s="90"/>
      <c r="D497" s="91"/>
      <c r="H497" s="90"/>
      <c r="I497" s="90"/>
    </row>
    <row r="498" spans="2:9" ht="12.75" customHeight="1" x14ac:dyDescent="0.2">
      <c r="B498" s="90"/>
      <c r="C498" s="90"/>
      <c r="D498" s="91"/>
      <c r="H498" s="90"/>
      <c r="I498" s="90"/>
    </row>
    <row r="499" spans="2:9" ht="12.75" customHeight="1" x14ac:dyDescent="0.2">
      <c r="B499" s="90"/>
      <c r="C499" s="90"/>
      <c r="D499" s="91"/>
      <c r="H499" s="90"/>
      <c r="I499" s="90"/>
    </row>
    <row r="500" spans="2:9" ht="12.75" customHeight="1" x14ac:dyDescent="0.2">
      <c r="B500" s="90"/>
      <c r="C500" s="90"/>
      <c r="D500" s="91"/>
      <c r="H500" s="90"/>
      <c r="I500" s="90"/>
    </row>
    <row r="501" spans="2:9" ht="12.75" customHeight="1" x14ac:dyDescent="0.2">
      <c r="B501" s="90"/>
      <c r="C501" s="90"/>
      <c r="D501" s="91"/>
      <c r="H501" s="90"/>
      <c r="I501" s="90"/>
    </row>
    <row r="502" spans="2:9" ht="12.75" customHeight="1" x14ac:dyDescent="0.2">
      <c r="B502" s="90"/>
      <c r="C502" s="90"/>
      <c r="D502" s="91"/>
      <c r="H502" s="90"/>
      <c r="I502" s="90"/>
    </row>
    <row r="503" spans="2:9" ht="12.75" customHeight="1" x14ac:dyDescent="0.2">
      <c r="B503" s="90"/>
      <c r="C503" s="90"/>
      <c r="D503" s="91"/>
      <c r="H503" s="90"/>
      <c r="I503" s="90"/>
    </row>
    <row r="504" spans="2:9" ht="12.75" customHeight="1" x14ac:dyDescent="0.2">
      <c r="B504" s="90"/>
      <c r="C504" s="90"/>
      <c r="D504" s="91"/>
      <c r="H504" s="90"/>
      <c r="I504" s="90"/>
    </row>
    <row r="505" spans="2:9" ht="12.75" customHeight="1" x14ac:dyDescent="0.2">
      <c r="B505" s="90"/>
      <c r="C505" s="90"/>
      <c r="D505" s="91"/>
      <c r="H505" s="90"/>
      <c r="I505" s="90"/>
    </row>
    <row r="506" spans="2:9" ht="12.75" customHeight="1" x14ac:dyDescent="0.2">
      <c r="B506" s="90"/>
      <c r="C506" s="90"/>
      <c r="D506" s="91"/>
      <c r="H506" s="90"/>
      <c r="I506" s="90"/>
    </row>
    <row r="507" spans="2:9" ht="12.75" customHeight="1" x14ac:dyDescent="0.2">
      <c r="B507" s="90"/>
      <c r="C507" s="90"/>
      <c r="D507" s="91"/>
      <c r="H507" s="90"/>
      <c r="I507" s="90"/>
    </row>
    <row r="508" spans="2:9" ht="12.75" customHeight="1" x14ac:dyDescent="0.2">
      <c r="B508" s="90"/>
      <c r="C508" s="90"/>
      <c r="D508" s="91"/>
      <c r="H508" s="90"/>
      <c r="I508" s="90"/>
    </row>
    <row r="509" spans="2:9" ht="12.75" customHeight="1" x14ac:dyDescent="0.2">
      <c r="B509" s="90"/>
      <c r="C509" s="90"/>
      <c r="D509" s="91"/>
      <c r="H509" s="90"/>
      <c r="I509" s="90"/>
    </row>
    <row r="510" spans="2:9" ht="12.75" customHeight="1" x14ac:dyDescent="0.2">
      <c r="B510" s="90"/>
      <c r="C510" s="90"/>
      <c r="D510" s="91"/>
      <c r="H510" s="90"/>
      <c r="I510" s="90"/>
    </row>
    <row r="511" spans="2:9" ht="12.75" customHeight="1" x14ac:dyDescent="0.2">
      <c r="B511" s="90"/>
      <c r="C511" s="90"/>
      <c r="D511" s="91"/>
      <c r="H511" s="90"/>
      <c r="I511" s="90"/>
    </row>
    <row r="512" spans="2:9" ht="12.75" customHeight="1" x14ac:dyDescent="0.2">
      <c r="B512" s="90"/>
      <c r="C512" s="90"/>
      <c r="D512" s="91"/>
      <c r="H512" s="90"/>
      <c r="I512" s="90"/>
    </row>
    <row r="513" spans="2:9" ht="12.75" customHeight="1" x14ac:dyDescent="0.2">
      <c r="B513" s="90"/>
      <c r="C513" s="90"/>
      <c r="D513" s="91"/>
      <c r="H513" s="90"/>
      <c r="I513" s="90"/>
    </row>
    <row r="514" spans="2:9" ht="12.75" customHeight="1" x14ac:dyDescent="0.2">
      <c r="B514" s="90"/>
      <c r="C514" s="90"/>
      <c r="D514" s="91"/>
      <c r="H514" s="90"/>
      <c r="I514" s="90"/>
    </row>
    <row r="515" spans="2:9" ht="12.75" customHeight="1" x14ac:dyDescent="0.2">
      <c r="B515" s="90"/>
      <c r="C515" s="90"/>
      <c r="D515" s="91"/>
      <c r="H515" s="90"/>
      <c r="I515" s="90"/>
    </row>
    <row r="516" spans="2:9" ht="12.75" customHeight="1" x14ac:dyDescent="0.2">
      <c r="B516" s="90"/>
      <c r="C516" s="90"/>
      <c r="D516" s="91"/>
      <c r="H516" s="90"/>
      <c r="I516" s="90"/>
    </row>
    <row r="517" spans="2:9" ht="12.75" customHeight="1" x14ac:dyDescent="0.2">
      <c r="B517" s="90"/>
      <c r="C517" s="90"/>
      <c r="D517" s="91"/>
      <c r="H517" s="90"/>
      <c r="I517" s="90"/>
    </row>
    <row r="518" spans="2:9" ht="12.75" customHeight="1" x14ac:dyDescent="0.2">
      <c r="B518" s="90"/>
      <c r="C518" s="90"/>
      <c r="D518" s="91"/>
      <c r="H518" s="90"/>
      <c r="I518" s="90"/>
    </row>
    <row r="519" spans="2:9" ht="12.75" customHeight="1" x14ac:dyDescent="0.2">
      <c r="B519" s="90"/>
      <c r="C519" s="90"/>
      <c r="D519" s="91"/>
      <c r="H519" s="90"/>
      <c r="I519" s="90"/>
    </row>
    <row r="520" spans="2:9" ht="12.75" customHeight="1" x14ac:dyDescent="0.2">
      <c r="B520" s="90"/>
      <c r="C520" s="90"/>
      <c r="D520" s="91"/>
      <c r="H520" s="90"/>
      <c r="I520" s="90"/>
    </row>
    <row r="521" spans="2:9" ht="12.75" customHeight="1" x14ac:dyDescent="0.2">
      <c r="B521" s="90"/>
      <c r="C521" s="90"/>
      <c r="D521" s="91"/>
      <c r="H521" s="90"/>
      <c r="I521" s="90"/>
    </row>
    <row r="522" spans="2:9" ht="12.75" customHeight="1" x14ac:dyDescent="0.2">
      <c r="B522" s="90"/>
      <c r="C522" s="90"/>
      <c r="D522" s="91"/>
      <c r="H522" s="90"/>
      <c r="I522" s="90"/>
    </row>
    <row r="523" spans="2:9" ht="12.75" customHeight="1" x14ac:dyDescent="0.2">
      <c r="B523" s="238"/>
      <c r="C523" s="238"/>
      <c r="D523" s="91"/>
      <c r="H523" s="90"/>
      <c r="I523" s="90"/>
    </row>
    <row r="524" spans="2:9" ht="12.75" customHeight="1" x14ac:dyDescent="0.2">
      <c r="B524" s="99"/>
      <c r="C524" s="99"/>
      <c r="D524" s="91"/>
      <c r="H524" s="90"/>
      <c r="I524" s="90"/>
    </row>
    <row r="525" spans="2:9" ht="12.75" customHeight="1" x14ac:dyDescent="0.2">
      <c r="B525" s="90"/>
      <c r="C525" s="90"/>
      <c r="D525" s="91"/>
      <c r="H525" s="90"/>
      <c r="I525" s="90"/>
    </row>
    <row r="526" spans="2:9" ht="12.75" customHeight="1" x14ac:dyDescent="0.2">
      <c r="B526" s="90"/>
      <c r="C526" s="90"/>
      <c r="D526" s="91"/>
      <c r="H526" s="90"/>
      <c r="I526" s="90"/>
    </row>
    <row r="527" spans="2:9" ht="12.75" customHeight="1" x14ac:dyDescent="0.2">
      <c r="B527" s="90"/>
      <c r="C527" s="90"/>
      <c r="D527" s="91"/>
      <c r="H527" s="90"/>
      <c r="I527" s="90"/>
    </row>
    <row r="528" spans="2:9" ht="12.75" customHeight="1" x14ac:dyDescent="0.2">
      <c r="B528" s="90"/>
      <c r="C528" s="90"/>
      <c r="D528" s="91"/>
      <c r="H528" s="90"/>
      <c r="I528" s="90"/>
    </row>
    <row r="529" spans="2:9" ht="12.75" customHeight="1" x14ac:dyDescent="0.2">
      <c r="B529" s="90"/>
      <c r="C529" s="90"/>
      <c r="D529" s="91"/>
      <c r="H529" s="90"/>
      <c r="I529" s="90"/>
    </row>
    <row r="530" spans="2:9" ht="12.75" customHeight="1" x14ac:dyDescent="0.2">
      <c r="B530" s="90"/>
      <c r="C530" s="90"/>
      <c r="D530" s="91"/>
      <c r="H530" s="90"/>
      <c r="I530" s="90"/>
    </row>
    <row r="531" spans="2:9" ht="12.75" customHeight="1" x14ac:dyDescent="0.2">
      <c r="B531" s="90"/>
      <c r="C531" s="90"/>
      <c r="D531" s="91"/>
      <c r="H531" s="90"/>
      <c r="I531" s="90"/>
    </row>
    <row r="532" spans="2:9" ht="12.75" customHeight="1" x14ac:dyDescent="0.2">
      <c r="B532" s="238"/>
      <c r="C532" s="238"/>
      <c r="D532" s="91"/>
      <c r="H532" s="90"/>
      <c r="I532" s="90"/>
    </row>
    <row r="533" spans="2:9" ht="12.75" customHeight="1" x14ac:dyDescent="0.2">
      <c r="B533" s="238"/>
      <c r="C533" s="238"/>
      <c r="D533" s="91"/>
      <c r="H533" s="90"/>
      <c r="I533" s="90"/>
    </row>
    <row r="534" spans="2:9" ht="12.75" customHeight="1" x14ac:dyDescent="0.2">
      <c r="B534" s="90"/>
      <c r="C534" s="90"/>
      <c r="D534" s="91"/>
      <c r="H534" s="90"/>
      <c r="I534" s="90"/>
    </row>
    <row r="535" spans="2:9" ht="12.75" customHeight="1" x14ac:dyDescent="0.2">
      <c r="B535" s="90"/>
      <c r="C535" s="90"/>
      <c r="D535" s="91"/>
      <c r="H535" s="90"/>
      <c r="I535" s="90"/>
    </row>
    <row r="536" spans="2:9" ht="12.75" customHeight="1" x14ac:dyDescent="0.2">
      <c r="B536" s="90"/>
      <c r="C536" s="90"/>
      <c r="D536" s="91"/>
      <c r="H536" s="90"/>
      <c r="I536" s="90"/>
    </row>
    <row r="537" spans="2:9" ht="12.75" customHeight="1" x14ac:dyDescent="0.2">
      <c r="B537" s="90"/>
      <c r="C537" s="90"/>
      <c r="D537" s="91"/>
      <c r="H537" s="90"/>
      <c r="I537" s="90"/>
    </row>
    <row r="538" spans="2:9" ht="12.75" customHeight="1" x14ac:dyDescent="0.2">
      <c r="B538" s="90"/>
      <c r="C538" s="90"/>
      <c r="D538" s="91"/>
      <c r="H538" s="90"/>
      <c r="I538" s="90"/>
    </row>
    <row r="539" spans="2:9" ht="12.75" customHeight="1" x14ac:dyDescent="0.2">
      <c r="B539" s="99"/>
      <c r="C539" s="99"/>
      <c r="D539" s="91"/>
      <c r="H539" s="90"/>
      <c r="I539" s="90"/>
    </row>
    <row r="540" spans="2:9" ht="12.75" customHeight="1" x14ac:dyDescent="0.2">
      <c r="B540" s="99"/>
      <c r="C540" s="99"/>
      <c r="D540" s="91"/>
      <c r="H540" s="90"/>
      <c r="I540" s="90"/>
    </row>
    <row r="541" spans="2:9" ht="12.75" customHeight="1" x14ac:dyDescent="0.2">
      <c r="B541" s="90"/>
      <c r="C541" s="90"/>
      <c r="D541" s="91"/>
      <c r="H541" s="90"/>
      <c r="I541" s="90"/>
    </row>
    <row r="542" spans="2:9" ht="12.75" customHeight="1" x14ac:dyDescent="0.2">
      <c r="B542" s="90"/>
      <c r="C542" s="90"/>
      <c r="D542" s="91"/>
      <c r="H542" s="90"/>
      <c r="I542" s="90"/>
    </row>
    <row r="543" spans="2:9" ht="12.75" customHeight="1" x14ac:dyDescent="0.2">
      <c r="B543" s="90"/>
      <c r="C543" s="90"/>
      <c r="D543" s="91"/>
      <c r="H543" s="90"/>
      <c r="I543" s="90"/>
    </row>
    <row r="544" spans="2:9" ht="12.75" customHeight="1" x14ac:dyDescent="0.2">
      <c r="B544" s="90"/>
      <c r="C544" s="90"/>
      <c r="D544" s="91"/>
      <c r="H544" s="90"/>
      <c r="I544" s="90"/>
    </row>
    <row r="545" spans="2:9" ht="12.75" customHeight="1" x14ac:dyDescent="0.2">
      <c r="B545" s="90"/>
      <c r="C545" s="90"/>
      <c r="D545" s="91"/>
      <c r="H545" s="90"/>
      <c r="I545" s="90"/>
    </row>
    <row r="546" spans="2:9" ht="12.75" customHeight="1" x14ac:dyDescent="0.2">
      <c r="B546" s="90"/>
      <c r="C546" s="90"/>
      <c r="D546" s="91"/>
      <c r="H546" s="90"/>
      <c r="I546" s="90"/>
    </row>
    <row r="547" spans="2:9" ht="12.75" customHeight="1" x14ac:dyDescent="0.2">
      <c r="B547" s="90"/>
      <c r="C547" s="90"/>
      <c r="D547" s="91"/>
      <c r="H547" s="90"/>
      <c r="I547" s="90"/>
    </row>
    <row r="548" spans="2:9" ht="12.75" customHeight="1" x14ac:dyDescent="0.2">
      <c r="B548" s="90"/>
      <c r="C548" s="90"/>
      <c r="D548" s="91"/>
      <c r="H548" s="90"/>
      <c r="I548" s="90"/>
    </row>
    <row r="549" spans="2:9" ht="12.75" customHeight="1" x14ac:dyDescent="0.2">
      <c r="B549" s="90"/>
      <c r="C549" s="90"/>
      <c r="D549" s="91"/>
      <c r="H549" s="90"/>
      <c r="I549" s="90"/>
    </row>
    <row r="550" spans="2:9" ht="12.75" customHeight="1" x14ac:dyDescent="0.2">
      <c r="B550" s="90"/>
      <c r="C550" s="90"/>
      <c r="D550" s="91"/>
      <c r="H550" s="90"/>
      <c r="I550" s="90"/>
    </row>
    <row r="551" spans="2:9" ht="12.75" customHeight="1" x14ac:dyDescent="0.2">
      <c r="B551" s="90"/>
      <c r="C551" s="90"/>
      <c r="D551" s="91"/>
      <c r="H551" s="90"/>
      <c r="I551" s="90"/>
    </row>
    <row r="552" spans="2:9" ht="12.75" customHeight="1" x14ac:dyDescent="0.2">
      <c r="B552" s="90"/>
      <c r="C552" s="90"/>
      <c r="D552" s="91"/>
      <c r="H552" s="90"/>
      <c r="I552" s="90"/>
    </row>
    <row r="553" spans="2:9" ht="12.75" customHeight="1" x14ac:dyDescent="0.2">
      <c r="B553" s="90"/>
      <c r="C553" s="90"/>
      <c r="D553" s="91"/>
      <c r="H553" s="90"/>
      <c r="I553" s="90"/>
    </row>
    <row r="554" spans="2:9" ht="12.75" customHeight="1" x14ac:dyDescent="0.2">
      <c r="B554" s="90"/>
      <c r="C554" s="90"/>
      <c r="D554" s="91"/>
      <c r="H554" s="90"/>
      <c r="I554" s="90"/>
    </row>
  </sheetData>
  <sortState ref="A290:AM320">
    <sortCondition ref="B290:B320"/>
  </sortState>
  <conditionalFormatting sqref="C34">
    <cfRule type="duplicateValues" dxfId="18" priority="104"/>
  </conditionalFormatting>
  <conditionalFormatting sqref="C45">
    <cfRule type="duplicateValues" dxfId="17" priority="108"/>
  </conditionalFormatting>
  <conditionalFormatting sqref="B42 C33">
    <cfRule type="duplicateValues" dxfId="16" priority="178"/>
  </conditionalFormatting>
  <conditionalFormatting sqref="B45">
    <cfRule type="duplicateValues" dxfId="15" priority="181"/>
  </conditionalFormatting>
  <conditionalFormatting sqref="B33">
    <cfRule type="duplicateValues" dxfId="14" priority="184"/>
  </conditionalFormatting>
  <conditionalFormatting sqref="B34">
    <cfRule type="duplicateValues" dxfId="13" priority="185"/>
  </conditionalFormatting>
  <conditionalFormatting sqref="B37">
    <cfRule type="duplicateValues" dxfId="12" priority="186"/>
  </conditionalFormatting>
  <conditionalFormatting sqref="B36">
    <cfRule type="duplicateValues" dxfId="11" priority="188"/>
  </conditionalFormatting>
  <conditionalFormatting sqref="B38">
    <cfRule type="duplicateValues" dxfId="10" priority="189"/>
  </conditionalFormatting>
  <conditionalFormatting sqref="B39">
    <cfRule type="duplicateValues" dxfId="9" priority="191"/>
  </conditionalFormatting>
  <conditionalFormatting sqref="B40">
    <cfRule type="duplicateValues" dxfId="8" priority="192"/>
  </conditionalFormatting>
  <conditionalFormatting sqref="B41">
    <cfRule type="duplicateValues" dxfId="7" priority="194"/>
  </conditionalFormatting>
  <conditionalFormatting sqref="C46">
    <cfRule type="duplicateValues" dxfId="6" priority="196"/>
  </conditionalFormatting>
  <conditionalFormatting sqref="C201">
    <cfRule type="duplicateValues" dxfId="5" priority="3"/>
  </conditionalFormatting>
  <conditionalFormatting sqref="B201">
    <cfRule type="duplicateValues" dxfId="4" priority="4"/>
  </conditionalFormatting>
  <conditionalFormatting sqref="C36:C42">
    <cfRule type="duplicateValues" dxfId="3" priority="197"/>
  </conditionalFormatting>
  <conditionalFormatting sqref="C159:C166">
    <cfRule type="duplicateValues" dxfId="2" priority="198"/>
  </conditionalFormatting>
  <conditionalFormatting sqref="B43:C43">
    <cfRule type="duplicateValues" dxfId="1" priority="199"/>
  </conditionalFormatting>
  <conditionalFormatting sqref="B44:C44">
    <cfRule type="duplicateValues" dxfId="0" priority="200"/>
  </conditionalFormatting>
  <pageMargins left="0.45" right="0.45" top="0.75" bottom="0.75" header="0.3" footer="0.3"/>
  <pageSetup scale="95" firstPageNumber="31" orientation="landscape" useFirstPageNumber="1" r:id="rId1"/>
  <headerFooter>
    <oddFooter>&amp;C&amp;P&amp;R06/30/2023</oddFooter>
  </headerFooter>
  <rowBreaks count="3" manualBreakCount="3">
    <brk id="220" max="16383" man="1"/>
    <brk id="251" max="16383" man="1"/>
    <brk id="29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856"/>
  <sheetViews>
    <sheetView topLeftCell="A397" zoomScaleNormal="100" workbookViewId="0">
      <selection activeCell="O412" sqref="O412"/>
    </sheetView>
  </sheetViews>
  <sheetFormatPr defaultRowHeight="12.75" x14ac:dyDescent="0.2"/>
  <cols>
    <col min="1" max="1" width="7.140625" style="37" customWidth="1"/>
    <col min="2" max="2" width="20.42578125" customWidth="1"/>
    <col min="3" max="3" width="26.28515625" customWidth="1"/>
    <col min="4" max="4" width="15.42578125" style="144" customWidth="1"/>
    <col min="5" max="5" width="11.140625" style="144" customWidth="1"/>
    <col min="6" max="6" width="15.42578125" style="144" customWidth="1"/>
    <col min="7" max="7" width="11.140625" style="144" customWidth="1"/>
    <col min="8" max="8" width="31.42578125" style="144" customWidth="1"/>
    <col min="9" max="9" width="13" customWidth="1"/>
  </cols>
  <sheetData>
    <row r="1" spans="1:9" x14ac:dyDescent="0.2">
      <c r="B1" s="1" t="s">
        <v>0</v>
      </c>
      <c r="C1" s="2"/>
    </row>
    <row r="2" spans="1:9" x14ac:dyDescent="0.2">
      <c r="B2" s="5" t="s">
        <v>1</v>
      </c>
      <c r="C2" s="2"/>
    </row>
    <row r="3" spans="1:9" x14ac:dyDescent="0.2">
      <c r="B3" s="1" t="str">
        <f>+Summary!$A$3</f>
        <v>2023-2024 Approved Budget</v>
      </c>
      <c r="C3" s="2"/>
    </row>
    <row r="6" spans="1:9" x14ac:dyDescent="0.2">
      <c r="A6" s="71"/>
      <c r="D6" s="145" t="s">
        <v>2349</v>
      </c>
      <c r="E6" s="145"/>
      <c r="F6" s="145" t="s">
        <v>2599</v>
      </c>
      <c r="G6" s="145" t="s">
        <v>2599</v>
      </c>
    </row>
    <row r="7" spans="1:9" s="133" customFormat="1" ht="12.75" customHeight="1" x14ac:dyDescent="0.2">
      <c r="A7" s="71"/>
      <c r="B7" s="93" t="s">
        <v>2000</v>
      </c>
      <c r="C7" s="93" t="s">
        <v>2001</v>
      </c>
      <c r="D7" s="146" t="s">
        <v>314</v>
      </c>
      <c r="E7" s="146" t="s">
        <v>2002</v>
      </c>
      <c r="F7" s="146" t="s">
        <v>314</v>
      </c>
      <c r="G7" s="146" t="s">
        <v>2003</v>
      </c>
      <c r="H7" s="93" t="s">
        <v>315</v>
      </c>
      <c r="I7" s="102" t="s">
        <v>2004</v>
      </c>
    </row>
    <row r="8" spans="1:9" s="88" customFormat="1" ht="12.75" customHeight="1" x14ac:dyDescent="0.2">
      <c r="A8" s="72"/>
      <c r="B8" s="93"/>
      <c r="C8" s="93"/>
      <c r="D8" s="146"/>
      <c r="E8" s="146"/>
      <c r="F8" s="146"/>
      <c r="G8" s="146"/>
      <c r="H8" s="146"/>
      <c r="I8" s="94"/>
    </row>
    <row r="9" spans="1:9" s="88" customFormat="1" ht="12.75" customHeight="1" x14ac:dyDescent="0.2">
      <c r="A9" s="72"/>
      <c r="B9" s="102" t="s">
        <v>2022</v>
      </c>
      <c r="C9" s="93"/>
      <c r="D9" s="146"/>
      <c r="E9" s="146"/>
      <c r="F9" s="146"/>
      <c r="G9" s="146"/>
      <c r="H9" s="146"/>
      <c r="I9" s="94"/>
    </row>
    <row r="10" spans="1:9" s="98" customFormat="1" x14ac:dyDescent="0.2">
      <c r="A10" s="98">
        <v>1</v>
      </c>
      <c r="B10" s="98" t="s">
        <v>422</v>
      </c>
      <c r="C10" s="98" t="s">
        <v>421</v>
      </c>
      <c r="D10" s="211">
        <v>67821</v>
      </c>
      <c r="E10" s="211">
        <f>+F10-D10</f>
        <v>858</v>
      </c>
      <c r="F10" s="211">
        <v>68679</v>
      </c>
      <c r="G10" s="107"/>
      <c r="H10" s="98" t="s">
        <v>399</v>
      </c>
      <c r="I10" s="98" t="s">
        <v>400</v>
      </c>
    </row>
    <row r="11" spans="1:9" s="98" customFormat="1" x14ac:dyDescent="0.2">
      <c r="A11" s="98">
        <v>2</v>
      </c>
      <c r="B11" s="98" t="s">
        <v>403</v>
      </c>
      <c r="C11" s="98" t="s">
        <v>348</v>
      </c>
      <c r="D11" s="211">
        <v>74451</v>
      </c>
      <c r="E11" s="211">
        <f t="shared" ref="E11:E25" si="0">+F11-D11</f>
        <v>1500</v>
      </c>
      <c r="F11" s="211">
        <f>74451+1500</f>
        <v>75951</v>
      </c>
      <c r="G11" s="107"/>
      <c r="H11" s="98" t="s">
        <v>399</v>
      </c>
      <c r="I11" s="98" t="s">
        <v>400</v>
      </c>
    </row>
    <row r="12" spans="1:9" s="98" customFormat="1" x14ac:dyDescent="0.2">
      <c r="A12" s="98">
        <v>3</v>
      </c>
      <c r="B12" s="98" t="s">
        <v>429</v>
      </c>
      <c r="C12" s="98" t="s">
        <v>411</v>
      </c>
      <c r="D12" s="211">
        <v>67821</v>
      </c>
      <c r="E12" s="211">
        <f t="shared" si="0"/>
        <v>858</v>
      </c>
      <c r="F12" s="211">
        <v>68679</v>
      </c>
      <c r="G12" s="107"/>
      <c r="H12" s="98" t="s">
        <v>399</v>
      </c>
      <c r="I12" s="98" t="s">
        <v>400</v>
      </c>
    </row>
    <row r="13" spans="1:9" s="98" customFormat="1" x14ac:dyDescent="0.2">
      <c r="A13" s="98">
        <v>4</v>
      </c>
      <c r="B13" s="98" t="s">
        <v>408</v>
      </c>
      <c r="C13" s="98" t="s">
        <v>393</v>
      </c>
      <c r="D13" s="211">
        <v>74451</v>
      </c>
      <c r="E13" s="211">
        <f t="shared" si="0"/>
        <v>1500</v>
      </c>
      <c r="F13" s="211">
        <f>74451+1500</f>
        <v>75951</v>
      </c>
      <c r="G13" s="107"/>
      <c r="H13" s="98" t="s">
        <v>399</v>
      </c>
      <c r="I13" s="98" t="s">
        <v>400</v>
      </c>
    </row>
    <row r="14" spans="1:9" s="98" customFormat="1" x14ac:dyDescent="0.2">
      <c r="A14" s="98">
        <v>5</v>
      </c>
      <c r="B14" s="98" t="s">
        <v>420</v>
      </c>
      <c r="C14" s="98" t="s">
        <v>419</v>
      </c>
      <c r="D14" s="211">
        <v>67821</v>
      </c>
      <c r="E14" s="211">
        <f t="shared" si="0"/>
        <v>858</v>
      </c>
      <c r="F14" s="211">
        <v>68679</v>
      </c>
      <c r="G14" s="107"/>
      <c r="H14" s="98" t="s">
        <v>399</v>
      </c>
      <c r="I14" s="98" t="s">
        <v>400</v>
      </c>
    </row>
    <row r="15" spans="1:9" s="98" customFormat="1" x14ac:dyDescent="0.2">
      <c r="A15" s="98">
        <v>6</v>
      </c>
      <c r="B15" s="98" t="s">
        <v>426</v>
      </c>
      <c r="C15" s="98" t="s">
        <v>425</v>
      </c>
      <c r="D15" s="211">
        <v>67821</v>
      </c>
      <c r="E15" s="211">
        <f t="shared" si="0"/>
        <v>858</v>
      </c>
      <c r="F15" s="211">
        <v>68679</v>
      </c>
      <c r="G15" s="107"/>
      <c r="H15" s="98" t="s">
        <v>399</v>
      </c>
      <c r="I15" s="98" t="s">
        <v>400</v>
      </c>
    </row>
    <row r="16" spans="1:9" s="98" customFormat="1" x14ac:dyDescent="0.2">
      <c r="A16" s="98">
        <v>7</v>
      </c>
      <c r="B16" s="98" t="s">
        <v>2139</v>
      </c>
      <c r="C16" s="98" t="s">
        <v>401</v>
      </c>
      <c r="D16" s="211">
        <v>67821</v>
      </c>
      <c r="E16" s="211">
        <f t="shared" si="0"/>
        <v>858</v>
      </c>
      <c r="F16" s="211">
        <v>68679</v>
      </c>
      <c r="G16" s="107"/>
      <c r="H16" s="98" t="s">
        <v>399</v>
      </c>
      <c r="I16" s="98" t="s">
        <v>400</v>
      </c>
    </row>
    <row r="17" spans="1:9" s="98" customFormat="1" x14ac:dyDescent="0.2">
      <c r="A17" s="98">
        <v>8</v>
      </c>
      <c r="B17" s="98" t="s">
        <v>398</v>
      </c>
      <c r="C17" s="98" t="s">
        <v>397</v>
      </c>
      <c r="D17" s="211">
        <v>72345</v>
      </c>
      <c r="E17" s="211">
        <f t="shared" si="0"/>
        <v>741</v>
      </c>
      <c r="F17" s="211">
        <v>73086</v>
      </c>
      <c r="G17" s="107"/>
      <c r="H17" s="98" t="s">
        <v>399</v>
      </c>
      <c r="I17" s="98" t="s">
        <v>400</v>
      </c>
    </row>
    <row r="18" spans="1:9" s="98" customFormat="1" x14ac:dyDescent="0.2">
      <c r="A18" s="98">
        <v>9</v>
      </c>
      <c r="B18" s="98" t="s">
        <v>355</v>
      </c>
      <c r="C18" s="98" t="s">
        <v>428</v>
      </c>
      <c r="D18" s="211">
        <v>62166</v>
      </c>
      <c r="E18" s="211">
        <f t="shared" si="0"/>
        <v>780</v>
      </c>
      <c r="F18" s="211">
        <v>62946</v>
      </c>
      <c r="G18" s="107"/>
      <c r="H18" s="98" t="s">
        <v>399</v>
      </c>
      <c r="I18" s="98" t="s">
        <v>400</v>
      </c>
    </row>
    <row r="19" spans="1:9" s="98" customFormat="1" x14ac:dyDescent="0.2">
      <c r="A19" s="98">
        <v>10</v>
      </c>
      <c r="B19" s="98" t="s">
        <v>431</v>
      </c>
      <c r="C19" s="98" t="s">
        <v>430</v>
      </c>
      <c r="D19" s="211">
        <v>67821</v>
      </c>
      <c r="E19" s="211">
        <f t="shared" si="0"/>
        <v>858</v>
      </c>
      <c r="F19" s="211">
        <v>68679</v>
      </c>
      <c r="G19" s="107"/>
      <c r="H19" s="98" t="s">
        <v>399</v>
      </c>
      <c r="I19" s="98" t="s">
        <v>400</v>
      </c>
    </row>
    <row r="20" spans="1:9" s="98" customFormat="1" x14ac:dyDescent="0.2">
      <c r="A20" s="98">
        <v>11</v>
      </c>
      <c r="B20" s="98" t="s">
        <v>416</v>
      </c>
      <c r="C20" s="98" t="s">
        <v>415</v>
      </c>
      <c r="D20" s="211">
        <v>62166</v>
      </c>
      <c r="E20" s="211">
        <f t="shared" si="0"/>
        <v>780</v>
      </c>
      <c r="F20" s="211">
        <v>62946</v>
      </c>
      <c r="G20" s="107"/>
      <c r="H20" s="98" t="s">
        <v>399</v>
      </c>
      <c r="I20" s="98" t="s">
        <v>400</v>
      </c>
    </row>
    <row r="21" spans="1:9" s="98" customFormat="1" x14ac:dyDescent="0.2">
      <c r="A21" s="98">
        <v>12</v>
      </c>
      <c r="B21" s="98" t="s">
        <v>410</v>
      </c>
      <c r="C21" s="98" t="s">
        <v>409</v>
      </c>
      <c r="D21" s="211">
        <v>72345</v>
      </c>
      <c r="E21" s="211">
        <f t="shared" si="0"/>
        <v>741</v>
      </c>
      <c r="F21" s="211">
        <v>73086</v>
      </c>
      <c r="G21" s="107"/>
      <c r="H21" s="98" t="s">
        <v>399</v>
      </c>
      <c r="I21" s="98" t="s">
        <v>400</v>
      </c>
    </row>
    <row r="22" spans="1:9" s="98" customFormat="1" x14ac:dyDescent="0.2">
      <c r="A22" s="98">
        <v>13</v>
      </c>
      <c r="B22" s="98" t="s">
        <v>418</v>
      </c>
      <c r="C22" s="98" t="s">
        <v>329</v>
      </c>
      <c r="D22" s="211">
        <v>72345</v>
      </c>
      <c r="E22" s="211">
        <f t="shared" si="0"/>
        <v>741</v>
      </c>
      <c r="F22" s="211">
        <v>73086</v>
      </c>
      <c r="G22" s="107"/>
      <c r="H22" s="98" t="s">
        <v>399</v>
      </c>
      <c r="I22" s="98" t="s">
        <v>400</v>
      </c>
    </row>
    <row r="23" spans="1:9" s="98" customFormat="1" x14ac:dyDescent="0.2">
      <c r="A23" s="98">
        <v>14</v>
      </c>
      <c r="B23" s="98" t="s">
        <v>407</v>
      </c>
      <c r="C23" s="98" t="s">
        <v>406</v>
      </c>
      <c r="D23" s="211">
        <v>67821</v>
      </c>
      <c r="E23" s="211">
        <f t="shared" si="0"/>
        <v>858</v>
      </c>
      <c r="F23" s="211">
        <v>68679</v>
      </c>
      <c r="G23" s="107"/>
      <c r="H23" s="98" t="s">
        <v>399</v>
      </c>
      <c r="I23" s="98" t="s">
        <v>400</v>
      </c>
    </row>
    <row r="24" spans="1:9" s="98" customFormat="1" x14ac:dyDescent="0.2">
      <c r="A24" s="98">
        <v>15</v>
      </c>
      <c r="B24" s="98" t="s">
        <v>405</v>
      </c>
      <c r="C24" s="98" t="s">
        <v>404</v>
      </c>
      <c r="D24" s="211">
        <v>67821</v>
      </c>
      <c r="E24" s="211">
        <f t="shared" si="0"/>
        <v>858</v>
      </c>
      <c r="F24" s="211">
        <v>68679</v>
      </c>
      <c r="G24" s="107"/>
      <c r="H24" s="98" t="s">
        <v>399</v>
      </c>
      <c r="I24" s="98" t="s">
        <v>400</v>
      </c>
    </row>
    <row r="25" spans="1:9" s="98" customFormat="1" x14ac:dyDescent="0.2">
      <c r="A25" s="98">
        <v>16</v>
      </c>
      <c r="B25" s="98" t="s">
        <v>413</v>
      </c>
      <c r="C25" s="98" t="s">
        <v>412</v>
      </c>
      <c r="D25" s="211">
        <v>72345</v>
      </c>
      <c r="E25" s="211">
        <f t="shared" si="0"/>
        <v>741</v>
      </c>
      <c r="F25" s="211">
        <v>73086</v>
      </c>
      <c r="G25" s="107"/>
      <c r="H25" s="98" t="s">
        <v>399</v>
      </c>
      <c r="I25" s="98" t="s">
        <v>400</v>
      </c>
    </row>
    <row r="26" spans="1:9" s="99" customFormat="1" x14ac:dyDescent="0.2">
      <c r="A26" s="98">
        <v>17</v>
      </c>
      <c r="B26" s="165" t="s">
        <v>2017</v>
      </c>
      <c r="C26" s="165" t="s">
        <v>2376</v>
      </c>
      <c r="D26" s="211">
        <v>57856.5</v>
      </c>
      <c r="E26" s="211">
        <v>0</v>
      </c>
      <c r="F26" s="211">
        <v>57856.5</v>
      </c>
      <c r="G26" s="182"/>
      <c r="H26" s="117" t="s">
        <v>399</v>
      </c>
      <c r="I26" s="117" t="s">
        <v>400</v>
      </c>
    </row>
    <row r="27" spans="1:9" s="99" customFormat="1" x14ac:dyDescent="0.2">
      <c r="A27" s="98">
        <v>18</v>
      </c>
      <c r="B27" s="117" t="s">
        <v>2017</v>
      </c>
      <c r="C27" s="165" t="s">
        <v>2377</v>
      </c>
      <c r="D27" s="211">
        <v>57856.5</v>
      </c>
      <c r="E27" s="211">
        <v>0</v>
      </c>
      <c r="F27" s="211">
        <v>57856.5</v>
      </c>
      <c r="G27" s="182"/>
      <c r="H27" s="117" t="s">
        <v>399</v>
      </c>
      <c r="I27" s="117" t="s">
        <v>400</v>
      </c>
    </row>
    <row r="28" spans="1:9" s="99" customFormat="1" x14ac:dyDescent="0.2">
      <c r="A28" s="98">
        <v>19</v>
      </c>
      <c r="B28" s="170" t="s">
        <v>2017</v>
      </c>
      <c r="C28" s="117" t="s">
        <v>2378</v>
      </c>
      <c r="D28" s="211">
        <v>57856.5</v>
      </c>
      <c r="E28" s="211">
        <v>0</v>
      </c>
      <c r="F28" s="211">
        <v>57856.5</v>
      </c>
      <c r="G28" s="182"/>
      <c r="H28" s="117" t="s">
        <v>399</v>
      </c>
      <c r="I28" s="117" t="s">
        <v>400</v>
      </c>
    </row>
    <row r="29" spans="1:9" s="99" customFormat="1" x14ac:dyDescent="0.2">
      <c r="A29" s="98">
        <v>20</v>
      </c>
      <c r="B29" s="117" t="s">
        <v>2017</v>
      </c>
      <c r="C29" s="117" t="s">
        <v>2379</v>
      </c>
      <c r="D29" s="211">
        <v>57856.5</v>
      </c>
      <c r="E29" s="211">
        <v>0</v>
      </c>
      <c r="F29" s="211">
        <v>57856.5</v>
      </c>
      <c r="G29" s="182"/>
      <c r="H29" s="117" t="s">
        <v>399</v>
      </c>
      <c r="I29" s="117" t="s">
        <v>400</v>
      </c>
    </row>
    <row r="30" spans="1:9" s="99" customFormat="1" x14ac:dyDescent="0.2">
      <c r="A30" s="98">
        <v>21</v>
      </c>
      <c r="B30" s="117" t="s">
        <v>2017</v>
      </c>
      <c r="C30" s="117" t="s">
        <v>2380</v>
      </c>
      <c r="D30" s="211">
        <v>57856.5</v>
      </c>
      <c r="E30" s="211">
        <v>0</v>
      </c>
      <c r="F30" s="211">
        <v>57856.5</v>
      </c>
      <c r="G30" s="182"/>
      <c r="H30" s="117" t="s">
        <v>399</v>
      </c>
      <c r="I30" s="117" t="s">
        <v>400</v>
      </c>
    </row>
    <row r="31" spans="1:9" s="65" customFormat="1" ht="12.75" customHeight="1" x14ac:dyDescent="0.2">
      <c r="A31" s="98">
        <v>22</v>
      </c>
      <c r="B31" s="165" t="s">
        <v>2017</v>
      </c>
      <c r="C31" s="117" t="s">
        <v>2381</v>
      </c>
      <c r="D31" s="211">
        <v>57856.5</v>
      </c>
      <c r="E31" s="211">
        <v>0</v>
      </c>
      <c r="F31" s="211">
        <v>57856.5</v>
      </c>
      <c r="G31" s="182"/>
      <c r="H31" s="117" t="s">
        <v>399</v>
      </c>
      <c r="I31" s="117" t="s">
        <v>400</v>
      </c>
    </row>
    <row r="32" spans="1:9" s="33" customFormat="1" ht="12.75" customHeight="1" x14ac:dyDescent="0.2">
      <c r="A32" s="98">
        <v>23</v>
      </c>
      <c r="B32" s="165" t="s">
        <v>2017</v>
      </c>
      <c r="C32" s="117" t="s">
        <v>2382</v>
      </c>
      <c r="D32" s="211">
        <v>57856.5</v>
      </c>
      <c r="E32" s="211">
        <v>0</v>
      </c>
      <c r="F32" s="211">
        <v>57856.5</v>
      </c>
      <c r="G32" s="182"/>
      <c r="H32" s="117" t="s">
        <v>399</v>
      </c>
      <c r="I32" s="117" t="s">
        <v>400</v>
      </c>
    </row>
    <row r="33" spans="1:9" s="117" customFormat="1" x14ac:dyDescent="0.2">
      <c r="A33" s="98">
        <v>24</v>
      </c>
      <c r="B33" s="165" t="s">
        <v>2017</v>
      </c>
      <c r="C33" s="117" t="s">
        <v>2618</v>
      </c>
      <c r="D33" s="211">
        <v>57856.5</v>
      </c>
      <c r="E33" s="211">
        <v>0</v>
      </c>
      <c r="F33" s="211">
        <v>57856.5</v>
      </c>
      <c r="G33" s="168"/>
      <c r="H33" s="117" t="s">
        <v>399</v>
      </c>
      <c r="I33" s="117" t="s">
        <v>400</v>
      </c>
    </row>
    <row r="34" spans="1:9" s="117" customFormat="1" x14ac:dyDescent="0.2">
      <c r="A34" s="117">
        <v>25</v>
      </c>
      <c r="B34" s="165" t="s">
        <v>2017</v>
      </c>
      <c r="C34" s="117" t="s">
        <v>2860</v>
      </c>
      <c r="D34" s="211">
        <v>57856.5</v>
      </c>
      <c r="E34" s="218">
        <v>0</v>
      </c>
      <c r="F34" s="211">
        <v>57856.5</v>
      </c>
      <c r="G34" s="168"/>
      <c r="H34" s="117" t="s">
        <v>399</v>
      </c>
      <c r="I34" s="117" t="s">
        <v>400</v>
      </c>
    </row>
    <row r="35" spans="1:9" s="117" customFormat="1" x14ac:dyDescent="0.2">
      <c r="A35" s="117">
        <v>26</v>
      </c>
      <c r="B35" s="165" t="s">
        <v>2017</v>
      </c>
      <c r="C35" s="117" t="s">
        <v>2861</v>
      </c>
      <c r="D35" s="211">
        <v>57856.5</v>
      </c>
      <c r="E35" s="218">
        <v>0</v>
      </c>
      <c r="F35" s="211">
        <v>57856.5</v>
      </c>
      <c r="G35" s="168"/>
      <c r="H35" s="117" t="s">
        <v>399</v>
      </c>
      <c r="I35" s="117" t="s">
        <v>400</v>
      </c>
    </row>
    <row r="36" spans="1:9" s="33" customFormat="1" ht="12.75" customHeight="1" x14ac:dyDescent="0.2">
      <c r="A36" s="98">
        <v>27</v>
      </c>
      <c r="B36" s="117" t="s">
        <v>2017</v>
      </c>
      <c r="C36" s="117" t="s">
        <v>2017</v>
      </c>
      <c r="D36" s="211">
        <v>57856.5</v>
      </c>
      <c r="E36" s="211">
        <v>0</v>
      </c>
      <c r="F36" s="211">
        <v>57856.5</v>
      </c>
      <c r="G36" s="182"/>
      <c r="H36" s="117" t="s">
        <v>399</v>
      </c>
      <c r="I36" s="117" t="s">
        <v>400</v>
      </c>
    </row>
    <row r="37" spans="1:9" ht="12.75" customHeight="1" x14ac:dyDescent="0.2">
      <c r="B37" s="90"/>
      <c r="C37" s="90"/>
      <c r="D37" s="215"/>
      <c r="E37" s="215"/>
      <c r="F37" s="262">
        <f>SUM(F10:F36)</f>
        <v>1755991.5</v>
      </c>
      <c r="G37" s="263"/>
      <c r="H37" s="199"/>
      <c r="I37" s="90"/>
    </row>
    <row r="38" spans="1:9" ht="12.75" customHeight="1" x14ac:dyDescent="0.2">
      <c r="B38" s="174"/>
      <c r="C38" s="90"/>
      <c r="D38" s="215"/>
      <c r="E38" s="215"/>
      <c r="F38" s="220"/>
      <c r="G38" s="215"/>
      <c r="H38" s="199"/>
      <c r="I38" s="90"/>
    </row>
    <row r="39" spans="1:9" ht="12.75" customHeight="1" x14ac:dyDescent="0.2">
      <c r="B39" s="90"/>
      <c r="C39" s="90"/>
      <c r="D39" s="215"/>
      <c r="E39" s="215"/>
      <c r="F39" s="220"/>
      <c r="G39" s="215"/>
      <c r="H39" s="199"/>
      <c r="I39" s="90"/>
    </row>
    <row r="40" spans="1:9" ht="12.75" customHeight="1" x14ac:dyDescent="0.2">
      <c r="B40" s="90"/>
      <c r="C40" s="90"/>
      <c r="D40" s="215"/>
      <c r="E40" s="215"/>
      <c r="F40" s="215"/>
      <c r="G40" s="215"/>
      <c r="H40" s="143"/>
      <c r="I40" s="90"/>
    </row>
    <row r="41" spans="1:9" ht="12.75" customHeight="1" x14ac:dyDescent="0.2">
      <c r="B41" s="90"/>
      <c r="C41" s="90"/>
      <c r="D41" s="215"/>
      <c r="E41" s="215"/>
      <c r="F41" s="215"/>
      <c r="G41" s="215"/>
      <c r="H41" s="143"/>
      <c r="I41" s="90"/>
    </row>
    <row r="42" spans="1:9" x14ac:dyDescent="0.2">
      <c r="B42" s="105" t="s">
        <v>2023</v>
      </c>
      <c r="D42" s="97"/>
      <c r="E42" s="97"/>
      <c r="F42" s="97"/>
      <c r="G42" s="202"/>
    </row>
    <row r="43" spans="1:9" s="90" customFormat="1" x14ac:dyDescent="0.2">
      <c r="A43" s="98">
        <v>1</v>
      </c>
      <c r="B43" s="90" t="s">
        <v>815</v>
      </c>
      <c r="C43" s="90" t="s">
        <v>507</v>
      </c>
      <c r="D43" s="97">
        <v>53561.2</v>
      </c>
      <c r="E43" s="97">
        <f t="shared" ref="E43:E45" si="1">+F43-D43</f>
        <v>677.59999999999854</v>
      </c>
      <c r="F43" s="97">
        <v>54238.799999999996</v>
      </c>
      <c r="G43" s="97"/>
      <c r="H43" s="90" t="s">
        <v>2089</v>
      </c>
      <c r="I43" s="90" t="s">
        <v>400</v>
      </c>
    </row>
    <row r="44" spans="1:9" s="90" customFormat="1" x14ac:dyDescent="0.2">
      <c r="A44" s="98">
        <v>2</v>
      </c>
      <c r="B44" s="90" t="s">
        <v>2163</v>
      </c>
      <c r="C44" s="90" t="s">
        <v>501</v>
      </c>
      <c r="D44" s="97">
        <v>49095.199999999997</v>
      </c>
      <c r="E44" s="97">
        <f t="shared" si="1"/>
        <v>616.00000000000728</v>
      </c>
      <c r="F44" s="97">
        <v>49711.200000000004</v>
      </c>
      <c r="G44" s="97"/>
      <c r="H44" s="90" t="s">
        <v>2089</v>
      </c>
      <c r="I44" s="90" t="s">
        <v>400</v>
      </c>
    </row>
    <row r="45" spans="1:9" s="90" customFormat="1" x14ac:dyDescent="0.2">
      <c r="A45" s="98">
        <v>3</v>
      </c>
      <c r="B45" s="90" t="s">
        <v>817</v>
      </c>
      <c r="C45" s="90" t="s">
        <v>816</v>
      </c>
      <c r="D45" s="97">
        <v>49095.199999999997</v>
      </c>
      <c r="E45" s="97">
        <f t="shared" si="1"/>
        <v>616.00000000000728</v>
      </c>
      <c r="F45" s="97">
        <v>49711.200000000004</v>
      </c>
      <c r="G45" s="97"/>
      <c r="H45" s="90" t="s">
        <v>2089</v>
      </c>
      <c r="I45" s="90" t="s">
        <v>400</v>
      </c>
    </row>
    <row r="46" spans="1:9" s="90" customFormat="1" x14ac:dyDescent="0.2">
      <c r="A46" s="98">
        <v>4</v>
      </c>
      <c r="B46" s="98" t="s">
        <v>2017</v>
      </c>
      <c r="C46" s="117" t="s">
        <v>2017</v>
      </c>
      <c r="D46" s="97">
        <v>45691.8</v>
      </c>
      <c r="E46" s="97">
        <v>0</v>
      </c>
      <c r="F46" s="97">
        <v>45691.8</v>
      </c>
      <c r="G46" s="97"/>
      <c r="H46" s="90" t="s">
        <v>2089</v>
      </c>
      <c r="I46" s="90" t="s">
        <v>400</v>
      </c>
    </row>
    <row r="47" spans="1:9" ht="12.75" customHeight="1" x14ac:dyDescent="0.2">
      <c r="B47" s="99"/>
      <c r="C47" s="99"/>
      <c r="D47" s="215"/>
      <c r="E47" s="215"/>
      <c r="F47" s="220">
        <f>SUM(F43:F46)</f>
        <v>199353</v>
      </c>
      <c r="G47" s="215"/>
      <c r="H47" s="199"/>
      <c r="I47" s="90"/>
    </row>
    <row r="48" spans="1:9" ht="12.75" customHeight="1" x14ac:dyDescent="0.2">
      <c r="B48" s="174"/>
      <c r="C48" s="90"/>
      <c r="D48" s="215"/>
      <c r="E48" s="215"/>
      <c r="F48" s="215"/>
      <c r="G48" s="215"/>
      <c r="H48" s="146"/>
      <c r="I48" s="90"/>
    </row>
    <row r="49" spans="1:9" x14ac:dyDescent="0.2">
      <c r="D49" s="202"/>
      <c r="E49" s="202"/>
      <c r="F49" s="202"/>
      <c r="G49" s="202"/>
    </row>
    <row r="50" spans="1:9" x14ac:dyDescent="0.2">
      <c r="B50" s="92" t="s">
        <v>2024</v>
      </c>
      <c r="D50" s="202"/>
      <c r="E50" s="202"/>
      <c r="F50" s="202">
        <v>1414</v>
      </c>
      <c r="G50" s="202"/>
    </row>
    <row r="51" spans="1:9" s="90" customFormat="1" x14ac:dyDescent="0.2">
      <c r="A51" s="98"/>
      <c r="D51" s="97"/>
      <c r="E51" s="97"/>
      <c r="F51" s="97"/>
      <c r="G51" s="97"/>
    </row>
    <row r="52" spans="1:9" s="98" customFormat="1" x14ac:dyDescent="0.2">
      <c r="A52" s="98">
        <v>1</v>
      </c>
      <c r="B52" s="98" t="s">
        <v>1149</v>
      </c>
      <c r="C52" s="98" t="s">
        <v>1148</v>
      </c>
      <c r="D52" s="211">
        <v>28690.059999999998</v>
      </c>
      <c r="E52" s="211">
        <f t="shared" ref="E52:E115" si="2">F52-D52</f>
        <v>1003.9400000000023</v>
      </c>
      <c r="F52" s="211">
        <v>29694</v>
      </c>
      <c r="G52" s="100"/>
      <c r="H52" s="98" t="s">
        <v>961</v>
      </c>
      <c r="I52" s="98" t="s">
        <v>400</v>
      </c>
    </row>
    <row r="53" spans="1:9" s="98" customFormat="1" x14ac:dyDescent="0.2">
      <c r="A53" s="98">
        <v>2</v>
      </c>
      <c r="B53" s="98" t="s">
        <v>1029</v>
      </c>
      <c r="C53" s="98" t="s">
        <v>675</v>
      </c>
      <c r="D53" s="211">
        <v>33158.299999999996</v>
      </c>
      <c r="E53" s="211">
        <f t="shared" si="2"/>
        <v>1060.5</v>
      </c>
      <c r="F53" s="211">
        <v>34218.799999999996</v>
      </c>
      <c r="G53" s="100"/>
      <c r="H53" s="98" t="s">
        <v>961</v>
      </c>
      <c r="I53" s="98" t="s">
        <v>400</v>
      </c>
    </row>
    <row r="54" spans="1:9" s="98" customFormat="1" x14ac:dyDescent="0.2">
      <c r="A54" s="98">
        <v>3</v>
      </c>
      <c r="B54" s="98" t="s">
        <v>1091</v>
      </c>
      <c r="C54" s="98" t="s">
        <v>845</v>
      </c>
      <c r="D54" s="211">
        <v>29354.640000000003</v>
      </c>
      <c r="E54" s="211">
        <f t="shared" si="2"/>
        <v>1074.6399999999958</v>
      </c>
      <c r="F54" s="211">
        <v>30429.279999999999</v>
      </c>
      <c r="G54" s="100"/>
      <c r="H54" s="98" t="s">
        <v>2457</v>
      </c>
      <c r="I54" s="98" t="s">
        <v>400</v>
      </c>
    </row>
    <row r="55" spans="1:9" s="98" customFormat="1" x14ac:dyDescent="0.2">
      <c r="A55" s="98">
        <v>4</v>
      </c>
      <c r="B55" s="98" t="s">
        <v>987</v>
      </c>
      <c r="C55" s="98" t="s">
        <v>788</v>
      </c>
      <c r="D55" s="211">
        <v>33158.299999999996</v>
      </c>
      <c r="E55" s="211">
        <f t="shared" si="2"/>
        <v>1060.5</v>
      </c>
      <c r="F55" s="211">
        <v>34218.799999999996</v>
      </c>
      <c r="G55" s="100"/>
      <c r="H55" s="98" t="s">
        <v>961</v>
      </c>
      <c r="I55" s="98" t="s">
        <v>400</v>
      </c>
    </row>
    <row r="56" spans="1:9" s="98" customFormat="1" x14ac:dyDescent="0.2">
      <c r="A56" s="98">
        <v>5</v>
      </c>
      <c r="B56" s="98" t="s">
        <v>900</v>
      </c>
      <c r="C56" s="98" t="s">
        <v>1166</v>
      </c>
      <c r="D56" s="211">
        <v>26682.18</v>
      </c>
      <c r="E56" s="211">
        <f t="shared" si="2"/>
        <v>989.79999999999927</v>
      </c>
      <c r="F56" s="211">
        <v>27671.98</v>
      </c>
      <c r="G56" s="100"/>
      <c r="H56" s="98" t="s">
        <v>961</v>
      </c>
      <c r="I56" s="98" t="s">
        <v>400</v>
      </c>
    </row>
    <row r="57" spans="1:9" s="98" customFormat="1" x14ac:dyDescent="0.2">
      <c r="A57" s="98">
        <v>6</v>
      </c>
      <c r="B57" s="117" t="s">
        <v>1034</v>
      </c>
      <c r="C57" s="117" t="s">
        <v>1033</v>
      </c>
      <c r="D57" s="211">
        <v>36481.200000000004</v>
      </c>
      <c r="E57" s="218">
        <f t="shared" si="2"/>
        <v>1159.4799999999959</v>
      </c>
      <c r="F57" s="211">
        <v>37640.68</v>
      </c>
      <c r="G57" s="214"/>
      <c r="H57" s="117" t="s">
        <v>2457</v>
      </c>
      <c r="I57" s="117" t="s">
        <v>400</v>
      </c>
    </row>
    <row r="58" spans="1:9" s="98" customFormat="1" x14ac:dyDescent="0.2">
      <c r="A58" s="98">
        <v>7</v>
      </c>
      <c r="B58" s="117" t="s">
        <v>1195</v>
      </c>
      <c r="C58" s="117" t="s">
        <v>1194</v>
      </c>
      <c r="D58" s="211">
        <v>29354.640000000003</v>
      </c>
      <c r="E58" s="218">
        <f t="shared" si="2"/>
        <v>1074.6399999999958</v>
      </c>
      <c r="F58" s="211">
        <v>30429.279999999999</v>
      </c>
      <c r="G58" s="214"/>
      <c r="H58" s="117" t="s">
        <v>2457</v>
      </c>
      <c r="I58" s="117" t="s">
        <v>400</v>
      </c>
    </row>
    <row r="59" spans="1:9" s="98" customFormat="1" x14ac:dyDescent="0.2">
      <c r="A59" s="98">
        <v>8</v>
      </c>
      <c r="B59" s="98" t="s">
        <v>2551</v>
      </c>
      <c r="C59" s="98" t="s">
        <v>858</v>
      </c>
      <c r="D59" s="211">
        <v>24787.420000000002</v>
      </c>
      <c r="E59" s="211">
        <f t="shared" si="2"/>
        <v>947.37999999999738</v>
      </c>
      <c r="F59" s="211">
        <v>25734.799999999999</v>
      </c>
      <c r="G59" s="100"/>
      <c r="H59" s="98" t="s">
        <v>961</v>
      </c>
      <c r="I59" s="98" t="s">
        <v>400</v>
      </c>
    </row>
    <row r="60" spans="1:9" s="98" customFormat="1" x14ac:dyDescent="0.2">
      <c r="A60" s="98">
        <v>9</v>
      </c>
      <c r="B60" s="98" t="s">
        <v>347</v>
      </c>
      <c r="C60" s="98" t="s">
        <v>1153</v>
      </c>
      <c r="D60" s="211">
        <v>28690.059999999998</v>
      </c>
      <c r="E60" s="211">
        <f t="shared" si="2"/>
        <v>1003.9400000000023</v>
      </c>
      <c r="F60" s="211">
        <v>29694</v>
      </c>
      <c r="G60" s="100"/>
      <c r="H60" s="98" t="s">
        <v>961</v>
      </c>
      <c r="I60" s="98" t="s">
        <v>400</v>
      </c>
    </row>
    <row r="61" spans="1:9" s="98" customFormat="1" x14ac:dyDescent="0.2">
      <c r="A61" s="98">
        <v>10</v>
      </c>
      <c r="B61" s="98" t="s">
        <v>1183</v>
      </c>
      <c r="C61" s="98" t="s">
        <v>695</v>
      </c>
      <c r="D61" s="211">
        <v>24787.420000000002</v>
      </c>
      <c r="E61" s="211">
        <f t="shared" si="2"/>
        <v>947.37999999999738</v>
      </c>
      <c r="F61" s="211">
        <v>25734.799999999999</v>
      </c>
      <c r="G61" s="100"/>
      <c r="H61" s="98" t="s">
        <v>961</v>
      </c>
      <c r="I61" s="98" t="s">
        <v>400</v>
      </c>
    </row>
    <row r="62" spans="1:9" s="98" customFormat="1" x14ac:dyDescent="0.2">
      <c r="A62" s="98">
        <v>11</v>
      </c>
      <c r="B62" s="98" t="s">
        <v>1008</v>
      </c>
      <c r="C62" s="98" t="s">
        <v>732</v>
      </c>
      <c r="D62" s="211">
        <v>36481.200000000004</v>
      </c>
      <c r="E62" s="211">
        <f t="shared" si="2"/>
        <v>1159.4799999999959</v>
      </c>
      <c r="F62" s="211">
        <v>37640.68</v>
      </c>
      <c r="G62" s="100"/>
      <c r="H62" s="98" t="s">
        <v>2457</v>
      </c>
      <c r="I62" s="98" t="s">
        <v>400</v>
      </c>
    </row>
    <row r="63" spans="1:9" s="98" customFormat="1" x14ac:dyDescent="0.2">
      <c r="A63" s="98">
        <v>12</v>
      </c>
      <c r="B63" s="98" t="s">
        <v>1177</v>
      </c>
      <c r="C63" s="98" t="s">
        <v>605</v>
      </c>
      <c r="D63" s="211">
        <v>29354.640000000003</v>
      </c>
      <c r="E63" s="211">
        <f t="shared" si="2"/>
        <v>1074.6399999999958</v>
      </c>
      <c r="F63" s="211">
        <v>30429.279999999999</v>
      </c>
      <c r="G63" s="100"/>
      <c r="H63" s="98" t="s">
        <v>2457</v>
      </c>
      <c r="I63" s="98" t="s">
        <v>400</v>
      </c>
    </row>
    <row r="64" spans="1:9" s="98" customFormat="1" x14ac:dyDescent="0.2">
      <c r="A64" s="98">
        <v>13</v>
      </c>
      <c r="B64" s="98" t="s">
        <v>1103</v>
      </c>
      <c r="C64" s="98" t="s">
        <v>392</v>
      </c>
      <c r="D64" s="211">
        <v>30726.22</v>
      </c>
      <c r="E64" s="211">
        <f t="shared" si="2"/>
        <v>919.09999999999854</v>
      </c>
      <c r="F64" s="211">
        <v>31645.32</v>
      </c>
      <c r="G64" s="100"/>
      <c r="H64" s="98" t="s">
        <v>961</v>
      </c>
      <c r="I64" s="98" t="s">
        <v>400</v>
      </c>
    </row>
    <row r="65" spans="1:9" s="98" customFormat="1" x14ac:dyDescent="0.2">
      <c r="A65" s="98">
        <v>14</v>
      </c>
      <c r="B65" s="98" t="s">
        <v>623</v>
      </c>
      <c r="C65" s="98" t="s">
        <v>1209</v>
      </c>
      <c r="D65" s="211">
        <v>26682.18</v>
      </c>
      <c r="E65" s="211">
        <f t="shared" si="2"/>
        <v>989.79999999999927</v>
      </c>
      <c r="F65" s="211">
        <v>27671.98</v>
      </c>
      <c r="G65" s="100"/>
      <c r="H65" s="98" t="s">
        <v>961</v>
      </c>
      <c r="I65" s="98" t="s">
        <v>400</v>
      </c>
    </row>
    <row r="66" spans="1:9" s="98" customFormat="1" x14ac:dyDescent="0.2">
      <c r="A66" s="98">
        <v>15</v>
      </c>
      <c r="B66" s="98" t="s">
        <v>1191</v>
      </c>
      <c r="C66" s="98" t="s">
        <v>1190</v>
      </c>
      <c r="D66" s="211">
        <v>29354.640000000003</v>
      </c>
      <c r="E66" s="211">
        <f t="shared" si="2"/>
        <v>1074.6399999999958</v>
      </c>
      <c r="F66" s="211">
        <v>30429.279999999999</v>
      </c>
      <c r="G66" s="100"/>
      <c r="H66" s="98" t="s">
        <v>2457</v>
      </c>
      <c r="I66" s="98" t="s">
        <v>400</v>
      </c>
    </row>
    <row r="67" spans="1:9" s="117" customFormat="1" x14ac:dyDescent="0.2">
      <c r="A67" s="98">
        <v>16</v>
      </c>
      <c r="B67" s="98" t="s">
        <v>1015</v>
      </c>
      <c r="C67" s="98" t="s">
        <v>330</v>
      </c>
      <c r="D67" s="211">
        <v>30726.22</v>
      </c>
      <c r="E67" s="211">
        <f t="shared" si="2"/>
        <v>919.09999999999854</v>
      </c>
      <c r="F67" s="211">
        <v>31645.32</v>
      </c>
      <c r="G67" s="100"/>
      <c r="H67" s="98" t="s">
        <v>961</v>
      </c>
      <c r="I67" s="98" t="s">
        <v>400</v>
      </c>
    </row>
    <row r="68" spans="1:9" s="98" customFormat="1" x14ac:dyDescent="0.2">
      <c r="A68" s="98">
        <v>17</v>
      </c>
      <c r="B68" s="98" t="s">
        <v>1189</v>
      </c>
      <c r="C68" s="98" t="s">
        <v>1188</v>
      </c>
      <c r="D68" s="211">
        <v>26682.18</v>
      </c>
      <c r="E68" s="211">
        <f t="shared" si="2"/>
        <v>989.79999999999927</v>
      </c>
      <c r="F68" s="211">
        <v>27671.98</v>
      </c>
      <c r="G68" s="100"/>
      <c r="H68" s="98" t="s">
        <v>961</v>
      </c>
      <c r="I68" s="98" t="s">
        <v>400</v>
      </c>
    </row>
    <row r="69" spans="1:9" s="98" customFormat="1" x14ac:dyDescent="0.2">
      <c r="A69" s="98">
        <v>18</v>
      </c>
      <c r="B69" s="98" t="s">
        <v>2491</v>
      </c>
      <c r="C69" s="98" t="s">
        <v>849</v>
      </c>
      <c r="D69" s="211">
        <v>24787.420000000002</v>
      </c>
      <c r="E69" s="211">
        <f t="shared" si="2"/>
        <v>947.37999999999738</v>
      </c>
      <c r="F69" s="211">
        <v>25734.799999999999</v>
      </c>
      <c r="G69" s="100"/>
      <c r="H69" s="98" t="s">
        <v>961</v>
      </c>
      <c r="I69" s="98" t="s">
        <v>400</v>
      </c>
    </row>
    <row r="70" spans="1:9" s="117" customFormat="1" x14ac:dyDescent="0.2">
      <c r="A70" s="98">
        <v>19</v>
      </c>
      <c r="B70" s="98" t="s">
        <v>2272</v>
      </c>
      <c r="C70" s="98" t="s">
        <v>2271</v>
      </c>
      <c r="D70" s="211">
        <v>28308.28</v>
      </c>
      <c r="E70" s="211">
        <f t="shared" si="2"/>
        <v>1046.3600000000042</v>
      </c>
      <c r="F70" s="211">
        <v>29354.640000000003</v>
      </c>
      <c r="G70" s="100"/>
      <c r="H70" s="98" t="s">
        <v>2457</v>
      </c>
      <c r="I70" s="98" t="s">
        <v>400</v>
      </c>
    </row>
    <row r="71" spans="1:9" s="98" customFormat="1" x14ac:dyDescent="0.2">
      <c r="A71" s="98">
        <v>20</v>
      </c>
      <c r="B71" s="98" t="s">
        <v>1107</v>
      </c>
      <c r="C71" s="98" t="s">
        <v>1106</v>
      </c>
      <c r="D71" s="211">
        <v>28690.059999999998</v>
      </c>
      <c r="E71" s="211">
        <f t="shared" si="2"/>
        <v>1003.9400000000023</v>
      </c>
      <c r="F71" s="211">
        <v>29694</v>
      </c>
      <c r="G71" s="100"/>
      <c r="H71" s="98" t="s">
        <v>961</v>
      </c>
      <c r="I71" s="98" t="s">
        <v>400</v>
      </c>
    </row>
    <row r="72" spans="1:9" s="98" customFormat="1" x14ac:dyDescent="0.2">
      <c r="A72" s="98">
        <v>21</v>
      </c>
      <c r="B72" s="98" t="s">
        <v>1079</v>
      </c>
      <c r="C72" s="98" t="s">
        <v>597</v>
      </c>
      <c r="D72" s="211">
        <v>30726.22</v>
      </c>
      <c r="E72" s="211">
        <f t="shared" si="2"/>
        <v>919.09999999999854</v>
      </c>
      <c r="F72" s="211">
        <v>31645.32</v>
      </c>
      <c r="G72" s="100"/>
      <c r="H72" s="98" t="s">
        <v>961</v>
      </c>
      <c r="I72" s="98" t="s">
        <v>400</v>
      </c>
    </row>
    <row r="73" spans="1:9" s="98" customFormat="1" x14ac:dyDescent="0.2">
      <c r="A73" s="98">
        <v>22</v>
      </c>
      <c r="B73" s="98" t="s">
        <v>995</v>
      </c>
      <c r="C73" s="98" t="s">
        <v>807</v>
      </c>
      <c r="D73" s="211">
        <v>33158.299999999996</v>
      </c>
      <c r="E73" s="211">
        <f t="shared" si="2"/>
        <v>1060.5</v>
      </c>
      <c r="F73" s="211">
        <v>34218.799999999996</v>
      </c>
      <c r="G73" s="100"/>
      <c r="H73" s="98" t="s">
        <v>961</v>
      </c>
      <c r="I73" s="98" t="s">
        <v>400</v>
      </c>
    </row>
    <row r="74" spans="1:9" s="98" customFormat="1" x14ac:dyDescent="0.2">
      <c r="A74" s="98">
        <v>23</v>
      </c>
      <c r="B74" s="117" t="s">
        <v>1057</v>
      </c>
      <c r="C74" s="117" t="s">
        <v>2847</v>
      </c>
      <c r="D74" s="211">
        <v>24787.420000000002</v>
      </c>
      <c r="E74" s="218">
        <f t="shared" si="2"/>
        <v>947.37999999999738</v>
      </c>
      <c r="F74" s="211">
        <v>25734.799999999999</v>
      </c>
      <c r="G74" s="214"/>
      <c r="H74" s="117" t="s">
        <v>961</v>
      </c>
      <c r="I74" s="117" t="s">
        <v>400</v>
      </c>
    </row>
    <row r="75" spans="1:9" s="98" customFormat="1" x14ac:dyDescent="0.2">
      <c r="A75" s="98">
        <v>24</v>
      </c>
      <c r="B75" s="98" t="s">
        <v>1057</v>
      </c>
      <c r="C75" s="98" t="s">
        <v>1056</v>
      </c>
      <c r="D75" s="211">
        <v>36481.200000000004</v>
      </c>
      <c r="E75" s="211">
        <f t="shared" si="2"/>
        <v>1159.4799999999959</v>
      </c>
      <c r="F75" s="211">
        <v>37640.68</v>
      </c>
      <c r="G75" s="100"/>
      <c r="H75" s="98" t="s">
        <v>2457</v>
      </c>
      <c r="I75" s="98" t="s">
        <v>400</v>
      </c>
    </row>
    <row r="76" spans="1:9" s="98" customFormat="1" x14ac:dyDescent="0.2">
      <c r="A76" s="98">
        <v>25</v>
      </c>
      <c r="B76" s="98" t="s">
        <v>1336</v>
      </c>
      <c r="C76" s="98" t="s">
        <v>1335</v>
      </c>
      <c r="D76" s="211">
        <v>25734.799999999999</v>
      </c>
      <c r="E76" s="211">
        <f t="shared" si="2"/>
        <v>947.38000000000102</v>
      </c>
      <c r="F76" s="211">
        <v>26682.18</v>
      </c>
      <c r="G76" s="100"/>
      <c r="H76" s="98" t="s">
        <v>961</v>
      </c>
      <c r="I76" s="98" t="s">
        <v>400</v>
      </c>
    </row>
    <row r="77" spans="1:9" s="98" customFormat="1" x14ac:dyDescent="0.2">
      <c r="A77" s="98">
        <v>26</v>
      </c>
      <c r="B77" s="98" t="s">
        <v>2090</v>
      </c>
      <c r="C77" s="98" t="s">
        <v>2091</v>
      </c>
      <c r="D77" s="211">
        <v>25734.799999999999</v>
      </c>
      <c r="E77" s="211">
        <f t="shared" si="2"/>
        <v>947.38000000000102</v>
      </c>
      <c r="F77" s="211">
        <v>26682.18</v>
      </c>
      <c r="G77" s="100"/>
      <c r="H77" s="98" t="s">
        <v>961</v>
      </c>
      <c r="I77" s="98" t="s">
        <v>400</v>
      </c>
    </row>
    <row r="78" spans="1:9" s="98" customFormat="1" x14ac:dyDescent="0.2">
      <c r="A78" s="98">
        <v>27</v>
      </c>
      <c r="B78" s="117" t="s">
        <v>1609</v>
      </c>
      <c r="C78" s="117" t="s">
        <v>1406</v>
      </c>
      <c r="D78" s="211">
        <v>24787.420000000002</v>
      </c>
      <c r="E78" s="211">
        <f t="shared" si="2"/>
        <v>947.37999999999738</v>
      </c>
      <c r="F78" s="211">
        <v>25734.799999999999</v>
      </c>
      <c r="G78" s="214"/>
      <c r="H78" s="117" t="s">
        <v>961</v>
      </c>
      <c r="I78" s="117" t="s">
        <v>400</v>
      </c>
    </row>
    <row r="79" spans="1:9" s="98" customFormat="1" x14ac:dyDescent="0.2">
      <c r="A79" s="98">
        <v>28</v>
      </c>
      <c r="B79" s="98" t="s">
        <v>327</v>
      </c>
      <c r="C79" s="98" t="s">
        <v>977</v>
      </c>
      <c r="D79" s="211">
        <v>36481.200000000004</v>
      </c>
      <c r="E79" s="211">
        <f t="shared" si="2"/>
        <v>1159.4799999999959</v>
      </c>
      <c r="F79" s="211">
        <v>37640.68</v>
      </c>
      <c r="G79" s="100"/>
      <c r="H79" s="98" t="s">
        <v>2457</v>
      </c>
      <c r="I79" s="98" t="s">
        <v>400</v>
      </c>
    </row>
    <row r="80" spans="1:9" s="98" customFormat="1" x14ac:dyDescent="0.2">
      <c r="A80" s="98">
        <v>29</v>
      </c>
      <c r="B80" s="98" t="s">
        <v>1046</v>
      </c>
      <c r="C80" s="98" t="s">
        <v>1045</v>
      </c>
      <c r="D80" s="211">
        <v>31560.48</v>
      </c>
      <c r="E80" s="211">
        <f t="shared" si="2"/>
        <v>1102.9200000000019</v>
      </c>
      <c r="F80" s="211">
        <v>32663.4</v>
      </c>
      <c r="G80" s="100"/>
      <c r="H80" s="98" t="s">
        <v>2457</v>
      </c>
      <c r="I80" s="98" t="s">
        <v>400</v>
      </c>
    </row>
    <row r="81" spans="1:9" s="98" customFormat="1" x14ac:dyDescent="0.2">
      <c r="A81" s="98">
        <v>30</v>
      </c>
      <c r="B81" s="98" t="s">
        <v>1036</v>
      </c>
      <c r="C81" s="98" t="s">
        <v>417</v>
      </c>
      <c r="D81" s="211">
        <v>33158.299999999996</v>
      </c>
      <c r="E81" s="211">
        <f t="shared" si="2"/>
        <v>1060.5</v>
      </c>
      <c r="F81" s="211">
        <v>34218.799999999996</v>
      </c>
      <c r="G81" s="100"/>
      <c r="H81" s="98" t="s">
        <v>961</v>
      </c>
      <c r="I81" s="98" t="s">
        <v>400</v>
      </c>
    </row>
    <row r="82" spans="1:9" s="98" customFormat="1" x14ac:dyDescent="0.2">
      <c r="A82" s="98">
        <v>31</v>
      </c>
      <c r="B82" s="98" t="s">
        <v>2505</v>
      </c>
      <c r="C82" s="98" t="s">
        <v>366</v>
      </c>
      <c r="D82" s="211">
        <v>24787.420000000002</v>
      </c>
      <c r="E82" s="211">
        <f t="shared" si="2"/>
        <v>947.37999999999738</v>
      </c>
      <c r="F82" s="211">
        <v>25734.799999999999</v>
      </c>
      <c r="G82" s="100"/>
      <c r="H82" s="98" t="s">
        <v>961</v>
      </c>
      <c r="I82" s="98" t="s">
        <v>400</v>
      </c>
    </row>
    <row r="83" spans="1:9" s="98" customFormat="1" x14ac:dyDescent="0.2">
      <c r="A83" s="98">
        <v>32</v>
      </c>
      <c r="B83" s="98" t="s">
        <v>481</v>
      </c>
      <c r="C83" s="98" t="s">
        <v>1165</v>
      </c>
      <c r="D83" s="211">
        <v>26682.18</v>
      </c>
      <c r="E83" s="211">
        <f t="shared" si="2"/>
        <v>989.79999999999927</v>
      </c>
      <c r="F83" s="211">
        <v>27671.98</v>
      </c>
      <c r="G83" s="100"/>
      <c r="H83" s="98" t="s">
        <v>961</v>
      </c>
      <c r="I83" s="98" t="s">
        <v>400</v>
      </c>
    </row>
    <row r="84" spans="1:9" s="98" customFormat="1" x14ac:dyDescent="0.2">
      <c r="A84" s="98">
        <v>33</v>
      </c>
      <c r="B84" s="98" t="s">
        <v>562</v>
      </c>
      <c r="C84" s="98" t="s">
        <v>636</v>
      </c>
      <c r="D84" s="211">
        <v>30726.22</v>
      </c>
      <c r="E84" s="211">
        <f t="shared" si="2"/>
        <v>919.09999999999854</v>
      </c>
      <c r="F84" s="211">
        <v>31645.32</v>
      </c>
      <c r="G84" s="100"/>
      <c r="H84" s="98" t="s">
        <v>961</v>
      </c>
      <c r="I84" s="98" t="s">
        <v>400</v>
      </c>
    </row>
    <row r="85" spans="1:9" s="98" customFormat="1" x14ac:dyDescent="0.2">
      <c r="A85" s="98">
        <v>34</v>
      </c>
      <c r="B85" s="98" t="s">
        <v>1123</v>
      </c>
      <c r="C85" s="98" t="s">
        <v>1122</v>
      </c>
      <c r="D85" s="211">
        <v>26682.18</v>
      </c>
      <c r="E85" s="211">
        <f t="shared" si="2"/>
        <v>989.79999999999927</v>
      </c>
      <c r="F85" s="211">
        <v>27671.98</v>
      </c>
      <c r="G85" s="100"/>
      <c r="H85" s="98" t="s">
        <v>961</v>
      </c>
      <c r="I85" s="98" t="s">
        <v>400</v>
      </c>
    </row>
    <row r="86" spans="1:9" s="98" customFormat="1" x14ac:dyDescent="0.2">
      <c r="A86" s="98">
        <v>35</v>
      </c>
      <c r="B86" s="98" t="s">
        <v>607</v>
      </c>
      <c r="C86" s="98" t="s">
        <v>801</v>
      </c>
      <c r="D86" s="211">
        <v>28308.28</v>
      </c>
      <c r="E86" s="211">
        <f t="shared" si="2"/>
        <v>1046.3600000000042</v>
      </c>
      <c r="F86" s="211">
        <v>29354.640000000003</v>
      </c>
      <c r="G86" s="100"/>
      <c r="H86" s="98" t="s">
        <v>2457</v>
      </c>
      <c r="I86" s="98" t="s">
        <v>400</v>
      </c>
    </row>
    <row r="87" spans="1:9" s="98" customFormat="1" x14ac:dyDescent="0.2">
      <c r="A87" s="98">
        <v>36</v>
      </c>
      <c r="B87" s="98" t="s">
        <v>1155</v>
      </c>
      <c r="C87" s="98" t="s">
        <v>385</v>
      </c>
      <c r="D87" s="211">
        <v>28690.059999999998</v>
      </c>
      <c r="E87" s="211">
        <f t="shared" si="2"/>
        <v>1003.9400000000023</v>
      </c>
      <c r="F87" s="211">
        <v>29694</v>
      </c>
      <c r="G87" s="100"/>
      <c r="H87" s="98" t="s">
        <v>961</v>
      </c>
      <c r="I87" s="98" t="s">
        <v>400</v>
      </c>
    </row>
    <row r="88" spans="1:9" s="98" customFormat="1" x14ac:dyDescent="0.2">
      <c r="A88" s="98">
        <v>37</v>
      </c>
      <c r="B88" s="98" t="s">
        <v>2464</v>
      </c>
      <c r="C88" s="98" t="s">
        <v>2463</v>
      </c>
      <c r="D88" s="211">
        <v>24787.420000000002</v>
      </c>
      <c r="E88" s="211">
        <f t="shared" si="2"/>
        <v>947.37999999999738</v>
      </c>
      <c r="F88" s="211">
        <v>25734.799999999999</v>
      </c>
      <c r="G88" s="100"/>
      <c r="H88" s="98" t="s">
        <v>961</v>
      </c>
      <c r="I88" s="98" t="s">
        <v>400</v>
      </c>
    </row>
    <row r="89" spans="1:9" s="98" customFormat="1" x14ac:dyDescent="0.2">
      <c r="A89" s="98">
        <v>38</v>
      </c>
      <c r="B89" s="98" t="s">
        <v>1423</v>
      </c>
      <c r="C89" s="98" t="s">
        <v>543</v>
      </c>
      <c r="D89" s="211">
        <v>27261.920000000002</v>
      </c>
      <c r="E89" s="211">
        <f t="shared" si="2"/>
        <v>1046.3599999999969</v>
      </c>
      <c r="F89" s="211">
        <v>28308.28</v>
      </c>
      <c r="G89" s="100"/>
      <c r="H89" s="98" t="s">
        <v>2457</v>
      </c>
      <c r="I89" s="98" t="s">
        <v>400</v>
      </c>
    </row>
    <row r="90" spans="1:9" s="98" customFormat="1" x14ac:dyDescent="0.2">
      <c r="A90" s="98">
        <v>39</v>
      </c>
      <c r="B90" s="98" t="s">
        <v>876</v>
      </c>
      <c r="C90" s="98" t="s">
        <v>1187</v>
      </c>
      <c r="D90" s="211">
        <v>26682.18</v>
      </c>
      <c r="E90" s="211">
        <f t="shared" si="2"/>
        <v>989.79999999999927</v>
      </c>
      <c r="F90" s="211">
        <v>27671.98</v>
      </c>
      <c r="G90" s="100"/>
      <c r="H90" s="98" t="s">
        <v>961</v>
      </c>
      <c r="I90" s="98" t="s">
        <v>400</v>
      </c>
    </row>
    <row r="91" spans="1:9" s="98" customFormat="1" x14ac:dyDescent="0.2">
      <c r="A91" s="98">
        <v>40</v>
      </c>
      <c r="B91" s="98" t="s">
        <v>1081</v>
      </c>
      <c r="C91" s="98" t="s">
        <v>1080</v>
      </c>
      <c r="D91" s="211">
        <v>30726.22</v>
      </c>
      <c r="E91" s="211">
        <f t="shared" si="2"/>
        <v>919.09999999999854</v>
      </c>
      <c r="F91" s="211">
        <v>31645.32</v>
      </c>
      <c r="G91" s="100"/>
      <c r="H91" s="98" t="s">
        <v>961</v>
      </c>
      <c r="I91" s="98" t="s">
        <v>400</v>
      </c>
    </row>
    <row r="92" spans="1:9" s="98" customFormat="1" x14ac:dyDescent="0.2">
      <c r="A92" s="98">
        <v>41</v>
      </c>
      <c r="B92" s="98" t="s">
        <v>2521</v>
      </c>
      <c r="C92" s="98" t="s">
        <v>2520</v>
      </c>
      <c r="D92" s="211">
        <v>28308.28</v>
      </c>
      <c r="E92" s="211">
        <f t="shared" si="2"/>
        <v>1046.3600000000042</v>
      </c>
      <c r="F92" s="211">
        <v>29354.640000000003</v>
      </c>
      <c r="G92" s="100"/>
      <c r="H92" s="98" t="s">
        <v>2457</v>
      </c>
      <c r="I92" s="98" t="s">
        <v>400</v>
      </c>
    </row>
    <row r="93" spans="1:9" s="98" customFormat="1" x14ac:dyDescent="0.2">
      <c r="A93" s="98">
        <v>42</v>
      </c>
      <c r="B93" s="98" t="s">
        <v>989</v>
      </c>
      <c r="C93" s="98" t="s">
        <v>988</v>
      </c>
      <c r="D93" s="211">
        <v>33158.299999999996</v>
      </c>
      <c r="E93" s="211">
        <f t="shared" si="2"/>
        <v>1060.5</v>
      </c>
      <c r="F93" s="211">
        <v>34218.799999999996</v>
      </c>
      <c r="G93" s="100">
        <v>405</v>
      </c>
      <c r="H93" s="98" t="s">
        <v>961</v>
      </c>
      <c r="I93" s="98" t="s">
        <v>400</v>
      </c>
    </row>
    <row r="94" spans="1:9" s="98" customFormat="1" x14ac:dyDescent="0.2">
      <c r="A94" s="98">
        <v>43</v>
      </c>
      <c r="B94" s="98" t="s">
        <v>726</v>
      </c>
      <c r="C94" s="98" t="s">
        <v>423</v>
      </c>
      <c r="D94" s="211">
        <v>26682.18</v>
      </c>
      <c r="E94" s="211">
        <f t="shared" si="2"/>
        <v>989.79999999999927</v>
      </c>
      <c r="F94" s="211">
        <v>27671.98</v>
      </c>
      <c r="G94" s="100"/>
      <c r="H94" s="98" t="s">
        <v>961</v>
      </c>
      <c r="I94" s="98" t="s">
        <v>400</v>
      </c>
    </row>
    <row r="95" spans="1:9" s="98" customFormat="1" x14ac:dyDescent="0.2">
      <c r="A95" s="98">
        <v>44</v>
      </c>
      <c r="B95" s="98" t="s">
        <v>1132</v>
      </c>
      <c r="C95" s="98" t="s">
        <v>1131</v>
      </c>
      <c r="D95" s="211">
        <v>28690.059999999998</v>
      </c>
      <c r="E95" s="211">
        <f t="shared" si="2"/>
        <v>1003.9400000000023</v>
      </c>
      <c r="F95" s="211">
        <v>29694</v>
      </c>
      <c r="G95" s="100"/>
      <c r="H95" s="98" t="s">
        <v>961</v>
      </c>
      <c r="I95" s="98" t="s">
        <v>400</v>
      </c>
    </row>
    <row r="96" spans="1:9" s="117" customFormat="1" x14ac:dyDescent="0.2">
      <c r="A96" s="98">
        <v>45</v>
      </c>
      <c r="B96" s="98" t="s">
        <v>1011</v>
      </c>
      <c r="C96" s="98" t="s">
        <v>657</v>
      </c>
      <c r="D96" s="211">
        <v>33158.299999999996</v>
      </c>
      <c r="E96" s="211">
        <f t="shared" si="2"/>
        <v>1060.5</v>
      </c>
      <c r="F96" s="211">
        <v>34218.799999999996</v>
      </c>
      <c r="G96" s="100"/>
      <c r="H96" s="98" t="s">
        <v>961</v>
      </c>
      <c r="I96" s="98" t="s">
        <v>400</v>
      </c>
    </row>
    <row r="97" spans="1:9" s="98" customFormat="1" x14ac:dyDescent="0.2">
      <c r="A97" s="98">
        <v>46</v>
      </c>
      <c r="B97" s="98" t="s">
        <v>333</v>
      </c>
      <c r="C97" s="98" t="s">
        <v>788</v>
      </c>
      <c r="D97" s="211">
        <v>28308.28</v>
      </c>
      <c r="E97" s="211">
        <f t="shared" si="2"/>
        <v>1046.3600000000042</v>
      </c>
      <c r="F97" s="211">
        <v>29354.640000000003</v>
      </c>
      <c r="G97" s="100"/>
      <c r="H97" s="98" t="s">
        <v>2457</v>
      </c>
      <c r="I97" s="98" t="s">
        <v>400</v>
      </c>
    </row>
    <row r="98" spans="1:9" s="98" customFormat="1" x14ac:dyDescent="0.2">
      <c r="A98" s="98">
        <v>47</v>
      </c>
      <c r="B98" s="98" t="s">
        <v>1084</v>
      </c>
      <c r="C98" s="98" t="s">
        <v>382</v>
      </c>
      <c r="D98" s="211">
        <v>30726.22</v>
      </c>
      <c r="E98" s="211">
        <f t="shared" si="2"/>
        <v>919.09999999999854</v>
      </c>
      <c r="F98" s="211">
        <v>31645.32</v>
      </c>
      <c r="G98" s="100"/>
      <c r="H98" s="98" t="s">
        <v>961</v>
      </c>
      <c r="I98" s="98" t="s">
        <v>400</v>
      </c>
    </row>
    <row r="99" spans="1:9" s="98" customFormat="1" x14ac:dyDescent="0.2">
      <c r="A99" s="98">
        <v>48</v>
      </c>
      <c r="B99" s="98" t="s">
        <v>2093</v>
      </c>
      <c r="C99" s="98" t="s">
        <v>965</v>
      </c>
      <c r="D99" s="211">
        <v>26682.18</v>
      </c>
      <c r="E99" s="211">
        <f t="shared" si="2"/>
        <v>989.79999999999927</v>
      </c>
      <c r="F99" s="211">
        <v>27671.98</v>
      </c>
      <c r="G99" s="100"/>
      <c r="H99" s="98" t="s">
        <v>961</v>
      </c>
      <c r="I99" s="98" t="s">
        <v>400</v>
      </c>
    </row>
    <row r="100" spans="1:9" s="98" customFormat="1" x14ac:dyDescent="0.2">
      <c r="A100" s="98">
        <v>49</v>
      </c>
      <c r="B100" s="98" t="s">
        <v>1050</v>
      </c>
      <c r="C100" s="98" t="s">
        <v>331</v>
      </c>
      <c r="D100" s="211">
        <v>33158.299999999996</v>
      </c>
      <c r="E100" s="211">
        <f t="shared" si="2"/>
        <v>1060.5</v>
      </c>
      <c r="F100" s="211">
        <v>34218.799999999996</v>
      </c>
      <c r="G100" s="100"/>
      <c r="H100" s="98" t="s">
        <v>961</v>
      </c>
      <c r="I100" s="98" t="s">
        <v>400</v>
      </c>
    </row>
    <row r="101" spans="1:9" s="98" customFormat="1" x14ac:dyDescent="0.2">
      <c r="A101" s="98">
        <v>50</v>
      </c>
      <c r="B101" s="98" t="s">
        <v>1050</v>
      </c>
      <c r="C101" s="98" t="s">
        <v>1135</v>
      </c>
      <c r="D101" s="211">
        <v>28690.059999999998</v>
      </c>
      <c r="E101" s="211">
        <f t="shared" si="2"/>
        <v>1003.9400000000023</v>
      </c>
      <c r="F101" s="211">
        <v>29694</v>
      </c>
      <c r="G101" s="100"/>
      <c r="H101" s="98" t="s">
        <v>961</v>
      </c>
      <c r="I101" s="98" t="s">
        <v>400</v>
      </c>
    </row>
    <row r="102" spans="1:9" s="98" customFormat="1" x14ac:dyDescent="0.2">
      <c r="A102" s="98">
        <v>51</v>
      </c>
      <c r="B102" s="98" t="s">
        <v>1124</v>
      </c>
      <c r="C102" s="98" t="s">
        <v>814</v>
      </c>
      <c r="D102" s="211">
        <v>31560.48</v>
      </c>
      <c r="E102" s="211">
        <f t="shared" si="2"/>
        <v>1102.9200000000019</v>
      </c>
      <c r="F102" s="211">
        <v>32663.4</v>
      </c>
      <c r="G102" s="100"/>
      <c r="H102" s="98" t="s">
        <v>2457</v>
      </c>
      <c r="I102" s="98" t="s">
        <v>400</v>
      </c>
    </row>
    <row r="103" spans="1:9" s="98" customFormat="1" x14ac:dyDescent="0.2">
      <c r="A103" s="98">
        <v>52</v>
      </c>
      <c r="B103" s="98" t="s">
        <v>1063</v>
      </c>
      <c r="C103" s="98" t="s">
        <v>705</v>
      </c>
      <c r="D103" s="211">
        <v>33158.299999999996</v>
      </c>
      <c r="E103" s="211">
        <f t="shared" si="2"/>
        <v>1060.5</v>
      </c>
      <c r="F103" s="211">
        <v>34218.799999999996</v>
      </c>
      <c r="G103" s="100"/>
      <c r="H103" s="98" t="s">
        <v>961</v>
      </c>
      <c r="I103" s="98" t="s">
        <v>400</v>
      </c>
    </row>
    <row r="104" spans="1:9" s="98" customFormat="1" x14ac:dyDescent="0.2">
      <c r="A104" s="98">
        <v>53</v>
      </c>
      <c r="B104" s="98" t="s">
        <v>362</v>
      </c>
      <c r="C104" s="98" t="s">
        <v>1344</v>
      </c>
      <c r="D104" s="211">
        <v>24787.420000000002</v>
      </c>
      <c r="E104" s="211">
        <f t="shared" si="2"/>
        <v>947.37999999999738</v>
      </c>
      <c r="F104" s="211">
        <v>25734.799999999999</v>
      </c>
      <c r="G104" s="100"/>
      <c r="H104" s="98" t="s">
        <v>961</v>
      </c>
      <c r="I104" s="98" t="s">
        <v>400</v>
      </c>
    </row>
    <row r="105" spans="1:9" s="98" customFormat="1" x14ac:dyDescent="0.2">
      <c r="A105" s="98">
        <v>54</v>
      </c>
      <c r="B105" s="98" t="s">
        <v>2055</v>
      </c>
      <c r="C105" s="98" t="s">
        <v>361</v>
      </c>
      <c r="D105" s="211">
        <v>26682.18</v>
      </c>
      <c r="E105" s="211">
        <f t="shared" si="2"/>
        <v>989.79999999999927</v>
      </c>
      <c r="F105" s="211">
        <v>27671.98</v>
      </c>
      <c r="G105" s="100"/>
      <c r="H105" s="98" t="s">
        <v>961</v>
      </c>
      <c r="I105" s="98" t="s">
        <v>400</v>
      </c>
    </row>
    <row r="106" spans="1:9" s="98" customFormat="1" x14ac:dyDescent="0.2">
      <c r="A106" s="98">
        <v>55</v>
      </c>
      <c r="B106" s="98" t="s">
        <v>1182</v>
      </c>
      <c r="C106" s="98" t="s">
        <v>503</v>
      </c>
      <c r="D106" s="211">
        <v>29354.640000000003</v>
      </c>
      <c r="E106" s="211">
        <f t="shared" si="2"/>
        <v>1074.6399999999958</v>
      </c>
      <c r="F106" s="211">
        <v>30429.279999999999</v>
      </c>
      <c r="G106" s="100"/>
      <c r="H106" s="98" t="s">
        <v>2457</v>
      </c>
      <c r="I106" s="98" t="s">
        <v>400</v>
      </c>
    </row>
    <row r="107" spans="1:9" s="98" customFormat="1" x14ac:dyDescent="0.2">
      <c r="A107" s="98">
        <v>56</v>
      </c>
      <c r="B107" s="98" t="s">
        <v>633</v>
      </c>
      <c r="C107" s="98" t="s">
        <v>582</v>
      </c>
      <c r="D107" s="211">
        <v>28308.28</v>
      </c>
      <c r="E107" s="211">
        <f t="shared" si="2"/>
        <v>1046.3600000000042</v>
      </c>
      <c r="F107" s="211">
        <v>29354.640000000003</v>
      </c>
      <c r="G107" s="100"/>
      <c r="H107" s="98" t="s">
        <v>2457</v>
      </c>
      <c r="I107" s="98" t="s">
        <v>400</v>
      </c>
    </row>
    <row r="108" spans="1:9" s="98" customFormat="1" x14ac:dyDescent="0.2">
      <c r="A108" s="98">
        <v>57</v>
      </c>
      <c r="B108" s="117" t="s">
        <v>1055</v>
      </c>
      <c r="C108" s="117" t="s">
        <v>842</v>
      </c>
      <c r="D108" s="211">
        <v>36481.200000000004</v>
      </c>
      <c r="E108" s="218">
        <f t="shared" si="2"/>
        <v>1159.4799999999959</v>
      </c>
      <c r="F108" s="211">
        <v>37640.68</v>
      </c>
      <c r="G108" s="214"/>
      <c r="H108" s="117" t="s">
        <v>2457</v>
      </c>
      <c r="I108" s="117" t="s">
        <v>400</v>
      </c>
    </row>
    <row r="109" spans="1:9" s="98" customFormat="1" x14ac:dyDescent="0.2">
      <c r="A109" s="98">
        <v>58</v>
      </c>
      <c r="B109" s="98" t="s">
        <v>1133</v>
      </c>
      <c r="C109" s="98" t="s">
        <v>705</v>
      </c>
      <c r="D109" s="211">
        <v>28690.059999999998</v>
      </c>
      <c r="E109" s="211">
        <f t="shared" si="2"/>
        <v>1003.9400000000023</v>
      </c>
      <c r="F109" s="211">
        <v>29694</v>
      </c>
      <c r="G109" s="100"/>
      <c r="H109" s="98" t="s">
        <v>961</v>
      </c>
      <c r="I109" s="98" t="s">
        <v>400</v>
      </c>
    </row>
    <row r="110" spans="1:9" s="98" customFormat="1" x14ac:dyDescent="0.2">
      <c r="A110" s="98">
        <v>59</v>
      </c>
      <c r="B110" s="98" t="s">
        <v>365</v>
      </c>
      <c r="C110" s="98" t="s">
        <v>1304</v>
      </c>
      <c r="D110" s="211">
        <v>24787.420000000002</v>
      </c>
      <c r="E110" s="211">
        <f t="shared" si="2"/>
        <v>947.37999999999738</v>
      </c>
      <c r="F110" s="211">
        <v>25734.799999999999</v>
      </c>
      <c r="G110" s="100"/>
      <c r="H110" s="98" t="s">
        <v>961</v>
      </c>
      <c r="I110" s="98" t="s">
        <v>400</v>
      </c>
    </row>
    <row r="111" spans="1:9" s="98" customFormat="1" x14ac:dyDescent="0.2">
      <c r="A111" s="98">
        <v>60</v>
      </c>
      <c r="B111" s="98" t="s">
        <v>365</v>
      </c>
      <c r="C111" s="98" t="s">
        <v>525</v>
      </c>
      <c r="D111" s="211">
        <v>24787.420000000002</v>
      </c>
      <c r="E111" s="211">
        <f t="shared" si="2"/>
        <v>947.37999999999738</v>
      </c>
      <c r="F111" s="211">
        <v>25734.799999999999</v>
      </c>
      <c r="G111" s="100"/>
      <c r="H111" s="98" t="s">
        <v>961</v>
      </c>
      <c r="I111" s="98" t="s">
        <v>400</v>
      </c>
    </row>
    <row r="112" spans="1:9" s="98" customFormat="1" x14ac:dyDescent="0.2">
      <c r="A112" s="98">
        <v>61</v>
      </c>
      <c r="B112" s="98" t="s">
        <v>365</v>
      </c>
      <c r="C112" s="98" t="s">
        <v>2493</v>
      </c>
      <c r="D112" s="211">
        <v>28308.28</v>
      </c>
      <c r="E112" s="211">
        <f t="shared" si="2"/>
        <v>1046.3600000000042</v>
      </c>
      <c r="F112" s="211">
        <v>29354.640000000003</v>
      </c>
      <c r="G112" s="100"/>
      <c r="H112" s="98" t="s">
        <v>2457</v>
      </c>
      <c r="I112" s="98" t="s">
        <v>400</v>
      </c>
    </row>
    <row r="113" spans="1:9" s="98" customFormat="1" x14ac:dyDescent="0.2">
      <c r="A113" s="98">
        <v>62</v>
      </c>
      <c r="B113" s="98" t="s">
        <v>1208</v>
      </c>
      <c r="C113" s="98" t="s">
        <v>1207</v>
      </c>
      <c r="D113" s="211">
        <v>29354.640000000003</v>
      </c>
      <c r="E113" s="211">
        <f t="shared" si="2"/>
        <v>1074.6399999999958</v>
      </c>
      <c r="F113" s="211">
        <v>30429.279999999999</v>
      </c>
      <c r="G113" s="100"/>
      <c r="H113" s="98" t="s">
        <v>2457</v>
      </c>
      <c r="I113" s="98" t="s">
        <v>400</v>
      </c>
    </row>
    <row r="114" spans="1:9" s="98" customFormat="1" x14ac:dyDescent="0.2">
      <c r="A114" s="98">
        <v>63</v>
      </c>
      <c r="B114" s="98" t="s">
        <v>737</v>
      </c>
      <c r="C114" s="98" t="s">
        <v>1007</v>
      </c>
      <c r="D114" s="211">
        <v>33158.299999999996</v>
      </c>
      <c r="E114" s="211">
        <f t="shared" si="2"/>
        <v>1060.5</v>
      </c>
      <c r="F114" s="211">
        <v>34218.799999999996</v>
      </c>
      <c r="G114" s="100">
        <v>405</v>
      </c>
      <c r="H114" s="98" t="s">
        <v>961</v>
      </c>
      <c r="I114" s="98" t="s">
        <v>400</v>
      </c>
    </row>
    <row r="115" spans="1:9" s="98" customFormat="1" x14ac:dyDescent="0.2">
      <c r="A115" s="98">
        <v>64</v>
      </c>
      <c r="B115" s="98" t="s">
        <v>1204</v>
      </c>
      <c r="C115" s="98" t="s">
        <v>769</v>
      </c>
      <c r="D115" s="211">
        <v>29354.640000000003</v>
      </c>
      <c r="E115" s="211">
        <f t="shared" si="2"/>
        <v>1074.6399999999958</v>
      </c>
      <c r="F115" s="211">
        <v>30429.279999999999</v>
      </c>
      <c r="G115" s="100"/>
      <c r="H115" s="98" t="s">
        <v>2457</v>
      </c>
      <c r="I115" s="98" t="s">
        <v>400</v>
      </c>
    </row>
    <row r="116" spans="1:9" s="98" customFormat="1" x14ac:dyDescent="0.2">
      <c r="A116" s="98">
        <v>65</v>
      </c>
      <c r="B116" s="98" t="s">
        <v>1203</v>
      </c>
      <c r="C116" s="98" t="s">
        <v>1082</v>
      </c>
      <c r="D116" s="211">
        <v>26682.18</v>
      </c>
      <c r="E116" s="211">
        <f t="shared" ref="E116:E179" si="3">F116-D116</f>
        <v>989.79999999999927</v>
      </c>
      <c r="F116" s="211">
        <v>27671.98</v>
      </c>
      <c r="G116" s="100"/>
      <c r="H116" s="98" t="s">
        <v>961</v>
      </c>
      <c r="I116" s="98" t="s">
        <v>400</v>
      </c>
    </row>
    <row r="117" spans="1:9" s="98" customFormat="1" x14ac:dyDescent="0.2">
      <c r="A117" s="98">
        <v>66</v>
      </c>
      <c r="B117" s="98" t="s">
        <v>568</v>
      </c>
      <c r="C117" s="98" t="s">
        <v>567</v>
      </c>
      <c r="D117" s="211">
        <v>36481.200000000004</v>
      </c>
      <c r="E117" s="211">
        <f t="shared" si="3"/>
        <v>1159.4799999999959</v>
      </c>
      <c r="F117" s="211">
        <v>37640.68</v>
      </c>
      <c r="G117" s="100"/>
      <c r="H117" s="98" t="s">
        <v>2457</v>
      </c>
      <c r="I117" s="98" t="s">
        <v>400</v>
      </c>
    </row>
    <row r="118" spans="1:9" s="98" customFormat="1" x14ac:dyDescent="0.2">
      <c r="A118" s="98">
        <v>67</v>
      </c>
      <c r="B118" s="117" t="s">
        <v>2829</v>
      </c>
      <c r="C118" s="117" t="s">
        <v>2828</v>
      </c>
      <c r="D118" s="211">
        <v>24787.420000000002</v>
      </c>
      <c r="E118" s="211">
        <f t="shared" si="3"/>
        <v>947.37999999999738</v>
      </c>
      <c r="F118" s="211">
        <v>25734.799999999999</v>
      </c>
      <c r="G118" s="214"/>
      <c r="H118" s="117" t="s">
        <v>961</v>
      </c>
      <c r="I118" s="117" t="s">
        <v>400</v>
      </c>
    </row>
    <row r="119" spans="1:9" s="98" customFormat="1" x14ac:dyDescent="0.2">
      <c r="A119" s="98">
        <v>68</v>
      </c>
      <c r="B119" s="98" t="s">
        <v>1092</v>
      </c>
      <c r="C119" s="98" t="s">
        <v>538</v>
      </c>
      <c r="D119" s="211">
        <v>30726.22</v>
      </c>
      <c r="E119" s="211">
        <f t="shared" si="3"/>
        <v>919.09999999999854</v>
      </c>
      <c r="F119" s="211">
        <v>31645.32</v>
      </c>
      <c r="G119" s="100"/>
      <c r="H119" s="98" t="s">
        <v>961</v>
      </c>
      <c r="I119" s="98" t="s">
        <v>400</v>
      </c>
    </row>
    <row r="120" spans="1:9" s="98" customFormat="1" x14ac:dyDescent="0.2">
      <c r="A120" s="98">
        <v>69</v>
      </c>
      <c r="B120" s="117" t="s">
        <v>553</v>
      </c>
      <c r="C120" s="117" t="s">
        <v>2808</v>
      </c>
      <c r="D120" s="211">
        <v>27261.920000000002</v>
      </c>
      <c r="E120" s="218">
        <f t="shared" si="3"/>
        <v>1046.3599999999969</v>
      </c>
      <c r="F120" s="211">
        <v>28308.28</v>
      </c>
      <c r="G120" s="214"/>
      <c r="H120" s="117" t="s">
        <v>2457</v>
      </c>
      <c r="I120" s="117" t="s">
        <v>400</v>
      </c>
    </row>
    <row r="121" spans="1:9" s="98" customFormat="1" x14ac:dyDescent="0.2">
      <c r="A121" s="98">
        <v>70</v>
      </c>
      <c r="B121" s="98" t="s">
        <v>553</v>
      </c>
      <c r="C121" s="98" t="s">
        <v>1340</v>
      </c>
      <c r="D121" s="211">
        <v>27261.920000000002</v>
      </c>
      <c r="E121" s="211">
        <f t="shared" si="3"/>
        <v>1046.3599999999969</v>
      </c>
      <c r="F121" s="211">
        <v>28308.28</v>
      </c>
      <c r="G121" s="100"/>
      <c r="H121" s="98" t="s">
        <v>2457</v>
      </c>
      <c r="I121" s="98" t="s">
        <v>400</v>
      </c>
    </row>
    <row r="122" spans="1:9" s="98" customFormat="1" x14ac:dyDescent="0.2">
      <c r="A122" s="98">
        <v>71</v>
      </c>
      <c r="B122" s="98" t="s">
        <v>1054</v>
      </c>
      <c r="C122" s="98" t="s">
        <v>1053</v>
      </c>
      <c r="D122" s="211">
        <v>33158.299999999996</v>
      </c>
      <c r="E122" s="211">
        <f t="shared" si="3"/>
        <v>1060.5</v>
      </c>
      <c r="F122" s="211">
        <v>34218.799999999996</v>
      </c>
      <c r="G122" s="100"/>
      <c r="H122" s="98" t="s">
        <v>961</v>
      </c>
      <c r="I122" s="98" t="s">
        <v>400</v>
      </c>
    </row>
    <row r="123" spans="1:9" s="98" customFormat="1" x14ac:dyDescent="0.2">
      <c r="A123" s="98">
        <v>72</v>
      </c>
      <c r="B123" s="98" t="s">
        <v>1019</v>
      </c>
      <c r="C123" s="98" t="s">
        <v>338</v>
      </c>
      <c r="D123" s="211">
        <v>33158.299999999996</v>
      </c>
      <c r="E123" s="211">
        <f t="shared" si="3"/>
        <v>1060.5</v>
      </c>
      <c r="F123" s="211">
        <v>34218.799999999996</v>
      </c>
      <c r="G123" s="100"/>
      <c r="H123" s="98" t="s">
        <v>961</v>
      </c>
      <c r="I123" s="98" t="s">
        <v>400</v>
      </c>
    </row>
    <row r="124" spans="1:9" s="98" customFormat="1" x14ac:dyDescent="0.2">
      <c r="A124" s="98">
        <v>73</v>
      </c>
      <c r="B124" s="98" t="s">
        <v>1012</v>
      </c>
      <c r="C124" s="98" t="s">
        <v>523</v>
      </c>
      <c r="D124" s="211">
        <v>36481.200000000004</v>
      </c>
      <c r="E124" s="211">
        <f t="shared" si="3"/>
        <v>1159.4799999999959</v>
      </c>
      <c r="F124" s="211">
        <v>37640.68</v>
      </c>
      <c r="G124" s="100"/>
      <c r="H124" s="98" t="s">
        <v>2457</v>
      </c>
      <c r="I124" s="98" t="s">
        <v>400</v>
      </c>
    </row>
    <row r="125" spans="1:9" s="98" customFormat="1" x14ac:dyDescent="0.2">
      <c r="A125" s="98">
        <v>74</v>
      </c>
      <c r="B125" s="98" t="s">
        <v>2316</v>
      </c>
      <c r="C125" s="98" t="s">
        <v>2315</v>
      </c>
      <c r="D125" s="211">
        <v>25734.799999999999</v>
      </c>
      <c r="E125" s="211">
        <f t="shared" si="3"/>
        <v>947.38000000000102</v>
      </c>
      <c r="F125" s="211">
        <v>26682.18</v>
      </c>
      <c r="G125" s="100"/>
      <c r="H125" s="98" t="s">
        <v>961</v>
      </c>
      <c r="I125" s="98" t="s">
        <v>400</v>
      </c>
    </row>
    <row r="126" spans="1:9" s="98" customFormat="1" x14ac:dyDescent="0.2">
      <c r="A126" s="98">
        <v>75</v>
      </c>
      <c r="B126" s="98" t="s">
        <v>449</v>
      </c>
      <c r="C126" s="98" t="s">
        <v>816</v>
      </c>
      <c r="D126" s="211">
        <v>28690.059999999998</v>
      </c>
      <c r="E126" s="211">
        <f t="shared" si="3"/>
        <v>1003.9400000000023</v>
      </c>
      <c r="F126" s="211">
        <v>29694</v>
      </c>
      <c r="G126" s="100"/>
      <c r="H126" s="98" t="s">
        <v>961</v>
      </c>
      <c r="I126" s="98" t="s">
        <v>400</v>
      </c>
    </row>
    <row r="127" spans="1:9" s="98" customFormat="1" x14ac:dyDescent="0.2">
      <c r="A127" s="98">
        <v>76</v>
      </c>
      <c r="B127" s="98" t="s">
        <v>449</v>
      </c>
      <c r="C127" s="98" t="s">
        <v>598</v>
      </c>
      <c r="D127" s="211">
        <v>33158.299999999996</v>
      </c>
      <c r="E127" s="211">
        <f t="shared" si="3"/>
        <v>1060.5</v>
      </c>
      <c r="F127" s="211">
        <v>34218.799999999996</v>
      </c>
      <c r="G127" s="100"/>
      <c r="H127" s="98" t="s">
        <v>961</v>
      </c>
      <c r="I127" s="98" t="s">
        <v>400</v>
      </c>
    </row>
    <row r="128" spans="1:9" s="98" customFormat="1" x14ac:dyDescent="0.2">
      <c r="A128" s="98">
        <v>77</v>
      </c>
      <c r="B128" s="98" t="s">
        <v>2006</v>
      </c>
      <c r="C128" s="98" t="s">
        <v>433</v>
      </c>
      <c r="D128" s="211">
        <v>33158.299999999996</v>
      </c>
      <c r="E128" s="211">
        <f t="shared" si="3"/>
        <v>1060.5</v>
      </c>
      <c r="F128" s="211">
        <v>34218.799999999996</v>
      </c>
      <c r="G128" s="100"/>
      <c r="H128" s="98" t="s">
        <v>961</v>
      </c>
      <c r="I128" s="98" t="s">
        <v>400</v>
      </c>
    </row>
    <row r="129" spans="1:9" s="117" customFormat="1" x14ac:dyDescent="0.2">
      <c r="A129" s="98">
        <v>78</v>
      </c>
      <c r="B129" s="98" t="s">
        <v>1113</v>
      </c>
      <c r="C129" s="98" t="s">
        <v>1112</v>
      </c>
      <c r="D129" s="211">
        <v>31560.48</v>
      </c>
      <c r="E129" s="211">
        <f t="shared" si="3"/>
        <v>1102.9200000000019</v>
      </c>
      <c r="F129" s="211">
        <v>32663.4</v>
      </c>
      <c r="G129" s="100"/>
      <c r="H129" s="98" t="s">
        <v>2457</v>
      </c>
      <c r="I129" s="98" t="s">
        <v>400</v>
      </c>
    </row>
    <row r="130" spans="1:9" s="98" customFormat="1" x14ac:dyDescent="0.2">
      <c r="A130" s="98">
        <v>79</v>
      </c>
      <c r="B130" s="98" t="s">
        <v>1143</v>
      </c>
      <c r="C130" s="98" t="s">
        <v>508</v>
      </c>
      <c r="D130" s="211">
        <v>28690.059999999998</v>
      </c>
      <c r="E130" s="211">
        <f t="shared" si="3"/>
        <v>1003.9400000000023</v>
      </c>
      <c r="F130" s="211">
        <v>29694</v>
      </c>
      <c r="G130" s="100"/>
      <c r="H130" s="98" t="s">
        <v>961</v>
      </c>
      <c r="I130" s="98" t="s">
        <v>400</v>
      </c>
    </row>
    <row r="131" spans="1:9" s="98" customFormat="1" x14ac:dyDescent="0.2">
      <c r="A131" s="98">
        <v>80</v>
      </c>
      <c r="B131" s="98" t="s">
        <v>2546</v>
      </c>
      <c r="C131" s="98" t="s">
        <v>2545</v>
      </c>
      <c r="D131" s="211">
        <v>27261.920000000002</v>
      </c>
      <c r="E131" s="211">
        <f t="shared" si="3"/>
        <v>1046.3599999999969</v>
      </c>
      <c r="F131" s="211">
        <v>28308.28</v>
      </c>
      <c r="G131" s="100"/>
      <c r="H131" s="98" t="s">
        <v>2457</v>
      </c>
      <c r="I131" s="98" t="s">
        <v>400</v>
      </c>
    </row>
    <row r="132" spans="1:9" s="98" customFormat="1" x14ac:dyDescent="0.2">
      <c r="A132" s="98">
        <v>81</v>
      </c>
      <c r="B132" s="98" t="s">
        <v>1061</v>
      </c>
      <c r="C132" s="98" t="s">
        <v>404</v>
      </c>
      <c r="D132" s="211">
        <v>36481.200000000004</v>
      </c>
      <c r="E132" s="211">
        <f t="shared" si="3"/>
        <v>1159.4799999999959</v>
      </c>
      <c r="F132" s="211">
        <v>37640.68</v>
      </c>
      <c r="G132" s="100"/>
      <c r="H132" s="98" t="s">
        <v>2457</v>
      </c>
      <c r="I132" s="98" t="s">
        <v>400</v>
      </c>
    </row>
    <row r="133" spans="1:9" s="98" customFormat="1" x14ac:dyDescent="0.2">
      <c r="A133" s="98">
        <v>82</v>
      </c>
      <c r="B133" s="98" t="s">
        <v>1186</v>
      </c>
      <c r="C133" s="98" t="s">
        <v>1185</v>
      </c>
      <c r="D133" s="211">
        <v>26682.18</v>
      </c>
      <c r="E133" s="211">
        <f t="shared" si="3"/>
        <v>989.79999999999927</v>
      </c>
      <c r="F133" s="211">
        <v>27671.98</v>
      </c>
      <c r="G133" s="100"/>
      <c r="H133" s="98" t="s">
        <v>961</v>
      </c>
      <c r="I133" s="98" t="s">
        <v>400</v>
      </c>
    </row>
    <row r="134" spans="1:9" s="98" customFormat="1" x14ac:dyDescent="0.2">
      <c r="A134" s="98">
        <v>83</v>
      </c>
      <c r="B134" s="98" t="s">
        <v>892</v>
      </c>
      <c r="C134" s="98" t="s">
        <v>667</v>
      </c>
      <c r="D134" s="211">
        <v>31560.48</v>
      </c>
      <c r="E134" s="211">
        <f t="shared" si="3"/>
        <v>1102.9200000000019</v>
      </c>
      <c r="F134" s="211">
        <v>32663.4</v>
      </c>
      <c r="G134" s="100"/>
      <c r="H134" s="98" t="s">
        <v>2457</v>
      </c>
      <c r="I134" s="98" t="s">
        <v>400</v>
      </c>
    </row>
    <row r="135" spans="1:9" s="98" customFormat="1" x14ac:dyDescent="0.2">
      <c r="A135" s="98">
        <v>84</v>
      </c>
      <c r="B135" s="98" t="s">
        <v>1060</v>
      </c>
      <c r="C135" s="98" t="s">
        <v>392</v>
      </c>
      <c r="D135" s="211">
        <v>36481.200000000004</v>
      </c>
      <c r="E135" s="211">
        <f t="shared" si="3"/>
        <v>1159.4799999999959</v>
      </c>
      <c r="F135" s="211">
        <v>37640.68</v>
      </c>
      <c r="G135" s="100"/>
      <c r="H135" s="98" t="s">
        <v>2457</v>
      </c>
      <c r="I135" s="98" t="s">
        <v>400</v>
      </c>
    </row>
    <row r="136" spans="1:9" s="98" customFormat="1" x14ac:dyDescent="0.2">
      <c r="A136" s="98">
        <v>85</v>
      </c>
      <c r="B136" s="98" t="s">
        <v>820</v>
      </c>
      <c r="C136" s="98" t="s">
        <v>723</v>
      </c>
      <c r="D136" s="211">
        <v>28690.059999999998</v>
      </c>
      <c r="E136" s="211">
        <f t="shared" si="3"/>
        <v>1003.9400000000023</v>
      </c>
      <c r="F136" s="211">
        <v>29694</v>
      </c>
      <c r="G136" s="100"/>
      <c r="H136" s="98" t="s">
        <v>961</v>
      </c>
      <c r="I136" s="98" t="s">
        <v>400</v>
      </c>
    </row>
    <row r="137" spans="1:9" s="98" customFormat="1" x14ac:dyDescent="0.2">
      <c r="A137" s="98">
        <v>86</v>
      </c>
      <c r="B137" s="98" t="s">
        <v>1076</v>
      </c>
      <c r="C137" s="98" t="s">
        <v>433</v>
      </c>
      <c r="D137" s="211">
        <v>28690.059999999998</v>
      </c>
      <c r="E137" s="211">
        <f t="shared" si="3"/>
        <v>1003.9400000000023</v>
      </c>
      <c r="F137" s="211">
        <v>29694</v>
      </c>
      <c r="G137" s="100"/>
      <c r="H137" s="98" t="s">
        <v>961</v>
      </c>
      <c r="I137" s="98" t="s">
        <v>400</v>
      </c>
    </row>
    <row r="138" spans="1:9" s="98" customFormat="1" x14ac:dyDescent="0.2">
      <c r="A138" s="98">
        <v>87</v>
      </c>
      <c r="B138" s="98" t="s">
        <v>1104</v>
      </c>
      <c r="C138" s="98" t="s">
        <v>531</v>
      </c>
      <c r="D138" s="211">
        <v>30726.22</v>
      </c>
      <c r="E138" s="211">
        <f t="shared" si="3"/>
        <v>919.09999999999854</v>
      </c>
      <c r="F138" s="211">
        <v>31645.32</v>
      </c>
      <c r="G138" s="100"/>
      <c r="H138" s="98" t="s">
        <v>961</v>
      </c>
      <c r="I138" s="98" t="s">
        <v>400</v>
      </c>
    </row>
    <row r="139" spans="1:9" s="98" customFormat="1" x14ac:dyDescent="0.2">
      <c r="A139" s="98">
        <v>88</v>
      </c>
      <c r="B139" s="98" t="s">
        <v>1018</v>
      </c>
      <c r="C139" s="98" t="s">
        <v>545</v>
      </c>
      <c r="D139" s="211">
        <v>33158.299999999996</v>
      </c>
      <c r="E139" s="211">
        <f t="shared" si="3"/>
        <v>1060.5</v>
      </c>
      <c r="F139" s="211">
        <v>34218.799999999996</v>
      </c>
      <c r="G139" s="100"/>
      <c r="H139" s="98" t="s">
        <v>961</v>
      </c>
      <c r="I139" s="98" t="s">
        <v>400</v>
      </c>
    </row>
    <row r="140" spans="1:9" s="98" customFormat="1" x14ac:dyDescent="0.2">
      <c r="A140" s="98">
        <v>89</v>
      </c>
      <c r="B140" s="98" t="s">
        <v>1093</v>
      </c>
      <c r="C140" s="98" t="s">
        <v>723</v>
      </c>
      <c r="D140" s="211">
        <v>30726.22</v>
      </c>
      <c r="E140" s="211">
        <f t="shared" si="3"/>
        <v>919.09999999999854</v>
      </c>
      <c r="F140" s="211">
        <v>31645.32</v>
      </c>
      <c r="G140" s="100"/>
      <c r="H140" s="98" t="s">
        <v>961</v>
      </c>
      <c r="I140" s="98" t="s">
        <v>400</v>
      </c>
    </row>
    <row r="141" spans="1:9" s="98" customFormat="1" x14ac:dyDescent="0.2">
      <c r="A141" s="98">
        <v>90</v>
      </c>
      <c r="B141" s="117" t="s">
        <v>2960</v>
      </c>
      <c r="C141" s="98" t="s">
        <v>780</v>
      </c>
      <c r="D141" s="211">
        <v>26682.18</v>
      </c>
      <c r="E141" s="211">
        <f t="shared" si="3"/>
        <v>989.79999999999927</v>
      </c>
      <c r="F141" s="211">
        <v>27671.98</v>
      </c>
      <c r="G141" s="100"/>
      <c r="H141" s="98" t="s">
        <v>961</v>
      </c>
      <c r="I141" s="98" t="s">
        <v>400</v>
      </c>
    </row>
    <row r="142" spans="1:9" s="98" customFormat="1" x14ac:dyDescent="0.2">
      <c r="A142" s="98">
        <v>91</v>
      </c>
      <c r="B142" s="98" t="s">
        <v>1016</v>
      </c>
      <c r="C142" s="98" t="s">
        <v>409</v>
      </c>
      <c r="D142" s="211">
        <v>36481.200000000004</v>
      </c>
      <c r="E142" s="211">
        <f t="shared" si="3"/>
        <v>1159.4799999999959</v>
      </c>
      <c r="F142" s="211">
        <v>37640.68</v>
      </c>
      <c r="G142" s="100"/>
      <c r="H142" s="98" t="s">
        <v>2457</v>
      </c>
      <c r="I142" s="98" t="s">
        <v>400</v>
      </c>
    </row>
    <row r="143" spans="1:9" s="98" customFormat="1" x14ac:dyDescent="0.2">
      <c r="A143" s="98">
        <v>92</v>
      </c>
      <c r="B143" s="98" t="s">
        <v>1090</v>
      </c>
      <c r="C143" s="98" t="s">
        <v>780</v>
      </c>
      <c r="D143" s="211">
        <v>30726.22</v>
      </c>
      <c r="E143" s="211">
        <f t="shared" si="3"/>
        <v>919.09999999999854</v>
      </c>
      <c r="F143" s="211">
        <v>31645.32</v>
      </c>
      <c r="G143" s="100"/>
      <c r="H143" s="98" t="s">
        <v>961</v>
      </c>
      <c r="I143" s="98" t="s">
        <v>400</v>
      </c>
    </row>
    <row r="144" spans="1:9" s="98" customFormat="1" x14ac:dyDescent="0.2">
      <c r="A144" s="98">
        <v>93</v>
      </c>
      <c r="B144" s="98" t="s">
        <v>968</v>
      </c>
      <c r="C144" s="98" t="s">
        <v>382</v>
      </c>
      <c r="D144" s="211">
        <v>36481.200000000004</v>
      </c>
      <c r="E144" s="211">
        <f t="shared" si="3"/>
        <v>1159.4799999999959</v>
      </c>
      <c r="F144" s="211">
        <v>37640.68</v>
      </c>
      <c r="G144" s="100"/>
      <c r="H144" s="98" t="s">
        <v>2457</v>
      </c>
      <c r="I144" s="98" t="s">
        <v>400</v>
      </c>
    </row>
    <row r="145" spans="1:9" s="98" customFormat="1" x14ac:dyDescent="0.2">
      <c r="A145" s="98">
        <v>94</v>
      </c>
      <c r="B145" s="98" t="s">
        <v>968</v>
      </c>
      <c r="C145" s="98" t="s">
        <v>760</v>
      </c>
      <c r="D145" s="211">
        <v>33794.6</v>
      </c>
      <c r="E145" s="211">
        <f t="shared" si="3"/>
        <v>1018.0800000000017</v>
      </c>
      <c r="F145" s="211">
        <v>34812.68</v>
      </c>
      <c r="G145" s="100"/>
      <c r="H145" s="98" t="s">
        <v>2457</v>
      </c>
      <c r="I145" s="98" t="s">
        <v>400</v>
      </c>
    </row>
    <row r="146" spans="1:9" s="98" customFormat="1" x14ac:dyDescent="0.2">
      <c r="A146" s="98">
        <v>95</v>
      </c>
      <c r="B146" s="98" t="s">
        <v>976</v>
      </c>
      <c r="C146" s="98" t="s">
        <v>975</v>
      </c>
      <c r="D146" s="211">
        <v>33158.299999999996</v>
      </c>
      <c r="E146" s="211">
        <f t="shared" si="3"/>
        <v>1060.5</v>
      </c>
      <c r="F146" s="211">
        <v>34218.799999999996</v>
      </c>
      <c r="G146" s="100"/>
      <c r="H146" s="98" t="s">
        <v>961</v>
      </c>
      <c r="I146" s="98" t="s">
        <v>400</v>
      </c>
    </row>
    <row r="147" spans="1:9" s="98" customFormat="1" x14ac:dyDescent="0.2">
      <c r="A147" s="98">
        <v>96</v>
      </c>
      <c r="B147" s="98" t="s">
        <v>1059</v>
      </c>
      <c r="C147" s="98" t="s">
        <v>1058</v>
      </c>
      <c r="D147" s="211">
        <v>33158.299999999996</v>
      </c>
      <c r="E147" s="211">
        <f t="shared" si="3"/>
        <v>1060.5</v>
      </c>
      <c r="F147" s="211">
        <v>34218.799999999996</v>
      </c>
      <c r="G147" s="100"/>
      <c r="H147" s="98" t="s">
        <v>961</v>
      </c>
      <c r="I147" s="98" t="s">
        <v>400</v>
      </c>
    </row>
    <row r="148" spans="1:9" s="98" customFormat="1" x14ac:dyDescent="0.2">
      <c r="A148" s="98">
        <v>97</v>
      </c>
      <c r="B148" s="98" t="s">
        <v>2233</v>
      </c>
      <c r="C148" s="98" t="s">
        <v>2552</v>
      </c>
      <c r="D148" s="211">
        <v>24787.420000000002</v>
      </c>
      <c r="E148" s="211">
        <f t="shared" si="3"/>
        <v>947.37999999999738</v>
      </c>
      <c r="F148" s="211">
        <v>25734.799999999999</v>
      </c>
      <c r="G148" s="100"/>
      <c r="H148" s="98" t="s">
        <v>961</v>
      </c>
      <c r="I148" s="98" t="s">
        <v>400</v>
      </c>
    </row>
    <row r="149" spans="1:9" s="98" customFormat="1" x14ac:dyDescent="0.2">
      <c r="A149" s="98">
        <v>98</v>
      </c>
      <c r="B149" s="98" t="s">
        <v>972</v>
      </c>
      <c r="C149" s="98" t="s">
        <v>853</v>
      </c>
      <c r="D149" s="211">
        <v>33794.6</v>
      </c>
      <c r="E149" s="211">
        <f t="shared" si="3"/>
        <v>1018.0800000000017</v>
      </c>
      <c r="F149" s="211">
        <v>34812.68</v>
      </c>
      <c r="G149" s="100"/>
      <c r="H149" s="98" t="s">
        <v>2457</v>
      </c>
      <c r="I149" s="98" t="s">
        <v>400</v>
      </c>
    </row>
    <row r="150" spans="1:9" s="98" customFormat="1" x14ac:dyDescent="0.2">
      <c r="A150" s="98">
        <v>99</v>
      </c>
      <c r="B150" s="98" t="s">
        <v>1006</v>
      </c>
      <c r="C150" s="98" t="s">
        <v>1005</v>
      </c>
      <c r="D150" s="211">
        <v>33158.299999999996</v>
      </c>
      <c r="E150" s="211">
        <f t="shared" si="3"/>
        <v>1060.5</v>
      </c>
      <c r="F150" s="211">
        <v>34218.799999999996</v>
      </c>
      <c r="G150" s="100"/>
      <c r="H150" s="98" t="s">
        <v>961</v>
      </c>
      <c r="I150" s="98" t="s">
        <v>400</v>
      </c>
    </row>
    <row r="151" spans="1:9" s="98" customFormat="1" x14ac:dyDescent="0.2">
      <c r="A151" s="98">
        <v>100</v>
      </c>
      <c r="B151" s="98" t="s">
        <v>2105</v>
      </c>
      <c r="C151" s="98" t="s">
        <v>608</v>
      </c>
      <c r="D151" s="211">
        <v>24787.420000000002</v>
      </c>
      <c r="E151" s="211">
        <f t="shared" si="3"/>
        <v>947.37999999999738</v>
      </c>
      <c r="F151" s="211">
        <v>25734.799999999999</v>
      </c>
      <c r="G151" s="100"/>
      <c r="H151" s="98" t="s">
        <v>961</v>
      </c>
      <c r="I151" s="98" t="s">
        <v>400</v>
      </c>
    </row>
    <row r="152" spans="1:9" s="98" customFormat="1" x14ac:dyDescent="0.2">
      <c r="A152" s="98">
        <v>101</v>
      </c>
      <c r="B152" s="117" t="s">
        <v>1078</v>
      </c>
      <c r="C152" s="117" t="s">
        <v>1043</v>
      </c>
      <c r="D152" s="211">
        <v>33794.6</v>
      </c>
      <c r="E152" s="218">
        <f t="shared" si="3"/>
        <v>1018.0800000000017</v>
      </c>
      <c r="F152" s="211">
        <v>34812.68</v>
      </c>
      <c r="G152" s="214"/>
      <c r="H152" s="117" t="s">
        <v>2457</v>
      </c>
      <c r="I152" s="117" t="s">
        <v>400</v>
      </c>
    </row>
    <row r="153" spans="1:9" s="98" customFormat="1" x14ac:dyDescent="0.2">
      <c r="A153" s="98">
        <v>102</v>
      </c>
      <c r="B153" s="98" t="s">
        <v>1347</v>
      </c>
      <c r="C153" s="98" t="s">
        <v>375</v>
      </c>
      <c r="D153" s="211">
        <v>25734.799999999999</v>
      </c>
      <c r="E153" s="211">
        <f t="shared" si="3"/>
        <v>947.38000000000102</v>
      </c>
      <c r="F153" s="211">
        <v>26682.18</v>
      </c>
      <c r="G153" s="100"/>
      <c r="H153" s="98" t="s">
        <v>961</v>
      </c>
      <c r="I153" s="98" t="s">
        <v>400</v>
      </c>
    </row>
    <row r="154" spans="1:9" s="98" customFormat="1" x14ac:dyDescent="0.2">
      <c r="A154" s="98">
        <v>103</v>
      </c>
      <c r="B154" s="98" t="s">
        <v>437</v>
      </c>
      <c r="C154" s="98" t="s">
        <v>338</v>
      </c>
      <c r="D154" s="211">
        <v>28690.059999999998</v>
      </c>
      <c r="E154" s="211">
        <f t="shared" si="3"/>
        <v>1003.9400000000023</v>
      </c>
      <c r="F154" s="211">
        <v>29694</v>
      </c>
      <c r="G154" s="100"/>
      <c r="H154" s="98" t="s">
        <v>961</v>
      </c>
      <c r="I154" s="98" t="s">
        <v>400</v>
      </c>
    </row>
    <row r="155" spans="1:9" s="98" customFormat="1" x14ac:dyDescent="0.2">
      <c r="A155" s="98">
        <v>104</v>
      </c>
      <c r="B155" s="98" t="s">
        <v>1010</v>
      </c>
      <c r="C155" s="98" t="s">
        <v>1190</v>
      </c>
      <c r="D155" s="211">
        <v>29354.640000000003</v>
      </c>
      <c r="E155" s="211">
        <f t="shared" si="3"/>
        <v>1074.6399999999958</v>
      </c>
      <c r="F155" s="211">
        <v>30429.279999999999</v>
      </c>
      <c r="G155" s="100"/>
      <c r="H155" s="98" t="s">
        <v>2457</v>
      </c>
      <c r="I155" s="98" t="s">
        <v>400</v>
      </c>
    </row>
    <row r="156" spans="1:9" s="98" customFormat="1" x14ac:dyDescent="0.2">
      <c r="A156" s="98">
        <v>105</v>
      </c>
      <c r="B156" s="98" t="s">
        <v>601</v>
      </c>
      <c r="C156" s="98" t="s">
        <v>1043</v>
      </c>
      <c r="D156" s="211">
        <v>36481.200000000004</v>
      </c>
      <c r="E156" s="211">
        <f t="shared" si="3"/>
        <v>1159.4799999999959</v>
      </c>
      <c r="F156" s="211">
        <v>37640.68</v>
      </c>
      <c r="G156" s="100"/>
      <c r="H156" s="98" t="s">
        <v>2457</v>
      </c>
      <c r="I156" s="98" t="s">
        <v>400</v>
      </c>
    </row>
    <row r="157" spans="1:9" s="98" customFormat="1" x14ac:dyDescent="0.2">
      <c r="A157" s="98">
        <v>106</v>
      </c>
      <c r="B157" s="98" t="s">
        <v>1025</v>
      </c>
      <c r="C157" s="98" t="s">
        <v>385</v>
      </c>
      <c r="D157" s="211">
        <v>33158.299999999996</v>
      </c>
      <c r="E157" s="211">
        <f t="shared" si="3"/>
        <v>1060.5</v>
      </c>
      <c r="F157" s="211">
        <v>34218.799999999996</v>
      </c>
      <c r="G157" s="100"/>
      <c r="H157" s="98" t="s">
        <v>961</v>
      </c>
      <c r="I157" s="98" t="s">
        <v>400</v>
      </c>
    </row>
    <row r="158" spans="1:9" s="98" customFormat="1" x14ac:dyDescent="0.2">
      <c r="A158" s="98">
        <v>107</v>
      </c>
      <c r="B158" s="117" t="s">
        <v>800</v>
      </c>
      <c r="C158" s="117" t="s">
        <v>980</v>
      </c>
      <c r="D158" s="211">
        <v>36481.200000000004</v>
      </c>
      <c r="E158" s="218">
        <f t="shared" si="3"/>
        <v>1159.4799999999959</v>
      </c>
      <c r="F158" s="211">
        <v>37640.68</v>
      </c>
      <c r="G158" s="214"/>
      <c r="H158" s="117" t="s">
        <v>2457</v>
      </c>
      <c r="I158" s="117" t="s">
        <v>400</v>
      </c>
    </row>
    <row r="159" spans="1:9" s="117" customFormat="1" x14ac:dyDescent="0.2">
      <c r="A159" s="98">
        <v>108</v>
      </c>
      <c r="B159" s="98" t="s">
        <v>1129</v>
      </c>
      <c r="C159" s="98" t="s">
        <v>704</v>
      </c>
      <c r="D159" s="211">
        <v>28690.059999999998</v>
      </c>
      <c r="E159" s="211">
        <f t="shared" si="3"/>
        <v>1003.9400000000023</v>
      </c>
      <c r="F159" s="211">
        <v>29694</v>
      </c>
      <c r="G159" s="100"/>
      <c r="H159" s="98" t="s">
        <v>961</v>
      </c>
      <c r="I159" s="98" t="s">
        <v>400</v>
      </c>
    </row>
    <row r="160" spans="1:9" s="117" customFormat="1" x14ac:dyDescent="0.2">
      <c r="A160" s="98">
        <v>109</v>
      </c>
      <c r="B160" s="98" t="s">
        <v>2571</v>
      </c>
      <c r="C160" s="98" t="s">
        <v>2570</v>
      </c>
      <c r="D160" s="211">
        <v>25734.799999999999</v>
      </c>
      <c r="E160" s="211">
        <f t="shared" si="3"/>
        <v>947.38000000000102</v>
      </c>
      <c r="F160" s="211">
        <v>26682.18</v>
      </c>
      <c r="G160" s="100"/>
      <c r="H160" s="98" t="s">
        <v>961</v>
      </c>
      <c r="I160" s="98" t="s">
        <v>400</v>
      </c>
    </row>
    <row r="161" spans="1:9" s="98" customFormat="1" x14ac:dyDescent="0.2">
      <c r="A161" s="98">
        <v>110</v>
      </c>
      <c r="B161" s="98" t="s">
        <v>730</v>
      </c>
      <c r="C161" s="98" t="s">
        <v>964</v>
      </c>
      <c r="D161" s="211">
        <v>33158.299999999996</v>
      </c>
      <c r="E161" s="211">
        <f t="shared" si="3"/>
        <v>1060.5</v>
      </c>
      <c r="F161" s="211">
        <v>34218.799999999996</v>
      </c>
      <c r="G161" s="100"/>
      <c r="H161" s="98" t="s">
        <v>961</v>
      </c>
      <c r="I161" s="98" t="s">
        <v>400</v>
      </c>
    </row>
    <row r="162" spans="1:9" s="98" customFormat="1" x14ac:dyDescent="0.2">
      <c r="A162" s="98">
        <v>111</v>
      </c>
      <c r="B162" s="117" t="s">
        <v>1701</v>
      </c>
      <c r="C162" s="117" t="s">
        <v>1406</v>
      </c>
      <c r="D162" s="211">
        <v>27261.920000000002</v>
      </c>
      <c r="E162" s="218">
        <f t="shared" si="3"/>
        <v>1046.3599999999969</v>
      </c>
      <c r="F162" s="211">
        <v>28308.28</v>
      </c>
      <c r="G162" s="214"/>
      <c r="H162" s="117" t="s">
        <v>2457</v>
      </c>
      <c r="I162" s="117" t="s">
        <v>400</v>
      </c>
    </row>
    <row r="163" spans="1:9" s="98" customFormat="1" x14ac:dyDescent="0.2">
      <c r="A163" s="98">
        <v>112</v>
      </c>
      <c r="B163" s="98" t="s">
        <v>1181</v>
      </c>
      <c r="C163" s="98" t="s">
        <v>1180</v>
      </c>
      <c r="D163" s="211">
        <v>26682.18</v>
      </c>
      <c r="E163" s="211">
        <f t="shared" si="3"/>
        <v>989.79999999999927</v>
      </c>
      <c r="F163" s="211">
        <v>27671.98</v>
      </c>
      <c r="G163" s="100"/>
      <c r="H163" s="98" t="s">
        <v>961</v>
      </c>
      <c r="I163" s="98" t="s">
        <v>400</v>
      </c>
    </row>
    <row r="164" spans="1:9" s="98" customFormat="1" x14ac:dyDescent="0.2">
      <c r="A164" s="98">
        <v>113</v>
      </c>
      <c r="B164" s="98" t="s">
        <v>782</v>
      </c>
      <c r="C164" s="98" t="s">
        <v>1130</v>
      </c>
      <c r="D164" s="211">
        <v>31560.48</v>
      </c>
      <c r="E164" s="211">
        <f t="shared" si="3"/>
        <v>1102.9200000000019</v>
      </c>
      <c r="F164" s="211">
        <v>32663.4</v>
      </c>
      <c r="G164" s="100"/>
      <c r="H164" s="98" t="s">
        <v>2457</v>
      </c>
      <c r="I164" s="98" t="s">
        <v>400</v>
      </c>
    </row>
    <row r="165" spans="1:9" s="98" customFormat="1" x14ac:dyDescent="0.2">
      <c r="A165" s="98">
        <v>114</v>
      </c>
      <c r="B165" s="98" t="s">
        <v>1632</v>
      </c>
      <c r="C165" s="98" t="s">
        <v>2541</v>
      </c>
      <c r="D165" s="211">
        <v>24787.420000000002</v>
      </c>
      <c r="E165" s="211">
        <f t="shared" si="3"/>
        <v>947.37999999999738</v>
      </c>
      <c r="F165" s="211">
        <v>25734.799999999999</v>
      </c>
      <c r="G165" s="100"/>
      <c r="H165" s="98" t="s">
        <v>961</v>
      </c>
      <c r="I165" s="98" t="s">
        <v>400</v>
      </c>
    </row>
    <row r="166" spans="1:9" s="98" customFormat="1" x14ac:dyDescent="0.2">
      <c r="A166" s="98">
        <v>115</v>
      </c>
      <c r="B166" s="98" t="s">
        <v>898</v>
      </c>
      <c r="C166" s="98" t="s">
        <v>386</v>
      </c>
      <c r="D166" s="211">
        <v>33158.299999999996</v>
      </c>
      <c r="E166" s="211">
        <f t="shared" si="3"/>
        <v>1060.5</v>
      </c>
      <c r="F166" s="211">
        <v>34218.799999999996</v>
      </c>
      <c r="G166" s="100"/>
      <c r="H166" s="98" t="s">
        <v>961</v>
      </c>
      <c r="I166" s="98" t="s">
        <v>400</v>
      </c>
    </row>
    <row r="167" spans="1:9" s="98" customFormat="1" x14ac:dyDescent="0.2">
      <c r="A167" s="98">
        <v>116</v>
      </c>
      <c r="B167" s="98" t="s">
        <v>1176</v>
      </c>
      <c r="C167" s="98" t="s">
        <v>411</v>
      </c>
      <c r="D167" s="211">
        <v>26682.18</v>
      </c>
      <c r="E167" s="211">
        <f t="shared" si="3"/>
        <v>989.79999999999927</v>
      </c>
      <c r="F167" s="211">
        <v>27671.98</v>
      </c>
      <c r="G167" s="100"/>
      <c r="H167" s="98" t="s">
        <v>961</v>
      </c>
      <c r="I167" s="98" t="s">
        <v>400</v>
      </c>
    </row>
    <row r="168" spans="1:9" s="98" customFormat="1" x14ac:dyDescent="0.2">
      <c r="A168" s="98">
        <v>117</v>
      </c>
      <c r="B168" s="98" t="s">
        <v>727</v>
      </c>
      <c r="C168" s="98" t="s">
        <v>1196</v>
      </c>
      <c r="D168" s="211">
        <v>29354.640000000003</v>
      </c>
      <c r="E168" s="211">
        <f t="shared" si="3"/>
        <v>1074.6399999999958</v>
      </c>
      <c r="F168" s="211">
        <v>30429.279999999999</v>
      </c>
      <c r="G168" s="100"/>
      <c r="H168" s="98" t="s">
        <v>2457</v>
      </c>
      <c r="I168" s="98" t="s">
        <v>400</v>
      </c>
    </row>
    <row r="169" spans="1:9" s="98" customFormat="1" x14ac:dyDescent="0.2">
      <c r="A169" s="98">
        <v>118</v>
      </c>
      <c r="B169" s="117" t="s">
        <v>1432</v>
      </c>
      <c r="C169" s="117" t="s">
        <v>2815</v>
      </c>
      <c r="D169" s="211">
        <v>24787.420000000002</v>
      </c>
      <c r="E169" s="211">
        <f t="shared" si="3"/>
        <v>947.37999999999738</v>
      </c>
      <c r="F169" s="211">
        <v>25734.799999999999</v>
      </c>
      <c r="G169" s="214"/>
      <c r="H169" s="117" t="s">
        <v>961</v>
      </c>
      <c r="I169" s="117" t="s">
        <v>400</v>
      </c>
    </row>
    <row r="170" spans="1:9" s="98" customFormat="1" x14ac:dyDescent="0.2">
      <c r="A170" s="98">
        <v>119</v>
      </c>
      <c r="B170" s="117" t="s">
        <v>2238</v>
      </c>
      <c r="C170" s="117" t="s">
        <v>601</v>
      </c>
      <c r="D170" s="211">
        <v>28308.28</v>
      </c>
      <c r="E170" s="218">
        <f t="shared" si="3"/>
        <v>1046.3600000000042</v>
      </c>
      <c r="F170" s="211">
        <v>29354.640000000003</v>
      </c>
      <c r="G170" s="214"/>
      <c r="H170" s="117" t="s">
        <v>2457</v>
      </c>
      <c r="I170" s="117" t="s">
        <v>400</v>
      </c>
    </row>
    <row r="171" spans="1:9" s="98" customFormat="1" x14ac:dyDescent="0.2">
      <c r="A171" s="98">
        <v>120</v>
      </c>
      <c r="B171" s="98" t="s">
        <v>1161</v>
      </c>
      <c r="C171" s="98" t="s">
        <v>1160</v>
      </c>
      <c r="D171" s="211">
        <v>31560.48</v>
      </c>
      <c r="E171" s="211">
        <f t="shared" si="3"/>
        <v>1102.9200000000019</v>
      </c>
      <c r="F171" s="211">
        <v>32663.4</v>
      </c>
      <c r="G171" s="100"/>
      <c r="H171" s="98" t="s">
        <v>2457</v>
      </c>
      <c r="I171" s="98" t="s">
        <v>400</v>
      </c>
    </row>
    <row r="172" spans="1:9" s="98" customFormat="1" x14ac:dyDescent="0.2">
      <c r="A172" s="98">
        <v>121</v>
      </c>
      <c r="B172" s="98" t="s">
        <v>992</v>
      </c>
      <c r="C172" s="98" t="s">
        <v>991</v>
      </c>
      <c r="D172" s="211">
        <v>36481.200000000004</v>
      </c>
      <c r="E172" s="211">
        <f t="shared" si="3"/>
        <v>1159.4799999999959</v>
      </c>
      <c r="F172" s="211">
        <v>37640.68</v>
      </c>
      <c r="G172" s="100"/>
      <c r="H172" s="98" t="s">
        <v>2457</v>
      </c>
      <c r="I172" s="98" t="s">
        <v>400</v>
      </c>
    </row>
    <row r="173" spans="1:9" s="98" customFormat="1" x14ac:dyDescent="0.2">
      <c r="A173" s="98">
        <v>122</v>
      </c>
      <c r="B173" s="98" t="s">
        <v>427</v>
      </c>
      <c r="C173" s="98" t="s">
        <v>743</v>
      </c>
      <c r="D173" s="211">
        <v>33158.299999999996</v>
      </c>
      <c r="E173" s="211">
        <f t="shared" si="3"/>
        <v>1060.5</v>
      </c>
      <c r="F173" s="211">
        <v>34218.799999999996</v>
      </c>
      <c r="G173" s="100"/>
      <c r="H173" s="98" t="s">
        <v>961</v>
      </c>
      <c r="I173" s="98" t="s">
        <v>400</v>
      </c>
    </row>
    <row r="174" spans="1:9" s="98" customFormat="1" x14ac:dyDescent="0.2">
      <c r="A174" s="98">
        <v>123</v>
      </c>
      <c r="B174" s="98" t="s">
        <v>414</v>
      </c>
      <c r="C174" s="98" t="s">
        <v>1065</v>
      </c>
      <c r="D174" s="211">
        <v>30726.22</v>
      </c>
      <c r="E174" s="211">
        <f t="shared" si="3"/>
        <v>919.09999999999854</v>
      </c>
      <c r="F174" s="211">
        <v>31645.32</v>
      </c>
      <c r="G174" s="100"/>
      <c r="H174" s="98" t="s">
        <v>961</v>
      </c>
      <c r="I174" s="98" t="s">
        <v>400</v>
      </c>
    </row>
    <row r="175" spans="1:9" s="98" customFormat="1" x14ac:dyDescent="0.2">
      <c r="A175" s="98">
        <v>124</v>
      </c>
      <c r="B175" s="98" t="s">
        <v>789</v>
      </c>
      <c r="C175" s="98" t="s">
        <v>996</v>
      </c>
      <c r="D175" s="211">
        <v>36481.200000000004</v>
      </c>
      <c r="E175" s="211">
        <f t="shared" si="3"/>
        <v>1159.4799999999959</v>
      </c>
      <c r="F175" s="211">
        <v>37640.68</v>
      </c>
      <c r="G175" s="100"/>
      <c r="H175" s="98" t="s">
        <v>2457</v>
      </c>
      <c r="I175" s="98" t="s">
        <v>400</v>
      </c>
    </row>
    <row r="176" spans="1:9" s="98" customFormat="1" x14ac:dyDescent="0.2">
      <c r="A176" s="98">
        <v>125</v>
      </c>
      <c r="B176" s="98" t="s">
        <v>1099</v>
      </c>
      <c r="C176" s="98" t="s">
        <v>436</v>
      </c>
      <c r="D176" s="211">
        <v>30726.22</v>
      </c>
      <c r="E176" s="211">
        <f t="shared" si="3"/>
        <v>919.09999999999854</v>
      </c>
      <c r="F176" s="211">
        <v>31645.32</v>
      </c>
      <c r="G176" s="100"/>
      <c r="H176" s="98" t="s">
        <v>961</v>
      </c>
      <c r="I176" s="98" t="s">
        <v>400</v>
      </c>
    </row>
    <row r="177" spans="1:9" s="98" customFormat="1" x14ac:dyDescent="0.2">
      <c r="A177" s="98">
        <v>126</v>
      </c>
      <c r="B177" s="98" t="s">
        <v>2094</v>
      </c>
      <c r="C177" s="98" t="s">
        <v>2095</v>
      </c>
      <c r="D177" s="211">
        <v>26682.18</v>
      </c>
      <c r="E177" s="211">
        <f t="shared" si="3"/>
        <v>989.79999999999927</v>
      </c>
      <c r="F177" s="211">
        <v>27671.98</v>
      </c>
      <c r="G177" s="100"/>
      <c r="H177" s="98" t="s">
        <v>961</v>
      </c>
      <c r="I177" s="98" t="s">
        <v>400</v>
      </c>
    </row>
    <row r="178" spans="1:9" s="98" customFormat="1" x14ac:dyDescent="0.2">
      <c r="A178" s="98">
        <v>127</v>
      </c>
      <c r="B178" s="98" t="s">
        <v>1041</v>
      </c>
      <c r="C178" s="98" t="s">
        <v>742</v>
      </c>
      <c r="D178" s="211">
        <v>36481.200000000004</v>
      </c>
      <c r="E178" s="211">
        <f t="shared" si="3"/>
        <v>1159.4799999999959</v>
      </c>
      <c r="F178" s="211">
        <v>37640.68</v>
      </c>
      <c r="G178" s="100"/>
      <c r="H178" s="98" t="s">
        <v>2457</v>
      </c>
      <c r="I178" s="98" t="s">
        <v>400</v>
      </c>
    </row>
    <row r="179" spans="1:9" s="98" customFormat="1" x14ac:dyDescent="0.2">
      <c r="A179" s="98">
        <v>128</v>
      </c>
      <c r="B179" s="98" t="s">
        <v>2441</v>
      </c>
      <c r="C179" s="98" t="s">
        <v>588</v>
      </c>
      <c r="D179" s="211">
        <v>24787.420000000002</v>
      </c>
      <c r="E179" s="211">
        <f t="shared" si="3"/>
        <v>947.37999999999738</v>
      </c>
      <c r="F179" s="211">
        <v>25734.799999999999</v>
      </c>
      <c r="G179" s="100"/>
      <c r="H179" s="98" t="s">
        <v>961</v>
      </c>
      <c r="I179" s="98" t="s">
        <v>400</v>
      </c>
    </row>
    <row r="180" spans="1:9" s="98" customFormat="1" x14ac:dyDescent="0.2">
      <c r="A180" s="98">
        <v>129</v>
      </c>
      <c r="B180" s="98" t="s">
        <v>1876</v>
      </c>
      <c r="C180" s="98" t="s">
        <v>2501</v>
      </c>
      <c r="D180" s="211">
        <v>24787.420000000002</v>
      </c>
      <c r="E180" s="211">
        <f t="shared" ref="E180:E243" si="4">F180-D180</f>
        <v>947.37999999999738</v>
      </c>
      <c r="F180" s="211">
        <v>25734.799999999999</v>
      </c>
      <c r="G180" s="100"/>
      <c r="H180" s="98" t="s">
        <v>961</v>
      </c>
      <c r="I180" s="98" t="s">
        <v>400</v>
      </c>
    </row>
    <row r="181" spans="1:9" s="98" customFormat="1" x14ac:dyDescent="0.2">
      <c r="A181" s="98">
        <v>130</v>
      </c>
      <c r="B181" s="117" t="s">
        <v>998</v>
      </c>
      <c r="C181" s="117" t="s">
        <v>997</v>
      </c>
      <c r="D181" s="211">
        <v>36481.200000000004</v>
      </c>
      <c r="E181" s="218">
        <f t="shared" si="4"/>
        <v>1159.4799999999959</v>
      </c>
      <c r="F181" s="211">
        <v>37640.68</v>
      </c>
      <c r="G181" s="214"/>
      <c r="H181" s="117" t="s">
        <v>2457</v>
      </c>
      <c r="I181" s="117" t="s">
        <v>400</v>
      </c>
    </row>
    <row r="182" spans="1:9" s="98" customFormat="1" x14ac:dyDescent="0.2">
      <c r="A182" s="98">
        <v>131</v>
      </c>
      <c r="B182" s="98" t="s">
        <v>998</v>
      </c>
      <c r="C182" s="98" t="s">
        <v>1009</v>
      </c>
      <c r="D182" s="211">
        <v>29354.640000000003</v>
      </c>
      <c r="E182" s="211">
        <f t="shared" si="4"/>
        <v>1074.6399999999958</v>
      </c>
      <c r="F182" s="211">
        <v>30429.279999999999</v>
      </c>
      <c r="G182" s="100"/>
      <c r="H182" s="98" t="s">
        <v>2457</v>
      </c>
      <c r="I182" s="98" t="s">
        <v>400</v>
      </c>
    </row>
    <row r="183" spans="1:9" s="98" customFormat="1" x14ac:dyDescent="0.2">
      <c r="A183" s="98">
        <v>132</v>
      </c>
      <c r="B183" s="98" t="s">
        <v>638</v>
      </c>
      <c r="C183" s="98" t="s">
        <v>1210</v>
      </c>
      <c r="D183" s="211">
        <v>26682.18</v>
      </c>
      <c r="E183" s="211">
        <f t="shared" si="4"/>
        <v>989.79999999999927</v>
      </c>
      <c r="F183" s="211">
        <v>27671.98</v>
      </c>
      <c r="G183" s="100"/>
      <c r="H183" s="98" t="s">
        <v>961</v>
      </c>
      <c r="I183" s="98" t="s">
        <v>400</v>
      </c>
    </row>
    <row r="184" spans="1:9" s="98" customFormat="1" x14ac:dyDescent="0.2">
      <c r="A184" s="98">
        <v>133</v>
      </c>
      <c r="B184" s="98" t="s">
        <v>638</v>
      </c>
      <c r="C184" s="98" t="s">
        <v>1140</v>
      </c>
      <c r="D184" s="211">
        <v>28690.059999999998</v>
      </c>
      <c r="E184" s="211">
        <f t="shared" si="4"/>
        <v>1003.9400000000023</v>
      </c>
      <c r="F184" s="211">
        <v>29694</v>
      </c>
      <c r="G184" s="100"/>
      <c r="H184" s="98" t="s">
        <v>961</v>
      </c>
      <c r="I184" s="98" t="s">
        <v>400</v>
      </c>
    </row>
    <row r="185" spans="1:9" s="98" customFormat="1" x14ac:dyDescent="0.2">
      <c r="A185" s="98">
        <v>134</v>
      </c>
      <c r="B185" s="98" t="s">
        <v>960</v>
      </c>
      <c r="C185" s="98" t="s">
        <v>541</v>
      </c>
      <c r="D185" s="211">
        <v>33794.6</v>
      </c>
      <c r="E185" s="211">
        <f t="shared" si="4"/>
        <v>1018.0800000000017</v>
      </c>
      <c r="F185" s="211">
        <v>34812.68</v>
      </c>
      <c r="G185" s="100"/>
      <c r="H185" s="98" t="s">
        <v>2457</v>
      </c>
      <c r="I185" s="98" t="s">
        <v>400</v>
      </c>
    </row>
    <row r="186" spans="1:9" s="98" customFormat="1" x14ac:dyDescent="0.2">
      <c r="A186" s="98">
        <v>135</v>
      </c>
      <c r="B186" s="98" t="s">
        <v>2342</v>
      </c>
      <c r="C186" s="98" t="s">
        <v>845</v>
      </c>
      <c r="D186" s="211">
        <v>25734.799999999999</v>
      </c>
      <c r="E186" s="211">
        <f t="shared" si="4"/>
        <v>947.38000000000102</v>
      </c>
      <c r="F186" s="211">
        <v>26682.18</v>
      </c>
      <c r="G186" s="100"/>
      <c r="H186" s="98" t="s">
        <v>961</v>
      </c>
      <c r="I186" s="98" t="s">
        <v>400</v>
      </c>
    </row>
    <row r="187" spans="1:9" s="98" customFormat="1" x14ac:dyDescent="0.2">
      <c r="A187" s="98">
        <v>136</v>
      </c>
      <c r="B187" s="98" t="s">
        <v>2495</v>
      </c>
      <c r="C187" s="98" t="s">
        <v>2494</v>
      </c>
      <c r="D187" s="211">
        <v>24787.420000000002</v>
      </c>
      <c r="E187" s="211">
        <f t="shared" si="4"/>
        <v>947.37999999999738</v>
      </c>
      <c r="F187" s="211">
        <v>25734.799999999999</v>
      </c>
      <c r="G187" s="100"/>
      <c r="H187" s="98" t="s">
        <v>961</v>
      </c>
      <c r="I187" s="98" t="s">
        <v>400</v>
      </c>
    </row>
    <row r="188" spans="1:9" s="98" customFormat="1" x14ac:dyDescent="0.2">
      <c r="A188" s="98">
        <v>137</v>
      </c>
      <c r="B188" s="98" t="s">
        <v>1062</v>
      </c>
      <c r="C188" s="98" t="s">
        <v>544</v>
      </c>
      <c r="D188" s="211">
        <v>33158.299999999996</v>
      </c>
      <c r="E188" s="211">
        <f t="shared" si="4"/>
        <v>1060.5</v>
      </c>
      <c r="F188" s="211">
        <v>34218.799999999996</v>
      </c>
      <c r="G188" s="100"/>
      <c r="H188" s="98" t="s">
        <v>961</v>
      </c>
      <c r="I188" s="98" t="s">
        <v>400</v>
      </c>
    </row>
    <row r="189" spans="1:9" s="98" customFormat="1" x14ac:dyDescent="0.2">
      <c r="A189" s="98">
        <v>138</v>
      </c>
      <c r="B189" s="98" t="s">
        <v>2547</v>
      </c>
      <c r="C189" s="98" t="s">
        <v>582</v>
      </c>
      <c r="D189" s="211">
        <v>27261.920000000002</v>
      </c>
      <c r="E189" s="211">
        <f t="shared" si="4"/>
        <v>1046.3599999999969</v>
      </c>
      <c r="F189" s="211">
        <v>28308.28</v>
      </c>
      <c r="G189" s="100"/>
      <c r="H189" s="98" t="s">
        <v>2457</v>
      </c>
      <c r="I189" s="98" t="s">
        <v>400</v>
      </c>
    </row>
    <row r="190" spans="1:9" s="98" customFormat="1" x14ac:dyDescent="0.2">
      <c r="A190" s="98">
        <v>139</v>
      </c>
      <c r="B190" s="98" t="s">
        <v>966</v>
      </c>
      <c r="C190" s="98" t="s">
        <v>2560</v>
      </c>
      <c r="D190" s="211">
        <v>24787.420000000002</v>
      </c>
      <c r="E190" s="211">
        <f t="shared" si="4"/>
        <v>947.37999999999738</v>
      </c>
      <c r="F190" s="211">
        <v>25734.799999999999</v>
      </c>
      <c r="G190" s="100"/>
      <c r="H190" s="98" t="s">
        <v>961</v>
      </c>
      <c r="I190" s="98" t="s">
        <v>400</v>
      </c>
    </row>
    <row r="191" spans="1:9" s="98" customFormat="1" x14ac:dyDescent="0.2">
      <c r="A191" s="98">
        <v>140</v>
      </c>
      <c r="B191" s="98" t="s">
        <v>368</v>
      </c>
      <c r="C191" s="98" t="s">
        <v>2480</v>
      </c>
      <c r="D191" s="211">
        <v>24787.420000000002</v>
      </c>
      <c r="E191" s="211">
        <f t="shared" si="4"/>
        <v>947.37999999999738</v>
      </c>
      <c r="F191" s="211">
        <v>25734.799999999999</v>
      </c>
      <c r="G191" s="100"/>
      <c r="H191" s="98" t="s">
        <v>961</v>
      </c>
      <c r="I191" s="98" t="s">
        <v>400</v>
      </c>
    </row>
    <row r="192" spans="1:9" s="98" customFormat="1" x14ac:dyDescent="0.2">
      <c r="A192" s="98">
        <v>141</v>
      </c>
      <c r="B192" s="98" t="s">
        <v>368</v>
      </c>
      <c r="C192" s="98" t="s">
        <v>582</v>
      </c>
      <c r="D192" s="211">
        <v>30726.22</v>
      </c>
      <c r="E192" s="211">
        <f t="shared" si="4"/>
        <v>919.09999999999854</v>
      </c>
      <c r="F192" s="211">
        <v>31645.32</v>
      </c>
      <c r="G192" s="100"/>
      <c r="H192" s="98" t="s">
        <v>961</v>
      </c>
      <c r="I192" s="98" t="s">
        <v>400</v>
      </c>
    </row>
    <row r="193" spans="1:9" s="117" customFormat="1" x14ac:dyDescent="0.2">
      <c r="A193" s="98">
        <v>142</v>
      </c>
      <c r="B193" s="98" t="s">
        <v>777</v>
      </c>
      <c r="C193" s="98" t="s">
        <v>776</v>
      </c>
      <c r="D193" s="211">
        <v>26682.18</v>
      </c>
      <c r="E193" s="211">
        <f t="shared" si="4"/>
        <v>989.79999999999927</v>
      </c>
      <c r="F193" s="211">
        <v>27671.98</v>
      </c>
      <c r="G193" s="100"/>
      <c r="H193" s="98" t="s">
        <v>961</v>
      </c>
      <c r="I193" s="98" t="s">
        <v>400</v>
      </c>
    </row>
    <row r="194" spans="1:9" s="98" customFormat="1" x14ac:dyDescent="0.2">
      <c r="A194" s="98">
        <v>143</v>
      </c>
      <c r="B194" s="117" t="s">
        <v>1021</v>
      </c>
      <c r="C194" s="117" t="s">
        <v>1020</v>
      </c>
      <c r="D194" s="211">
        <v>36481.200000000004</v>
      </c>
      <c r="E194" s="218">
        <f t="shared" si="4"/>
        <v>1159.4799999999959</v>
      </c>
      <c r="F194" s="211">
        <v>37640.68</v>
      </c>
      <c r="G194" s="214"/>
      <c r="H194" s="117" t="s">
        <v>2457</v>
      </c>
      <c r="I194" s="117" t="s">
        <v>400</v>
      </c>
    </row>
    <row r="195" spans="1:9" s="98" customFormat="1" x14ac:dyDescent="0.2">
      <c r="A195" s="98">
        <v>144</v>
      </c>
      <c r="B195" s="98" t="s">
        <v>1152</v>
      </c>
      <c r="C195" s="98" t="s">
        <v>1151</v>
      </c>
      <c r="D195" s="211">
        <v>28690.059999999998</v>
      </c>
      <c r="E195" s="211">
        <f t="shared" si="4"/>
        <v>1003.9400000000023</v>
      </c>
      <c r="F195" s="211">
        <v>29694</v>
      </c>
      <c r="G195" s="100"/>
      <c r="H195" s="98" t="s">
        <v>961</v>
      </c>
      <c r="I195" s="98" t="s">
        <v>400</v>
      </c>
    </row>
    <row r="196" spans="1:9" s="98" customFormat="1" x14ac:dyDescent="0.2">
      <c r="A196" s="98">
        <v>145</v>
      </c>
      <c r="B196" s="98" t="s">
        <v>374</v>
      </c>
      <c r="C196" s="98" t="s">
        <v>1192</v>
      </c>
      <c r="D196" s="211">
        <v>26682.18</v>
      </c>
      <c r="E196" s="211">
        <f t="shared" si="4"/>
        <v>989.79999999999927</v>
      </c>
      <c r="F196" s="211">
        <v>27671.98</v>
      </c>
      <c r="G196" s="100"/>
      <c r="H196" s="98" t="s">
        <v>961</v>
      </c>
      <c r="I196" s="98" t="s">
        <v>400</v>
      </c>
    </row>
    <row r="197" spans="1:9" s="98" customFormat="1" x14ac:dyDescent="0.2">
      <c r="A197" s="98">
        <v>146</v>
      </c>
      <c r="B197" s="98" t="s">
        <v>374</v>
      </c>
      <c r="C197" s="98" t="s">
        <v>1066</v>
      </c>
      <c r="D197" s="211">
        <v>33794.6</v>
      </c>
      <c r="E197" s="211">
        <f t="shared" si="4"/>
        <v>1018.0800000000017</v>
      </c>
      <c r="F197" s="211">
        <v>34812.68</v>
      </c>
      <c r="G197" s="100"/>
      <c r="H197" s="117" t="s">
        <v>2457</v>
      </c>
      <c r="I197" s="98" t="s">
        <v>400</v>
      </c>
    </row>
    <row r="198" spans="1:9" s="117" customFormat="1" x14ac:dyDescent="0.2">
      <c r="A198" s="98">
        <v>147</v>
      </c>
      <c r="B198" s="98" t="s">
        <v>971</v>
      </c>
      <c r="C198" s="98" t="s">
        <v>970</v>
      </c>
      <c r="D198" s="211">
        <v>30726.22</v>
      </c>
      <c r="E198" s="211">
        <f t="shared" si="4"/>
        <v>919.09999999999854</v>
      </c>
      <c r="F198" s="211">
        <v>31645.32</v>
      </c>
      <c r="G198" s="100"/>
      <c r="H198" s="98" t="s">
        <v>961</v>
      </c>
      <c r="I198" s="98" t="s">
        <v>400</v>
      </c>
    </row>
    <row r="199" spans="1:9" s="98" customFormat="1" x14ac:dyDescent="0.2">
      <c r="A199" s="98">
        <v>148</v>
      </c>
      <c r="B199" s="98" t="s">
        <v>523</v>
      </c>
      <c r="C199" s="98" t="s">
        <v>974</v>
      </c>
      <c r="D199" s="211">
        <v>28690.059999999998</v>
      </c>
      <c r="E199" s="211">
        <f t="shared" si="4"/>
        <v>1003.9400000000023</v>
      </c>
      <c r="F199" s="211">
        <v>29694</v>
      </c>
      <c r="G199" s="100"/>
      <c r="H199" s="98" t="s">
        <v>961</v>
      </c>
      <c r="I199" s="98" t="s">
        <v>400</v>
      </c>
    </row>
    <row r="200" spans="1:9" s="117" customFormat="1" x14ac:dyDescent="0.2">
      <c r="A200" s="98">
        <v>149</v>
      </c>
      <c r="B200" s="98" t="s">
        <v>523</v>
      </c>
      <c r="C200" s="98" t="s">
        <v>551</v>
      </c>
      <c r="D200" s="211">
        <v>28690.059999999998</v>
      </c>
      <c r="E200" s="211">
        <f t="shared" si="4"/>
        <v>1003.9400000000023</v>
      </c>
      <c r="F200" s="211">
        <v>29694</v>
      </c>
      <c r="G200" s="100"/>
      <c r="H200" s="98" t="s">
        <v>961</v>
      </c>
      <c r="I200" s="98" t="s">
        <v>400</v>
      </c>
    </row>
    <row r="201" spans="1:9" s="98" customFormat="1" x14ac:dyDescent="0.2">
      <c r="A201" s="98">
        <v>150</v>
      </c>
      <c r="B201" s="98" t="s">
        <v>1206</v>
      </c>
      <c r="C201" s="98" t="s">
        <v>1205</v>
      </c>
      <c r="D201" s="211">
        <v>26682.18</v>
      </c>
      <c r="E201" s="211">
        <f t="shared" si="4"/>
        <v>989.79999999999927</v>
      </c>
      <c r="F201" s="211">
        <v>27671.98</v>
      </c>
      <c r="G201" s="100"/>
      <c r="H201" s="98" t="s">
        <v>961</v>
      </c>
      <c r="I201" s="98" t="s">
        <v>400</v>
      </c>
    </row>
    <row r="202" spans="1:9" s="98" customFormat="1" x14ac:dyDescent="0.2">
      <c r="A202" s="98">
        <v>151</v>
      </c>
      <c r="B202" s="98" t="s">
        <v>1027</v>
      </c>
      <c r="C202" s="98" t="s">
        <v>1026</v>
      </c>
      <c r="D202" s="211">
        <v>33158.299999999996</v>
      </c>
      <c r="E202" s="211">
        <f t="shared" si="4"/>
        <v>1060.5</v>
      </c>
      <c r="F202" s="211">
        <v>34218.799999999996</v>
      </c>
      <c r="G202" s="100"/>
      <c r="H202" s="98" t="s">
        <v>961</v>
      </c>
      <c r="I202" s="98" t="s">
        <v>400</v>
      </c>
    </row>
    <row r="203" spans="1:9" s="98" customFormat="1" x14ac:dyDescent="0.2">
      <c r="A203" s="98">
        <v>152</v>
      </c>
      <c r="B203" s="98" t="s">
        <v>1198</v>
      </c>
      <c r="C203" s="98" t="s">
        <v>330</v>
      </c>
      <c r="D203" s="211">
        <v>26682.18</v>
      </c>
      <c r="E203" s="211">
        <f t="shared" si="4"/>
        <v>989.79999999999927</v>
      </c>
      <c r="F203" s="211">
        <v>27671.98</v>
      </c>
      <c r="G203" s="100"/>
      <c r="H203" s="98" t="s">
        <v>961</v>
      </c>
      <c r="I203" s="98" t="s">
        <v>400</v>
      </c>
    </row>
    <row r="204" spans="1:9" s="98" customFormat="1" x14ac:dyDescent="0.2">
      <c r="A204" s="98">
        <v>153</v>
      </c>
      <c r="B204" s="98" t="s">
        <v>1111</v>
      </c>
      <c r="C204" s="98" t="s">
        <v>1110</v>
      </c>
      <c r="D204" s="211">
        <v>28690.059999999998</v>
      </c>
      <c r="E204" s="211">
        <f t="shared" si="4"/>
        <v>1003.9400000000023</v>
      </c>
      <c r="F204" s="211">
        <v>29694</v>
      </c>
      <c r="G204" s="100"/>
      <c r="H204" s="98" t="s">
        <v>961</v>
      </c>
      <c r="I204" s="98" t="s">
        <v>400</v>
      </c>
    </row>
    <row r="205" spans="1:9" s="98" customFormat="1" x14ac:dyDescent="0.2">
      <c r="A205" s="98">
        <v>154</v>
      </c>
      <c r="B205" s="98" t="s">
        <v>1139</v>
      </c>
      <c r="C205" s="98" t="s">
        <v>1138</v>
      </c>
      <c r="D205" s="211">
        <v>31560.48</v>
      </c>
      <c r="E205" s="211">
        <f t="shared" si="4"/>
        <v>1102.9200000000019</v>
      </c>
      <c r="F205" s="211">
        <v>32663.4</v>
      </c>
      <c r="G205" s="100"/>
      <c r="H205" s="98" t="s">
        <v>2457</v>
      </c>
      <c r="I205" s="98" t="s">
        <v>400</v>
      </c>
    </row>
    <row r="206" spans="1:9" s="98" customFormat="1" x14ac:dyDescent="0.2">
      <c r="A206" s="98">
        <v>155</v>
      </c>
      <c r="B206" s="98" t="s">
        <v>1038</v>
      </c>
      <c r="C206" s="98" t="s">
        <v>538</v>
      </c>
      <c r="D206" s="211">
        <v>33158.299999999996</v>
      </c>
      <c r="E206" s="211">
        <f t="shared" si="4"/>
        <v>1060.5</v>
      </c>
      <c r="F206" s="211">
        <v>34218.799999999996</v>
      </c>
      <c r="G206" s="100"/>
      <c r="H206" s="98" t="s">
        <v>961</v>
      </c>
      <c r="I206" s="98" t="s">
        <v>400</v>
      </c>
    </row>
    <row r="207" spans="1:9" s="98" customFormat="1" x14ac:dyDescent="0.2">
      <c r="A207" s="98">
        <v>156</v>
      </c>
      <c r="B207" s="98" t="s">
        <v>1049</v>
      </c>
      <c r="C207" s="98" t="s">
        <v>471</v>
      </c>
      <c r="D207" s="211">
        <v>36481.200000000004</v>
      </c>
      <c r="E207" s="211">
        <f t="shared" si="4"/>
        <v>1159.4799999999959</v>
      </c>
      <c r="F207" s="211">
        <v>37640.68</v>
      </c>
      <c r="G207" s="100"/>
      <c r="H207" s="98" t="s">
        <v>2457</v>
      </c>
      <c r="I207" s="98" t="s">
        <v>400</v>
      </c>
    </row>
    <row r="208" spans="1:9" s="98" customFormat="1" x14ac:dyDescent="0.2">
      <c r="A208" s="98">
        <v>157</v>
      </c>
      <c r="B208" s="98" t="s">
        <v>1126</v>
      </c>
      <c r="C208" s="98" t="s">
        <v>1125</v>
      </c>
      <c r="D208" s="211">
        <v>28690.059999999998</v>
      </c>
      <c r="E208" s="211">
        <f t="shared" si="4"/>
        <v>1003.9400000000023</v>
      </c>
      <c r="F208" s="211">
        <v>29694</v>
      </c>
      <c r="G208" s="100"/>
      <c r="H208" s="98" t="s">
        <v>961</v>
      </c>
      <c r="I208" s="98" t="s">
        <v>400</v>
      </c>
    </row>
    <row r="209" spans="1:9" s="98" customFormat="1" x14ac:dyDescent="0.2">
      <c r="A209" s="98">
        <v>158</v>
      </c>
      <c r="B209" s="98" t="s">
        <v>358</v>
      </c>
      <c r="C209" s="98" t="s">
        <v>357</v>
      </c>
      <c r="D209" s="211">
        <v>25734.799999999999</v>
      </c>
      <c r="E209" s="211">
        <f t="shared" si="4"/>
        <v>947.38000000000102</v>
      </c>
      <c r="F209" s="211">
        <v>26682.18</v>
      </c>
      <c r="G209" s="100"/>
      <c r="H209" s="98" t="s">
        <v>961</v>
      </c>
      <c r="I209" s="98" t="s">
        <v>400</v>
      </c>
    </row>
    <row r="210" spans="1:9" s="98" customFormat="1" x14ac:dyDescent="0.2">
      <c r="A210" s="98">
        <v>159</v>
      </c>
      <c r="B210" s="98" t="s">
        <v>1037</v>
      </c>
      <c r="C210" s="98" t="s">
        <v>395</v>
      </c>
      <c r="D210" s="211">
        <v>33158.299999999996</v>
      </c>
      <c r="E210" s="211">
        <f t="shared" si="4"/>
        <v>1060.5</v>
      </c>
      <c r="F210" s="211">
        <v>34218.799999999996</v>
      </c>
      <c r="G210" s="100"/>
      <c r="H210" s="98" t="s">
        <v>961</v>
      </c>
      <c r="I210" s="98" t="s">
        <v>400</v>
      </c>
    </row>
    <row r="211" spans="1:9" s="98" customFormat="1" x14ac:dyDescent="0.2">
      <c r="A211" s="98">
        <v>160</v>
      </c>
      <c r="B211" s="98" t="s">
        <v>1162</v>
      </c>
      <c r="C211" s="98" t="s">
        <v>382</v>
      </c>
      <c r="D211" s="211">
        <v>28690.059999999998</v>
      </c>
      <c r="E211" s="211">
        <f t="shared" si="4"/>
        <v>1003.9400000000023</v>
      </c>
      <c r="F211" s="211">
        <v>29694</v>
      </c>
      <c r="G211" s="100"/>
      <c r="H211" s="98" t="s">
        <v>961</v>
      </c>
      <c r="I211" s="98" t="s">
        <v>400</v>
      </c>
    </row>
    <row r="212" spans="1:9" s="98" customFormat="1" x14ac:dyDescent="0.2">
      <c r="A212" s="98">
        <v>161</v>
      </c>
      <c r="B212" s="98" t="s">
        <v>772</v>
      </c>
      <c r="C212" s="98" t="s">
        <v>2559</v>
      </c>
      <c r="D212" s="211">
        <v>24787.420000000002</v>
      </c>
      <c r="E212" s="211">
        <f t="shared" si="4"/>
        <v>947.37999999999738</v>
      </c>
      <c r="F212" s="211">
        <v>25734.799999999999</v>
      </c>
      <c r="G212" s="100"/>
      <c r="H212" s="98" t="s">
        <v>961</v>
      </c>
      <c r="I212" s="98" t="s">
        <v>400</v>
      </c>
    </row>
    <row r="213" spans="1:9" s="98" customFormat="1" x14ac:dyDescent="0.2">
      <c r="A213" s="98">
        <v>162</v>
      </c>
      <c r="B213" s="98" t="s">
        <v>1117</v>
      </c>
      <c r="C213" s="98" t="s">
        <v>1116</v>
      </c>
      <c r="D213" s="211">
        <v>33794.6</v>
      </c>
      <c r="E213" s="211">
        <f t="shared" si="4"/>
        <v>1018.0800000000017</v>
      </c>
      <c r="F213" s="211">
        <v>34812.68</v>
      </c>
      <c r="G213" s="100"/>
      <c r="H213" s="98" t="s">
        <v>2457</v>
      </c>
      <c r="I213" s="98" t="s">
        <v>400</v>
      </c>
    </row>
    <row r="214" spans="1:9" s="98" customFormat="1" x14ac:dyDescent="0.2">
      <c r="A214" s="98">
        <v>163</v>
      </c>
      <c r="B214" s="117" t="s">
        <v>583</v>
      </c>
      <c r="C214" s="117" t="s">
        <v>2851</v>
      </c>
      <c r="D214" s="211">
        <v>24787.420000000002</v>
      </c>
      <c r="E214" s="211">
        <f t="shared" si="4"/>
        <v>947.37999999999738</v>
      </c>
      <c r="F214" s="211">
        <v>25734.799999999999</v>
      </c>
      <c r="G214" s="214"/>
      <c r="H214" s="117" t="s">
        <v>961</v>
      </c>
      <c r="I214" s="117" t="s">
        <v>400</v>
      </c>
    </row>
    <row r="215" spans="1:9" s="98" customFormat="1" x14ac:dyDescent="0.2">
      <c r="A215" s="98">
        <v>164</v>
      </c>
      <c r="B215" s="117" t="s">
        <v>2108</v>
      </c>
      <c r="C215" s="117" t="s">
        <v>2814</v>
      </c>
      <c r="D215" s="211">
        <v>24787.420000000002</v>
      </c>
      <c r="E215" s="211">
        <f t="shared" si="4"/>
        <v>947.37999999999738</v>
      </c>
      <c r="F215" s="211">
        <v>25734.799999999999</v>
      </c>
      <c r="G215" s="214"/>
      <c r="H215" s="117" t="s">
        <v>961</v>
      </c>
      <c r="I215" s="117" t="s">
        <v>400</v>
      </c>
    </row>
    <row r="216" spans="1:9" s="98" customFormat="1" x14ac:dyDescent="0.2">
      <c r="A216" s="98">
        <v>165</v>
      </c>
      <c r="B216" s="117" t="s">
        <v>2961</v>
      </c>
      <c r="C216" s="98" t="s">
        <v>2096</v>
      </c>
      <c r="D216" s="211">
        <v>28308.28</v>
      </c>
      <c r="E216" s="211">
        <f t="shared" si="4"/>
        <v>1046.3600000000042</v>
      </c>
      <c r="F216" s="211">
        <v>29354.640000000003</v>
      </c>
      <c r="G216" s="100"/>
      <c r="H216" s="98" t="s">
        <v>2457</v>
      </c>
      <c r="I216" s="98" t="s">
        <v>400</v>
      </c>
    </row>
    <row r="217" spans="1:9" s="98" customFormat="1" x14ac:dyDescent="0.2">
      <c r="A217" s="98">
        <v>166</v>
      </c>
      <c r="B217" s="98" t="s">
        <v>360</v>
      </c>
      <c r="C217" s="98" t="s">
        <v>780</v>
      </c>
      <c r="D217" s="211">
        <v>33158.299999999996</v>
      </c>
      <c r="E217" s="211">
        <f t="shared" si="4"/>
        <v>1060.5</v>
      </c>
      <c r="F217" s="211">
        <v>34218.799999999996</v>
      </c>
      <c r="G217" s="100"/>
      <c r="H217" s="98" t="s">
        <v>961</v>
      </c>
      <c r="I217" s="98" t="s">
        <v>400</v>
      </c>
    </row>
    <row r="218" spans="1:9" s="117" customFormat="1" x14ac:dyDescent="0.2">
      <c r="A218" s="98">
        <v>167</v>
      </c>
      <c r="B218" s="98" t="s">
        <v>360</v>
      </c>
      <c r="C218" s="98" t="s">
        <v>359</v>
      </c>
      <c r="D218" s="211">
        <v>24787.420000000002</v>
      </c>
      <c r="E218" s="211">
        <f t="shared" si="4"/>
        <v>947.37999999999738</v>
      </c>
      <c r="F218" s="211">
        <v>25734.799999999999</v>
      </c>
      <c r="G218" s="100"/>
      <c r="H218" s="98" t="s">
        <v>961</v>
      </c>
      <c r="I218" s="98" t="s">
        <v>400</v>
      </c>
    </row>
    <row r="219" spans="1:9" s="98" customFormat="1" x14ac:dyDescent="0.2">
      <c r="A219" s="98">
        <v>168</v>
      </c>
      <c r="B219" s="98" t="s">
        <v>1443</v>
      </c>
      <c r="C219" s="98" t="s">
        <v>2473</v>
      </c>
      <c r="D219" s="211">
        <v>27261.920000000002</v>
      </c>
      <c r="E219" s="211">
        <f t="shared" si="4"/>
        <v>1046.3599999999969</v>
      </c>
      <c r="F219" s="211">
        <v>28308.28</v>
      </c>
      <c r="G219" s="100"/>
      <c r="H219" s="98" t="s">
        <v>2457</v>
      </c>
      <c r="I219" s="98" t="s">
        <v>400</v>
      </c>
    </row>
    <row r="220" spans="1:9" s="98" customFormat="1" x14ac:dyDescent="0.2">
      <c r="A220" s="98">
        <v>169</v>
      </c>
      <c r="B220" s="98" t="s">
        <v>2580</v>
      </c>
      <c r="C220" s="98" t="s">
        <v>2579</v>
      </c>
      <c r="D220" s="211">
        <v>24787.420000000002</v>
      </c>
      <c r="E220" s="211">
        <f t="shared" si="4"/>
        <v>947.37999999999738</v>
      </c>
      <c r="F220" s="211">
        <v>25734.799999999999</v>
      </c>
      <c r="G220" s="100"/>
      <c r="H220" s="98" t="s">
        <v>961</v>
      </c>
      <c r="I220" s="98" t="s">
        <v>400</v>
      </c>
    </row>
    <row r="221" spans="1:9" s="117" customFormat="1" x14ac:dyDescent="0.2">
      <c r="A221" s="98">
        <v>170</v>
      </c>
      <c r="B221" s="98" t="s">
        <v>1134</v>
      </c>
      <c r="C221" s="98" t="s">
        <v>803</v>
      </c>
      <c r="D221" s="211">
        <v>28690.059999999998</v>
      </c>
      <c r="E221" s="211">
        <f t="shared" si="4"/>
        <v>1003.9400000000023</v>
      </c>
      <c r="F221" s="211">
        <v>29694</v>
      </c>
      <c r="G221" s="100"/>
      <c r="H221" s="98" t="s">
        <v>961</v>
      </c>
      <c r="I221" s="98" t="s">
        <v>400</v>
      </c>
    </row>
    <row r="222" spans="1:9" s="98" customFormat="1" x14ac:dyDescent="0.2">
      <c r="A222" s="98">
        <v>171</v>
      </c>
      <c r="B222" s="98" t="s">
        <v>1137</v>
      </c>
      <c r="C222" s="98" t="s">
        <v>760</v>
      </c>
      <c r="D222" s="211">
        <v>28690.059999999998</v>
      </c>
      <c r="E222" s="211">
        <f t="shared" si="4"/>
        <v>1003.9400000000023</v>
      </c>
      <c r="F222" s="211">
        <v>29694</v>
      </c>
      <c r="G222" s="100"/>
      <c r="H222" s="98" t="s">
        <v>961</v>
      </c>
      <c r="I222" s="98" t="s">
        <v>400</v>
      </c>
    </row>
    <row r="223" spans="1:9" s="98" customFormat="1" x14ac:dyDescent="0.2">
      <c r="A223" s="98">
        <v>172</v>
      </c>
      <c r="B223" s="98" t="s">
        <v>1147</v>
      </c>
      <c r="C223" s="98" t="s">
        <v>694</v>
      </c>
      <c r="D223" s="211">
        <v>26682.18</v>
      </c>
      <c r="E223" s="211">
        <f t="shared" si="4"/>
        <v>989.79999999999927</v>
      </c>
      <c r="F223" s="211">
        <v>27671.98</v>
      </c>
      <c r="G223" s="100"/>
      <c r="H223" s="98" t="s">
        <v>961</v>
      </c>
      <c r="I223" s="98" t="s">
        <v>400</v>
      </c>
    </row>
    <row r="224" spans="1:9" s="98" customFormat="1" x14ac:dyDescent="0.2">
      <c r="A224" s="98">
        <v>173</v>
      </c>
      <c r="B224" s="98" t="s">
        <v>477</v>
      </c>
      <c r="C224" s="98" t="s">
        <v>551</v>
      </c>
      <c r="D224" s="211">
        <v>31560.48</v>
      </c>
      <c r="E224" s="211">
        <f t="shared" si="4"/>
        <v>1102.9200000000019</v>
      </c>
      <c r="F224" s="211">
        <v>32663.4</v>
      </c>
      <c r="G224" s="100"/>
      <c r="H224" s="98" t="s">
        <v>2457</v>
      </c>
      <c r="I224" s="98" t="s">
        <v>400</v>
      </c>
    </row>
    <row r="225" spans="1:9" s="98" customFormat="1" x14ac:dyDescent="0.2">
      <c r="A225" s="98">
        <v>174</v>
      </c>
      <c r="B225" s="98" t="s">
        <v>2479</v>
      </c>
      <c r="C225" s="98" t="s">
        <v>746</v>
      </c>
      <c r="D225" s="211">
        <v>24787.420000000002</v>
      </c>
      <c r="E225" s="211">
        <f t="shared" si="4"/>
        <v>947.37999999999738</v>
      </c>
      <c r="F225" s="211">
        <v>25734.799999999999</v>
      </c>
      <c r="G225" s="100"/>
      <c r="H225" s="98" t="s">
        <v>961</v>
      </c>
      <c r="I225" s="98" t="s">
        <v>400</v>
      </c>
    </row>
    <row r="226" spans="1:9" s="98" customFormat="1" x14ac:dyDescent="0.2">
      <c r="A226" s="98">
        <v>175</v>
      </c>
      <c r="B226" s="98" t="s">
        <v>377</v>
      </c>
      <c r="C226" s="98" t="s">
        <v>487</v>
      </c>
      <c r="D226" s="211">
        <v>33158.299999999996</v>
      </c>
      <c r="E226" s="211">
        <f t="shared" si="4"/>
        <v>1060.5</v>
      </c>
      <c r="F226" s="211">
        <v>34218.799999999996</v>
      </c>
      <c r="G226" s="100"/>
      <c r="H226" s="98" t="s">
        <v>961</v>
      </c>
      <c r="I226" s="98" t="s">
        <v>400</v>
      </c>
    </row>
    <row r="227" spans="1:9" s="98" customFormat="1" x14ac:dyDescent="0.2">
      <c r="A227" s="98">
        <v>176</v>
      </c>
      <c r="B227" s="98" t="s">
        <v>377</v>
      </c>
      <c r="C227" s="98" t="s">
        <v>2573</v>
      </c>
      <c r="D227" s="211">
        <v>24787.420000000002</v>
      </c>
      <c r="E227" s="211">
        <f t="shared" si="4"/>
        <v>947.37999999999738</v>
      </c>
      <c r="F227" s="211">
        <v>25734.799999999999</v>
      </c>
      <c r="G227" s="100"/>
      <c r="H227" s="98" t="s">
        <v>961</v>
      </c>
      <c r="I227" s="98" t="s">
        <v>400</v>
      </c>
    </row>
    <row r="228" spans="1:9" s="98" customFormat="1" x14ac:dyDescent="0.2">
      <c r="A228" s="98">
        <v>177</v>
      </c>
      <c r="B228" s="98" t="s">
        <v>1004</v>
      </c>
      <c r="C228" s="98" t="s">
        <v>544</v>
      </c>
      <c r="D228" s="211">
        <v>33158.299999999996</v>
      </c>
      <c r="E228" s="211">
        <f t="shared" si="4"/>
        <v>1060.5</v>
      </c>
      <c r="F228" s="211">
        <v>34218.799999999996</v>
      </c>
      <c r="G228" s="100"/>
      <c r="H228" s="98" t="s">
        <v>961</v>
      </c>
      <c r="I228" s="98" t="s">
        <v>400</v>
      </c>
    </row>
    <row r="229" spans="1:9" s="98" customFormat="1" x14ac:dyDescent="0.2">
      <c r="A229" s="98">
        <v>178</v>
      </c>
      <c r="B229" s="98" t="s">
        <v>701</v>
      </c>
      <c r="C229" s="98" t="s">
        <v>581</v>
      </c>
      <c r="D229" s="211">
        <v>24787.420000000002</v>
      </c>
      <c r="E229" s="211">
        <f t="shared" si="4"/>
        <v>947.37999999999738</v>
      </c>
      <c r="F229" s="211">
        <v>25734.799999999999</v>
      </c>
      <c r="G229" s="100"/>
      <c r="H229" s="98" t="s">
        <v>961</v>
      </c>
      <c r="I229" s="98" t="s">
        <v>400</v>
      </c>
    </row>
    <row r="230" spans="1:9" s="98" customFormat="1" x14ac:dyDescent="0.2">
      <c r="A230" s="98">
        <v>179</v>
      </c>
      <c r="B230" s="98" t="s">
        <v>967</v>
      </c>
      <c r="C230" s="98" t="s">
        <v>382</v>
      </c>
      <c r="D230" s="211">
        <v>28690.059999999998</v>
      </c>
      <c r="E230" s="211">
        <f t="shared" si="4"/>
        <v>1003.9400000000023</v>
      </c>
      <c r="F230" s="211">
        <v>29694</v>
      </c>
      <c r="G230" s="100"/>
      <c r="H230" s="98" t="s">
        <v>961</v>
      </c>
      <c r="I230" s="98" t="s">
        <v>400</v>
      </c>
    </row>
    <row r="231" spans="1:9" s="98" customFormat="1" x14ac:dyDescent="0.2">
      <c r="A231" s="98">
        <v>180</v>
      </c>
      <c r="B231" s="98" t="s">
        <v>810</v>
      </c>
      <c r="C231" s="98" t="s">
        <v>368</v>
      </c>
      <c r="D231" s="211">
        <v>36481.200000000004</v>
      </c>
      <c r="E231" s="211">
        <f t="shared" si="4"/>
        <v>1159.4799999999959</v>
      </c>
      <c r="F231" s="211">
        <v>37640.68</v>
      </c>
      <c r="G231" s="100"/>
      <c r="H231" s="98" t="s">
        <v>2457</v>
      </c>
      <c r="I231" s="98" t="s">
        <v>400</v>
      </c>
    </row>
    <row r="232" spans="1:9" s="98" customFormat="1" x14ac:dyDescent="0.2">
      <c r="A232" s="98">
        <v>181</v>
      </c>
      <c r="B232" s="98" t="s">
        <v>2824</v>
      </c>
      <c r="C232" s="98" t="s">
        <v>1728</v>
      </c>
      <c r="D232" s="211">
        <v>24787.420000000002</v>
      </c>
      <c r="E232" s="211">
        <f t="shared" si="4"/>
        <v>947.37999999999738</v>
      </c>
      <c r="F232" s="211">
        <v>25734.799999999999</v>
      </c>
      <c r="G232" s="100"/>
      <c r="H232" s="98" t="s">
        <v>961</v>
      </c>
      <c r="I232" s="98" t="s">
        <v>400</v>
      </c>
    </row>
    <row r="233" spans="1:9" s="98" customFormat="1" x14ac:dyDescent="0.2">
      <c r="A233" s="98">
        <v>182</v>
      </c>
      <c r="B233" s="98" t="s">
        <v>1073</v>
      </c>
      <c r="C233" s="98" t="s">
        <v>369</v>
      </c>
      <c r="D233" s="211">
        <v>30726.22</v>
      </c>
      <c r="E233" s="211">
        <f t="shared" si="4"/>
        <v>919.09999999999854</v>
      </c>
      <c r="F233" s="211">
        <v>31645.32</v>
      </c>
      <c r="G233" s="100"/>
      <c r="H233" s="98" t="s">
        <v>961</v>
      </c>
      <c r="I233" s="98" t="s">
        <v>400</v>
      </c>
    </row>
    <row r="234" spans="1:9" s="98" customFormat="1" x14ac:dyDescent="0.2">
      <c r="A234" s="98">
        <v>183</v>
      </c>
      <c r="B234" s="98" t="s">
        <v>2515</v>
      </c>
      <c r="C234" s="98" t="s">
        <v>2514</v>
      </c>
      <c r="D234" s="211">
        <v>24787.420000000002</v>
      </c>
      <c r="E234" s="211">
        <f t="shared" si="4"/>
        <v>947.37999999999738</v>
      </c>
      <c r="F234" s="211">
        <v>25734.799999999999</v>
      </c>
      <c r="G234" s="100"/>
      <c r="H234" s="98" t="s">
        <v>961</v>
      </c>
      <c r="I234" s="98" t="s">
        <v>400</v>
      </c>
    </row>
    <row r="235" spans="1:9" s="98" customFormat="1" x14ac:dyDescent="0.2">
      <c r="A235" s="98">
        <v>184</v>
      </c>
      <c r="B235" s="98" t="s">
        <v>2585</v>
      </c>
      <c r="C235" s="98" t="s">
        <v>2584</v>
      </c>
      <c r="D235" s="211">
        <v>24787.420000000002</v>
      </c>
      <c r="E235" s="211">
        <f t="shared" si="4"/>
        <v>947.37999999999738</v>
      </c>
      <c r="F235" s="211">
        <v>25734.799999999999</v>
      </c>
      <c r="G235" s="100"/>
      <c r="H235" s="98" t="s">
        <v>961</v>
      </c>
      <c r="I235" s="98" t="s">
        <v>400</v>
      </c>
    </row>
    <row r="236" spans="1:9" s="117" customFormat="1" x14ac:dyDescent="0.2">
      <c r="A236" s="98">
        <v>185</v>
      </c>
      <c r="B236" s="98" t="s">
        <v>2561</v>
      </c>
      <c r="C236" s="98" t="s">
        <v>2445</v>
      </c>
      <c r="D236" s="211">
        <v>24787.420000000002</v>
      </c>
      <c r="E236" s="211">
        <f t="shared" si="4"/>
        <v>947.37999999999738</v>
      </c>
      <c r="F236" s="211">
        <v>25734.799999999999</v>
      </c>
      <c r="G236" s="100"/>
      <c r="H236" s="98" t="s">
        <v>961</v>
      </c>
      <c r="I236" s="98" t="s">
        <v>400</v>
      </c>
    </row>
    <row r="237" spans="1:9" s="98" customFormat="1" x14ac:dyDescent="0.2">
      <c r="A237" s="98">
        <v>186</v>
      </c>
      <c r="B237" s="98" t="s">
        <v>1197</v>
      </c>
      <c r="C237" s="98" t="s">
        <v>330</v>
      </c>
      <c r="D237" s="211">
        <v>26682.18</v>
      </c>
      <c r="E237" s="211">
        <f t="shared" si="4"/>
        <v>989.79999999999927</v>
      </c>
      <c r="F237" s="211">
        <v>27671.98</v>
      </c>
      <c r="G237" s="100">
        <v>405</v>
      </c>
      <c r="H237" s="98" t="s">
        <v>961</v>
      </c>
      <c r="I237" s="98" t="s">
        <v>400</v>
      </c>
    </row>
    <row r="238" spans="1:9" s="98" customFormat="1" x14ac:dyDescent="0.2">
      <c r="A238" s="98">
        <v>187</v>
      </c>
      <c r="B238" s="98" t="s">
        <v>1024</v>
      </c>
      <c r="C238" s="98" t="s">
        <v>928</v>
      </c>
      <c r="D238" s="211">
        <v>33158.299999999996</v>
      </c>
      <c r="E238" s="211">
        <f t="shared" si="4"/>
        <v>1060.5</v>
      </c>
      <c r="F238" s="211">
        <v>34218.799999999996</v>
      </c>
      <c r="G238" s="100"/>
      <c r="H238" s="98" t="s">
        <v>961</v>
      </c>
      <c r="I238" s="98" t="s">
        <v>400</v>
      </c>
    </row>
    <row r="239" spans="1:9" s="98" customFormat="1" x14ac:dyDescent="0.2">
      <c r="A239" s="98">
        <v>188</v>
      </c>
      <c r="B239" s="98" t="s">
        <v>1179</v>
      </c>
      <c r="C239" s="98" t="s">
        <v>1178</v>
      </c>
      <c r="D239" s="211">
        <v>25734.799999999999</v>
      </c>
      <c r="E239" s="211">
        <f t="shared" si="4"/>
        <v>947.38000000000102</v>
      </c>
      <c r="F239" s="211">
        <v>26682.18</v>
      </c>
      <c r="G239" s="100"/>
      <c r="H239" s="98" t="s">
        <v>961</v>
      </c>
      <c r="I239" s="98" t="s">
        <v>400</v>
      </c>
    </row>
    <row r="240" spans="1:9" s="98" customFormat="1" x14ac:dyDescent="0.2">
      <c r="A240" s="98">
        <v>189</v>
      </c>
      <c r="B240" s="98" t="s">
        <v>1184</v>
      </c>
      <c r="C240" s="98" t="s">
        <v>1150</v>
      </c>
      <c r="D240" s="211">
        <v>29354.640000000003</v>
      </c>
      <c r="E240" s="211">
        <f t="shared" si="4"/>
        <v>1074.6399999999958</v>
      </c>
      <c r="F240" s="211">
        <v>30429.279999999999</v>
      </c>
      <c r="G240" s="100"/>
      <c r="H240" s="98" t="s">
        <v>2457</v>
      </c>
      <c r="I240" s="98" t="s">
        <v>400</v>
      </c>
    </row>
    <row r="241" spans="1:9" s="98" customFormat="1" x14ac:dyDescent="0.2">
      <c r="A241" s="98">
        <v>190</v>
      </c>
      <c r="B241" s="98" t="s">
        <v>986</v>
      </c>
      <c r="C241" s="98" t="s">
        <v>985</v>
      </c>
      <c r="D241" s="211">
        <v>33158.299999999996</v>
      </c>
      <c r="E241" s="211">
        <f t="shared" si="4"/>
        <v>1060.5</v>
      </c>
      <c r="F241" s="211">
        <v>34218.799999999996</v>
      </c>
      <c r="G241" s="100"/>
      <c r="H241" s="98" t="s">
        <v>961</v>
      </c>
      <c r="I241" s="98" t="s">
        <v>400</v>
      </c>
    </row>
    <row r="242" spans="1:9" s="98" customFormat="1" x14ac:dyDescent="0.2">
      <c r="A242" s="98">
        <v>191</v>
      </c>
      <c r="B242" s="98" t="s">
        <v>2468</v>
      </c>
      <c r="C242" s="98" t="s">
        <v>746</v>
      </c>
      <c r="D242" s="211">
        <v>24787.420000000002</v>
      </c>
      <c r="E242" s="211">
        <f t="shared" si="4"/>
        <v>947.37999999999738</v>
      </c>
      <c r="F242" s="211">
        <v>25734.799999999999</v>
      </c>
      <c r="G242" s="100"/>
      <c r="H242" s="98" t="s">
        <v>961</v>
      </c>
      <c r="I242" s="98" t="s">
        <v>400</v>
      </c>
    </row>
    <row r="243" spans="1:9" s="117" customFormat="1" x14ac:dyDescent="0.2">
      <c r="A243" s="98">
        <v>192</v>
      </c>
      <c r="B243" s="98" t="s">
        <v>2131</v>
      </c>
      <c r="C243" s="98" t="s">
        <v>1899</v>
      </c>
      <c r="D243" s="211">
        <v>25734.799999999999</v>
      </c>
      <c r="E243" s="211">
        <f t="shared" si="4"/>
        <v>947.38000000000102</v>
      </c>
      <c r="F243" s="211">
        <v>26682.18</v>
      </c>
      <c r="G243" s="100"/>
      <c r="H243" s="98" t="s">
        <v>961</v>
      </c>
      <c r="I243" s="98" t="s">
        <v>400</v>
      </c>
    </row>
    <row r="244" spans="1:9" s="117" customFormat="1" x14ac:dyDescent="0.2">
      <c r="A244" s="98">
        <v>193</v>
      </c>
      <c r="B244" s="98" t="s">
        <v>614</v>
      </c>
      <c r="C244" s="98" t="s">
        <v>544</v>
      </c>
      <c r="D244" s="211">
        <v>33158.299999999996</v>
      </c>
      <c r="E244" s="211">
        <f t="shared" ref="E244:E307" si="5">F244-D244</f>
        <v>1060.5</v>
      </c>
      <c r="F244" s="211">
        <v>34218.799999999996</v>
      </c>
      <c r="G244" s="100"/>
      <c r="H244" s="98" t="s">
        <v>961</v>
      </c>
      <c r="I244" s="98" t="s">
        <v>400</v>
      </c>
    </row>
    <row r="245" spans="1:9" s="117" customFormat="1" x14ac:dyDescent="0.2">
      <c r="A245" s="98">
        <v>194</v>
      </c>
      <c r="B245" s="98" t="s">
        <v>2507</v>
      </c>
      <c r="C245" s="98" t="s">
        <v>1161</v>
      </c>
      <c r="D245" s="211">
        <v>24787.420000000002</v>
      </c>
      <c r="E245" s="211">
        <f t="shared" si="5"/>
        <v>947.37999999999738</v>
      </c>
      <c r="F245" s="211">
        <v>25734.799999999999</v>
      </c>
      <c r="G245" s="100"/>
      <c r="H245" s="98" t="s">
        <v>961</v>
      </c>
      <c r="I245" s="98" t="s">
        <v>400</v>
      </c>
    </row>
    <row r="246" spans="1:9" s="117" customFormat="1" x14ac:dyDescent="0.2">
      <c r="A246" s="98">
        <v>195</v>
      </c>
      <c r="B246" s="98" t="s">
        <v>1115</v>
      </c>
      <c r="C246" s="98" t="s">
        <v>1114</v>
      </c>
      <c r="D246" s="211">
        <v>30726.22</v>
      </c>
      <c r="E246" s="211">
        <f t="shared" si="5"/>
        <v>919.09999999999854</v>
      </c>
      <c r="F246" s="211">
        <v>31645.32</v>
      </c>
      <c r="G246" s="100"/>
      <c r="H246" s="98" t="s">
        <v>961</v>
      </c>
      <c r="I246" s="98" t="s">
        <v>400</v>
      </c>
    </row>
    <row r="247" spans="1:9" s="117" customFormat="1" x14ac:dyDescent="0.2">
      <c r="A247" s="98">
        <v>196</v>
      </c>
      <c r="B247" s="98" t="s">
        <v>963</v>
      </c>
      <c r="C247" s="98" t="s">
        <v>962</v>
      </c>
      <c r="D247" s="211">
        <v>30726.22</v>
      </c>
      <c r="E247" s="211">
        <f t="shared" si="5"/>
        <v>919.09999999999854</v>
      </c>
      <c r="F247" s="211">
        <v>31645.32</v>
      </c>
      <c r="G247" s="100"/>
      <c r="H247" s="98" t="s">
        <v>961</v>
      </c>
      <c r="I247" s="98" t="s">
        <v>400</v>
      </c>
    </row>
    <row r="248" spans="1:9" s="117" customFormat="1" x14ac:dyDescent="0.2">
      <c r="A248" s="98">
        <v>197</v>
      </c>
      <c r="B248" s="98" t="s">
        <v>1545</v>
      </c>
      <c r="C248" s="98" t="s">
        <v>2500</v>
      </c>
      <c r="D248" s="211">
        <v>24787.420000000002</v>
      </c>
      <c r="E248" s="211">
        <f t="shared" si="5"/>
        <v>947.37999999999738</v>
      </c>
      <c r="F248" s="211">
        <v>25734.799999999999</v>
      </c>
      <c r="G248" s="100"/>
      <c r="H248" s="98" t="s">
        <v>961</v>
      </c>
      <c r="I248" s="98" t="s">
        <v>400</v>
      </c>
    </row>
    <row r="249" spans="1:9" s="117" customFormat="1" x14ac:dyDescent="0.2">
      <c r="A249" s="98">
        <v>198</v>
      </c>
      <c r="B249" s="98" t="s">
        <v>2161</v>
      </c>
      <c r="C249" s="98" t="s">
        <v>2587</v>
      </c>
      <c r="D249" s="211">
        <v>24787.420000000002</v>
      </c>
      <c r="E249" s="211">
        <f t="shared" si="5"/>
        <v>947.37999999999738</v>
      </c>
      <c r="F249" s="211">
        <v>25734.799999999999</v>
      </c>
      <c r="G249" s="100"/>
      <c r="H249" s="98" t="s">
        <v>961</v>
      </c>
      <c r="I249" s="98" t="s">
        <v>400</v>
      </c>
    </row>
    <row r="250" spans="1:9" s="117" customFormat="1" x14ac:dyDescent="0.2">
      <c r="A250" s="98">
        <v>199</v>
      </c>
      <c r="B250" s="98" t="s">
        <v>1048</v>
      </c>
      <c r="C250" s="98" t="s">
        <v>1047</v>
      </c>
      <c r="D250" s="211">
        <v>36481.200000000004</v>
      </c>
      <c r="E250" s="211">
        <f t="shared" si="5"/>
        <v>1159.4799999999959</v>
      </c>
      <c r="F250" s="211">
        <v>37640.68</v>
      </c>
      <c r="G250" s="100"/>
      <c r="H250" s="98" t="s">
        <v>2457</v>
      </c>
      <c r="I250" s="98" t="s">
        <v>400</v>
      </c>
    </row>
    <row r="251" spans="1:9" s="98" customFormat="1" x14ac:dyDescent="0.2">
      <c r="A251" s="98">
        <v>200</v>
      </c>
      <c r="B251" s="98" t="s">
        <v>2539</v>
      </c>
      <c r="C251" s="98" t="s">
        <v>508</v>
      </c>
      <c r="D251" s="211">
        <v>25734.799999999999</v>
      </c>
      <c r="E251" s="211">
        <f t="shared" si="5"/>
        <v>947.38000000000102</v>
      </c>
      <c r="F251" s="211">
        <v>26682.18</v>
      </c>
      <c r="G251" s="100"/>
      <c r="H251" s="98" t="s">
        <v>961</v>
      </c>
      <c r="I251" s="98" t="s">
        <v>400</v>
      </c>
    </row>
    <row r="252" spans="1:9" s="98" customFormat="1" x14ac:dyDescent="0.2">
      <c r="A252" s="98">
        <v>201</v>
      </c>
      <c r="B252" s="98" t="s">
        <v>1193</v>
      </c>
      <c r="C252" s="98" t="s">
        <v>771</v>
      </c>
      <c r="D252" s="211">
        <v>29354.640000000003</v>
      </c>
      <c r="E252" s="211">
        <f t="shared" si="5"/>
        <v>1074.6399999999958</v>
      </c>
      <c r="F252" s="211">
        <v>30429.279999999999</v>
      </c>
      <c r="G252" s="100"/>
      <c r="H252" s="98" t="s">
        <v>2457</v>
      </c>
      <c r="I252" s="98" t="s">
        <v>400</v>
      </c>
    </row>
    <row r="253" spans="1:9" s="98" customFormat="1" x14ac:dyDescent="0.2">
      <c r="A253" s="98">
        <v>202</v>
      </c>
      <c r="B253" s="98" t="s">
        <v>851</v>
      </c>
      <c r="C253" s="98" t="s">
        <v>850</v>
      </c>
      <c r="D253" s="211">
        <v>24787.420000000002</v>
      </c>
      <c r="E253" s="211">
        <f t="shared" si="5"/>
        <v>947.37999999999738</v>
      </c>
      <c r="F253" s="211">
        <v>25734.799999999999</v>
      </c>
      <c r="G253" s="100"/>
      <c r="H253" s="98" t="s">
        <v>961</v>
      </c>
      <c r="I253" s="98" t="s">
        <v>400</v>
      </c>
    </row>
    <row r="254" spans="1:9" s="98" customFormat="1" x14ac:dyDescent="0.2">
      <c r="A254" s="98">
        <v>203</v>
      </c>
      <c r="B254" s="117" t="s">
        <v>1089</v>
      </c>
      <c r="C254" s="117" t="s">
        <v>2821</v>
      </c>
      <c r="D254" s="211">
        <v>24787.420000000002</v>
      </c>
      <c r="E254" s="211">
        <f t="shared" si="5"/>
        <v>947.37999999999738</v>
      </c>
      <c r="F254" s="211">
        <v>25734.799999999999</v>
      </c>
      <c r="G254" s="214"/>
      <c r="H254" s="117" t="s">
        <v>961</v>
      </c>
      <c r="I254" s="117" t="s">
        <v>400</v>
      </c>
    </row>
    <row r="255" spans="1:9" s="98" customFormat="1" x14ac:dyDescent="0.2">
      <c r="A255" s="98">
        <v>204</v>
      </c>
      <c r="B255" s="98" t="s">
        <v>799</v>
      </c>
      <c r="C255" s="98" t="s">
        <v>2307</v>
      </c>
      <c r="D255" s="211">
        <v>25734.799999999999</v>
      </c>
      <c r="E255" s="211">
        <f t="shared" si="5"/>
        <v>947.38000000000102</v>
      </c>
      <c r="F255" s="211">
        <v>26682.18</v>
      </c>
      <c r="G255" s="100"/>
      <c r="H255" s="98" t="s">
        <v>961</v>
      </c>
      <c r="I255" s="98" t="s">
        <v>400</v>
      </c>
    </row>
    <row r="256" spans="1:9" s="98" customFormat="1" x14ac:dyDescent="0.2">
      <c r="A256" s="98">
        <v>205</v>
      </c>
      <c r="B256" s="98" t="s">
        <v>1017</v>
      </c>
      <c r="C256" s="98" t="s">
        <v>570</v>
      </c>
      <c r="D256" s="211">
        <v>36481.200000000004</v>
      </c>
      <c r="E256" s="211">
        <f t="shared" si="5"/>
        <v>1159.4799999999959</v>
      </c>
      <c r="F256" s="211">
        <v>37640.68</v>
      </c>
      <c r="G256" s="100"/>
      <c r="H256" s="98" t="s">
        <v>2457</v>
      </c>
      <c r="I256" s="98" t="s">
        <v>400</v>
      </c>
    </row>
    <row r="257" spans="1:9" s="98" customFormat="1" x14ac:dyDescent="0.2">
      <c r="A257" s="98">
        <v>206</v>
      </c>
      <c r="B257" s="98" t="s">
        <v>424</v>
      </c>
      <c r="C257" s="98" t="s">
        <v>760</v>
      </c>
      <c r="D257" s="211">
        <v>30726.22</v>
      </c>
      <c r="E257" s="211">
        <f t="shared" si="5"/>
        <v>919.09999999999854</v>
      </c>
      <c r="F257" s="211">
        <v>31645.32</v>
      </c>
      <c r="G257" s="100"/>
      <c r="H257" s="98" t="s">
        <v>961</v>
      </c>
      <c r="I257" s="98" t="s">
        <v>400</v>
      </c>
    </row>
    <row r="258" spans="1:9" s="98" customFormat="1" x14ac:dyDescent="0.2">
      <c r="A258" s="98">
        <v>207</v>
      </c>
      <c r="B258" s="98" t="s">
        <v>2097</v>
      </c>
      <c r="C258" s="98" t="s">
        <v>2098</v>
      </c>
      <c r="D258" s="211">
        <v>29354.640000000003</v>
      </c>
      <c r="E258" s="211">
        <f t="shared" si="5"/>
        <v>1074.6399999999958</v>
      </c>
      <c r="F258" s="211">
        <v>30429.279999999999</v>
      </c>
      <c r="G258" s="100"/>
      <c r="H258" s="98" t="s">
        <v>2457</v>
      </c>
      <c r="I258" s="98" t="s">
        <v>400</v>
      </c>
    </row>
    <row r="259" spans="1:9" s="117" customFormat="1" x14ac:dyDescent="0.2">
      <c r="A259" s="98">
        <v>208</v>
      </c>
      <c r="B259" s="98" t="s">
        <v>969</v>
      </c>
      <c r="C259" s="98" t="s">
        <v>538</v>
      </c>
      <c r="D259" s="211">
        <v>33158.299999999996</v>
      </c>
      <c r="E259" s="211">
        <f t="shared" si="5"/>
        <v>1060.5</v>
      </c>
      <c r="F259" s="211">
        <v>34218.799999999996</v>
      </c>
      <c r="G259" s="100"/>
      <c r="H259" s="98" t="s">
        <v>961</v>
      </c>
      <c r="I259" s="98" t="s">
        <v>400</v>
      </c>
    </row>
    <row r="260" spans="1:9" s="98" customFormat="1" x14ac:dyDescent="0.2">
      <c r="A260" s="98">
        <v>209</v>
      </c>
      <c r="B260" s="98" t="s">
        <v>1001</v>
      </c>
      <c r="C260" s="98" t="s">
        <v>565</v>
      </c>
      <c r="D260" s="211">
        <v>33158.299999999996</v>
      </c>
      <c r="E260" s="211">
        <f t="shared" si="5"/>
        <v>1060.5</v>
      </c>
      <c r="F260" s="211">
        <v>34218.799999999996</v>
      </c>
      <c r="G260" s="100">
        <v>405</v>
      </c>
      <c r="H260" s="98" t="s">
        <v>961</v>
      </c>
      <c r="I260" s="98" t="s">
        <v>400</v>
      </c>
    </row>
    <row r="261" spans="1:9" s="98" customFormat="1" x14ac:dyDescent="0.2">
      <c r="A261" s="98">
        <v>210</v>
      </c>
      <c r="B261" s="117" t="s">
        <v>750</v>
      </c>
      <c r="C261" s="117" t="s">
        <v>2830</v>
      </c>
      <c r="D261" s="211">
        <v>24787.420000000002</v>
      </c>
      <c r="E261" s="211">
        <f t="shared" si="5"/>
        <v>947.37999999999738</v>
      </c>
      <c r="F261" s="211">
        <v>25734.799999999999</v>
      </c>
      <c r="G261" s="214"/>
      <c r="H261" s="117" t="s">
        <v>961</v>
      </c>
      <c r="I261" s="117" t="s">
        <v>400</v>
      </c>
    </row>
    <row r="262" spans="1:9" s="98" customFormat="1" x14ac:dyDescent="0.2">
      <c r="A262" s="98">
        <v>211</v>
      </c>
      <c r="B262" s="98" t="s">
        <v>391</v>
      </c>
      <c r="C262" s="98" t="s">
        <v>1030</v>
      </c>
      <c r="D262" s="211">
        <v>33158.299999999996</v>
      </c>
      <c r="E262" s="211">
        <f t="shared" si="5"/>
        <v>1060.5</v>
      </c>
      <c r="F262" s="211">
        <v>34218.799999999996</v>
      </c>
      <c r="G262" s="100">
        <v>455</v>
      </c>
      <c r="H262" s="98" t="s">
        <v>961</v>
      </c>
      <c r="I262" s="98" t="s">
        <v>400</v>
      </c>
    </row>
    <row r="263" spans="1:9" s="98" customFormat="1" x14ac:dyDescent="0.2">
      <c r="A263" s="98">
        <v>212</v>
      </c>
      <c r="B263" s="98" t="s">
        <v>1000</v>
      </c>
      <c r="C263" s="98" t="s">
        <v>786</v>
      </c>
      <c r="D263" s="211">
        <v>36481.200000000004</v>
      </c>
      <c r="E263" s="211">
        <f t="shared" si="5"/>
        <v>1159.4799999999959</v>
      </c>
      <c r="F263" s="211">
        <v>37640.68</v>
      </c>
      <c r="G263" s="100"/>
      <c r="H263" s="98" t="s">
        <v>2457</v>
      </c>
      <c r="I263" s="98" t="s">
        <v>400</v>
      </c>
    </row>
    <row r="264" spans="1:9" s="117" customFormat="1" x14ac:dyDescent="0.2">
      <c r="A264" s="98">
        <v>213</v>
      </c>
      <c r="B264" s="117" t="s">
        <v>2832</v>
      </c>
      <c r="C264" s="117" t="s">
        <v>774</v>
      </c>
      <c r="D264" s="211">
        <v>24787.420000000002</v>
      </c>
      <c r="E264" s="211">
        <f t="shared" si="5"/>
        <v>947.37999999999738</v>
      </c>
      <c r="F264" s="211">
        <v>25734.799999999999</v>
      </c>
      <c r="G264" s="214"/>
      <c r="H264" s="117" t="s">
        <v>961</v>
      </c>
      <c r="I264" s="117" t="s">
        <v>400</v>
      </c>
    </row>
    <row r="265" spans="1:9" s="117" customFormat="1" x14ac:dyDescent="0.2">
      <c r="A265" s="98">
        <v>214</v>
      </c>
      <c r="B265" s="98" t="s">
        <v>571</v>
      </c>
      <c r="C265" s="98" t="s">
        <v>1119</v>
      </c>
      <c r="D265" s="211">
        <v>33794.6</v>
      </c>
      <c r="E265" s="211">
        <f t="shared" si="5"/>
        <v>1018.0800000000017</v>
      </c>
      <c r="F265" s="211">
        <v>34812.68</v>
      </c>
      <c r="G265" s="100"/>
      <c r="H265" s="98" t="s">
        <v>2457</v>
      </c>
      <c r="I265" s="98" t="s">
        <v>400</v>
      </c>
    </row>
    <row r="266" spans="1:9" s="98" customFormat="1" x14ac:dyDescent="0.2">
      <c r="A266" s="98">
        <v>215</v>
      </c>
      <c r="B266" s="98" t="s">
        <v>2588</v>
      </c>
      <c r="C266" s="98" t="s">
        <v>762</v>
      </c>
      <c r="D266" s="211">
        <v>24787.420000000002</v>
      </c>
      <c r="E266" s="211">
        <f t="shared" si="5"/>
        <v>947.37999999999738</v>
      </c>
      <c r="F266" s="211">
        <v>25734.799999999999</v>
      </c>
      <c r="G266" s="100"/>
      <c r="H266" s="98" t="s">
        <v>961</v>
      </c>
      <c r="I266" s="98" t="s">
        <v>400</v>
      </c>
    </row>
    <row r="267" spans="1:9" s="117" customFormat="1" x14ac:dyDescent="0.2">
      <c r="A267" s="98">
        <v>216</v>
      </c>
      <c r="B267" s="98" t="s">
        <v>984</v>
      </c>
      <c r="C267" s="98" t="s">
        <v>983</v>
      </c>
      <c r="D267" s="211">
        <v>33158.299999999996</v>
      </c>
      <c r="E267" s="211">
        <f t="shared" si="5"/>
        <v>1060.5</v>
      </c>
      <c r="F267" s="211">
        <v>34218.799999999996</v>
      </c>
      <c r="G267" s="100"/>
      <c r="H267" s="98" t="s">
        <v>961</v>
      </c>
      <c r="I267" s="98" t="s">
        <v>400</v>
      </c>
    </row>
    <row r="268" spans="1:9" s="98" customFormat="1" x14ac:dyDescent="0.2">
      <c r="A268" s="98">
        <v>217</v>
      </c>
      <c r="B268" s="98" t="s">
        <v>843</v>
      </c>
      <c r="C268" s="98" t="s">
        <v>411</v>
      </c>
      <c r="D268" s="211">
        <v>28690.059999999998</v>
      </c>
      <c r="E268" s="211">
        <f t="shared" si="5"/>
        <v>1003.9400000000023</v>
      </c>
      <c r="F268" s="211">
        <v>29694</v>
      </c>
      <c r="G268" s="100"/>
      <c r="H268" s="98" t="s">
        <v>961</v>
      </c>
      <c r="I268" s="98" t="s">
        <v>400</v>
      </c>
    </row>
    <row r="269" spans="1:9" s="98" customFormat="1" x14ac:dyDescent="0.2">
      <c r="A269" s="98">
        <v>218</v>
      </c>
      <c r="B269" s="98" t="s">
        <v>843</v>
      </c>
      <c r="C269" s="98" t="s">
        <v>1003</v>
      </c>
      <c r="D269" s="211">
        <v>33158.299999999996</v>
      </c>
      <c r="E269" s="211">
        <f t="shared" si="5"/>
        <v>1060.5</v>
      </c>
      <c r="F269" s="211">
        <v>34218.799999999996</v>
      </c>
      <c r="G269" s="100"/>
      <c r="H269" s="98" t="s">
        <v>961</v>
      </c>
      <c r="I269" s="98" t="s">
        <v>400</v>
      </c>
    </row>
    <row r="270" spans="1:9" s="117" customFormat="1" x14ac:dyDescent="0.2">
      <c r="A270" s="98">
        <v>219</v>
      </c>
      <c r="B270" s="98" t="s">
        <v>2007</v>
      </c>
      <c r="C270" s="98" t="s">
        <v>538</v>
      </c>
      <c r="D270" s="211">
        <v>29354.640000000003</v>
      </c>
      <c r="E270" s="211">
        <f t="shared" si="5"/>
        <v>1074.6399999999958</v>
      </c>
      <c r="F270" s="211">
        <v>30429.279999999999</v>
      </c>
      <c r="G270" s="100"/>
      <c r="H270" s="98" t="s">
        <v>2457</v>
      </c>
      <c r="I270" s="98" t="s">
        <v>400</v>
      </c>
    </row>
    <row r="271" spans="1:9" s="98" customFormat="1" x14ac:dyDescent="0.2">
      <c r="A271" s="98">
        <v>220</v>
      </c>
      <c r="B271" s="98" t="s">
        <v>973</v>
      </c>
      <c r="C271" s="98" t="s">
        <v>404</v>
      </c>
      <c r="D271" s="211">
        <v>28690.059999999998</v>
      </c>
      <c r="E271" s="211">
        <f t="shared" si="5"/>
        <v>1003.9400000000023</v>
      </c>
      <c r="F271" s="211">
        <v>29694</v>
      </c>
      <c r="G271" s="100"/>
      <c r="H271" s="98" t="s">
        <v>961</v>
      </c>
      <c r="I271" s="98" t="s">
        <v>400</v>
      </c>
    </row>
    <row r="272" spans="1:9" s="98" customFormat="1" x14ac:dyDescent="0.2">
      <c r="A272" s="98">
        <v>221</v>
      </c>
      <c r="B272" s="98" t="s">
        <v>973</v>
      </c>
      <c r="C272" s="98" t="s">
        <v>853</v>
      </c>
      <c r="D272" s="211">
        <v>25734.799999999999</v>
      </c>
      <c r="E272" s="211">
        <f t="shared" si="5"/>
        <v>947.38000000000102</v>
      </c>
      <c r="F272" s="211">
        <v>26682.18</v>
      </c>
      <c r="G272" s="100"/>
      <c r="H272" s="98" t="s">
        <v>961</v>
      </c>
      <c r="I272" s="98" t="s">
        <v>400</v>
      </c>
    </row>
    <row r="273" spans="1:9" s="98" customFormat="1" x14ac:dyDescent="0.2">
      <c r="A273" s="98">
        <v>222</v>
      </c>
      <c r="B273" s="98" t="s">
        <v>355</v>
      </c>
      <c r="C273" s="98" t="s">
        <v>581</v>
      </c>
      <c r="D273" s="211">
        <v>33158.299999999996</v>
      </c>
      <c r="E273" s="211">
        <f t="shared" si="5"/>
        <v>1060.5</v>
      </c>
      <c r="F273" s="211">
        <v>34218.799999999996</v>
      </c>
      <c r="G273" s="100"/>
      <c r="H273" s="98" t="s">
        <v>961</v>
      </c>
      <c r="I273" s="98" t="s">
        <v>400</v>
      </c>
    </row>
    <row r="274" spans="1:9" s="98" customFormat="1" x14ac:dyDescent="0.2">
      <c r="A274" s="98">
        <v>223</v>
      </c>
      <c r="B274" s="98" t="s">
        <v>887</v>
      </c>
      <c r="C274" s="98" t="s">
        <v>2309</v>
      </c>
      <c r="D274" s="211">
        <v>25734.799999999999</v>
      </c>
      <c r="E274" s="211">
        <f t="shared" si="5"/>
        <v>947.38000000000102</v>
      </c>
      <c r="F274" s="211">
        <v>26682.18</v>
      </c>
      <c r="G274" s="100"/>
      <c r="H274" s="98" t="s">
        <v>961</v>
      </c>
      <c r="I274" s="98" t="s">
        <v>400</v>
      </c>
    </row>
    <row r="275" spans="1:9" s="98" customFormat="1" x14ac:dyDescent="0.2">
      <c r="A275" s="98">
        <v>224</v>
      </c>
      <c r="B275" s="117" t="s">
        <v>2831</v>
      </c>
      <c r="C275" s="117" t="s">
        <v>1531</v>
      </c>
      <c r="D275" s="211">
        <v>27261.920000000002</v>
      </c>
      <c r="E275" s="218">
        <f t="shared" si="5"/>
        <v>1046.3599999999969</v>
      </c>
      <c r="F275" s="211">
        <v>28308.28</v>
      </c>
      <c r="G275" s="214"/>
      <c r="H275" s="117" t="s">
        <v>2457</v>
      </c>
      <c r="I275" s="117" t="s">
        <v>400</v>
      </c>
    </row>
    <row r="276" spans="1:9" s="98" customFormat="1" x14ac:dyDescent="0.2">
      <c r="A276" s="98">
        <v>225</v>
      </c>
      <c r="B276" s="98" t="s">
        <v>755</v>
      </c>
      <c r="C276" s="98" t="s">
        <v>2099</v>
      </c>
      <c r="D276" s="211">
        <v>28308.28</v>
      </c>
      <c r="E276" s="211">
        <f t="shared" si="5"/>
        <v>1046.3600000000042</v>
      </c>
      <c r="F276" s="211">
        <v>29354.640000000003</v>
      </c>
      <c r="G276" s="100"/>
      <c r="H276" s="98" t="s">
        <v>2457</v>
      </c>
      <c r="I276" s="98" t="s">
        <v>400</v>
      </c>
    </row>
    <row r="277" spans="1:9" s="98" customFormat="1" x14ac:dyDescent="0.2">
      <c r="A277" s="98">
        <v>226</v>
      </c>
      <c r="B277" s="98" t="s">
        <v>2528</v>
      </c>
      <c r="C277" s="98" t="s">
        <v>2527</v>
      </c>
      <c r="D277" s="211">
        <v>24787.420000000002</v>
      </c>
      <c r="E277" s="211">
        <f t="shared" si="5"/>
        <v>947.37999999999738</v>
      </c>
      <c r="F277" s="211">
        <v>25734.799999999999</v>
      </c>
      <c r="G277" s="100"/>
      <c r="H277" s="98" t="s">
        <v>961</v>
      </c>
      <c r="I277" s="98" t="s">
        <v>400</v>
      </c>
    </row>
    <row r="278" spans="1:9" s="98" customFormat="1" x14ac:dyDescent="0.2">
      <c r="A278" s="98">
        <v>227</v>
      </c>
      <c r="B278" s="98" t="s">
        <v>1212</v>
      </c>
      <c r="C278" s="98" t="s">
        <v>1211</v>
      </c>
      <c r="D278" s="211">
        <v>29354.640000000003</v>
      </c>
      <c r="E278" s="211">
        <f t="shared" si="5"/>
        <v>1074.6399999999958</v>
      </c>
      <c r="F278" s="211">
        <v>30429.279999999999</v>
      </c>
      <c r="G278" s="100"/>
      <c r="H278" s="98" t="s">
        <v>2457</v>
      </c>
      <c r="I278" s="98" t="s">
        <v>400</v>
      </c>
    </row>
    <row r="279" spans="1:9" s="98" customFormat="1" x14ac:dyDescent="0.2">
      <c r="A279" s="98">
        <v>228</v>
      </c>
      <c r="B279" s="117" t="s">
        <v>884</v>
      </c>
      <c r="C279" s="117" t="s">
        <v>767</v>
      </c>
      <c r="D279" s="211">
        <v>31560.48</v>
      </c>
      <c r="E279" s="211">
        <f t="shared" si="5"/>
        <v>1102.9200000000019</v>
      </c>
      <c r="F279" s="211">
        <v>32663.4</v>
      </c>
      <c r="G279" s="214"/>
      <c r="H279" s="117" t="s">
        <v>2457</v>
      </c>
      <c r="I279" s="117" t="s">
        <v>400</v>
      </c>
    </row>
    <row r="280" spans="1:9" s="98" customFormat="1" x14ac:dyDescent="0.2">
      <c r="A280" s="98">
        <v>229</v>
      </c>
      <c r="B280" s="98" t="s">
        <v>1146</v>
      </c>
      <c r="C280" s="98" t="s">
        <v>608</v>
      </c>
      <c r="D280" s="211">
        <v>31560.48</v>
      </c>
      <c r="E280" s="211">
        <f t="shared" si="5"/>
        <v>1102.9200000000019</v>
      </c>
      <c r="F280" s="211">
        <v>32663.4</v>
      </c>
      <c r="G280" s="100"/>
      <c r="H280" s="98" t="s">
        <v>2457</v>
      </c>
      <c r="I280" s="98" t="s">
        <v>400</v>
      </c>
    </row>
    <row r="281" spans="1:9" s="98" customFormat="1" x14ac:dyDescent="0.2">
      <c r="A281" s="98">
        <v>230</v>
      </c>
      <c r="B281" s="98" t="s">
        <v>2583</v>
      </c>
      <c r="C281" s="98" t="s">
        <v>433</v>
      </c>
      <c r="D281" s="211">
        <v>25734.799999999999</v>
      </c>
      <c r="E281" s="211">
        <f t="shared" si="5"/>
        <v>947.38000000000102</v>
      </c>
      <c r="F281" s="211">
        <v>26682.18</v>
      </c>
      <c r="G281" s="100"/>
      <c r="H281" s="98" t="s">
        <v>961</v>
      </c>
      <c r="I281" s="98" t="s">
        <v>400</v>
      </c>
    </row>
    <row r="282" spans="1:9" s="117" customFormat="1" x14ac:dyDescent="0.2">
      <c r="A282" s="98">
        <v>231</v>
      </c>
      <c r="B282" s="98" t="s">
        <v>618</v>
      </c>
      <c r="C282" s="98" t="s">
        <v>2226</v>
      </c>
      <c r="D282" s="211">
        <v>25734.799999999999</v>
      </c>
      <c r="E282" s="211">
        <f t="shared" si="5"/>
        <v>947.38000000000102</v>
      </c>
      <c r="F282" s="211">
        <v>26682.18</v>
      </c>
      <c r="G282" s="100"/>
      <c r="H282" s="98" t="s">
        <v>961</v>
      </c>
      <c r="I282" s="98" t="s">
        <v>400</v>
      </c>
    </row>
    <row r="283" spans="1:9" s="98" customFormat="1" x14ac:dyDescent="0.2">
      <c r="A283" s="98">
        <v>232</v>
      </c>
      <c r="B283" s="98" t="s">
        <v>1484</v>
      </c>
      <c r="C283" s="98" t="s">
        <v>803</v>
      </c>
      <c r="D283" s="211">
        <v>27671.98</v>
      </c>
      <c r="E283" s="211">
        <f t="shared" si="5"/>
        <v>1018.0799999999981</v>
      </c>
      <c r="F283" s="211">
        <v>28690.059999999998</v>
      </c>
      <c r="G283" s="100"/>
      <c r="H283" s="98" t="s">
        <v>961</v>
      </c>
      <c r="I283" s="98" t="s">
        <v>400</v>
      </c>
    </row>
    <row r="284" spans="1:9" s="98" customFormat="1" x14ac:dyDescent="0.2">
      <c r="A284" s="98">
        <v>233</v>
      </c>
      <c r="B284" s="117" t="s">
        <v>2823</v>
      </c>
      <c r="C284" s="117" t="s">
        <v>2822</v>
      </c>
      <c r="D284" s="211">
        <v>27261.920000000002</v>
      </c>
      <c r="E284" s="211">
        <f t="shared" si="5"/>
        <v>1046.3599999999969</v>
      </c>
      <c r="F284" s="211">
        <v>28308.28</v>
      </c>
      <c r="G284" s="214"/>
      <c r="H284" s="117" t="s">
        <v>2457</v>
      </c>
      <c r="I284" s="117" t="s">
        <v>400</v>
      </c>
    </row>
    <row r="285" spans="1:9" s="98" customFormat="1" x14ac:dyDescent="0.2">
      <c r="A285" s="98">
        <v>234</v>
      </c>
      <c r="B285" s="98" t="s">
        <v>1086</v>
      </c>
      <c r="C285" s="98" t="s">
        <v>1085</v>
      </c>
      <c r="D285" s="211">
        <v>33794.6</v>
      </c>
      <c r="E285" s="211">
        <f t="shared" si="5"/>
        <v>1018.0800000000017</v>
      </c>
      <c r="F285" s="211">
        <v>34812.68</v>
      </c>
      <c r="G285" s="100"/>
      <c r="H285" s="98" t="s">
        <v>2457</v>
      </c>
      <c r="I285" s="98" t="s">
        <v>400</v>
      </c>
    </row>
    <row r="286" spans="1:9" s="98" customFormat="1" x14ac:dyDescent="0.2">
      <c r="A286" s="98">
        <v>235</v>
      </c>
      <c r="B286" s="98" t="s">
        <v>757</v>
      </c>
      <c r="C286" s="98" t="s">
        <v>402</v>
      </c>
      <c r="D286" s="211">
        <v>26682.18</v>
      </c>
      <c r="E286" s="211">
        <f t="shared" si="5"/>
        <v>989.79999999999927</v>
      </c>
      <c r="F286" s="211">
        <v>27671.98</v>
      </c>
      <c r="G286" s="100"/>
      <c r="H286" s="98" t="s">
        <v>961</v>
      </c>
      <c r="I286" s="98" t="s">
        <v>400</v>
      </c>
    </row>
    <row r="287" spans="1:9" s="117" customFormat="1" x14ac:dyDescent="0.2">
      <c r="A287" s="98">
        <v>236</v>
      </c>
      <c r="B287" s="98" t="s">
        <v>757</v>
      </c>
      <c r="C287" s="98" t="s">
        <v>705</v>
      </c>
      <c r="D287" s="211">
        <v>33158.299999999996</v>
      </c>
      <c r="E287" s="211">
        <f t="shared" si="5"/>
        <v>1060.5</v>
      </c>
      <c r="F287" s="211">
        <v>34218.799999999996</v>
      </c>
      <c r="G287" s="100"/>
      <c r="H287" s="98" t="s">
        <v>961</v>
      </c>
      <c r="I287" s="98" t="s">
        <v>400</v>
      </c>
    </row>
    <row r="288" spans="1:9" s="98" customFormat="1" x14ac:dyDescent="0.2">
      <c r="A288" s="98">
        <v>237</v>
      </c>
      <c r="B288" s="98" t="s">
        <v>757</v>
      </c>
      <c r="C288" s="98" t="s">
        <v>2100</v>
      </c>
      <c r="D288" s="211">
        <v>28308.28</v>
      </c>
      <c r="E288" s="211">
        <f t="shared" si="5"/>
        <v>1046.3600000000042</v>
      </c>
      <c r="F288" s="211">
        <v>29354.640000000003</v>
      </c>
      <c r="G288" s="100"/>
      <c r="H288" s="98" t="s">
        <v>2457</v>
      </c>
      <c r="I288" s="98" t="s">
        <v>400</v>
      </c>
    </row>
    <row r="289" spans="1:9" s="98" customFormat="1" x14ac:dyDescent="0.2">
      <c r="A289" s="98">
        <v>238</v>
      </c>
      <c r="B289" s="98" t="s">
        <v>2280</v>
      </c>
      <c r="C289" s="98" t="s">
        <v>2492</v>
      </c>
      <c r="D289" s="211">
        <v>25734.799999999999</v>
      </c>
      <c r="E289" s="211">
        <f t="shared" si="5"/>
        <v>947.38000000000102</v>
      </c>
      <c r="F289" s="211">
        <v>26682.18</v>
      </c>
      <c r="G289" s="100"/>
      <c r="H289" s="98" t="s">
        <v>961</v>
      </c>
      <c r="I289" s="98" t="s">
        <v>400</v>
      </c>
    </row>
    <row r="290" spans="1:9" s="98" customFormat="1" x14ac:dyDescent="0.2">
      <c r="A290" s="98">
        <v>239</v>
      </c>
      <c r="B290" s="98" t="s">
        <v>1100</v>
      </c>
      <c r="C290" s="98" t="s">
        <v>525</v>
      </c>
      <c r="D290" s="211">
        <v>30726.22</v>
      </c>
      <c r="E290" s="211">
        <f t="shared" si="5"/>
        <v>919.09999999999854</v>
      </c>
      <c r="F290" s="211">
        <v>31645.32</v>
      </c>
      <c r="G290" s="100"/>
      <c r="H290" s="98" t="s">
        <v>961</v>
      </c>
      <c r="I290" s="98" t="s">
        <v>400</v>
      </c>
    </row>
    <row r="291" spans="1:9" s="98" customFormat="1" x14ac:dyDescent="0.2">
      <c r="A291" s="98">
        <v>240</v>
      </c>
      <c r="B291" s="98" t="s">
        <v>1109</v>
      </c>
      <c r="C291" s="98" t="s">
        <v>1108</v>
      </c>
      <c r="D291" s="211">
        <v>28690.059999999998</v>
      </c>
      <c r="E291" s="211">
        <f t="shared" si="5"/>
        <v>1003.9400000000023</v>
      </c>
      <c r="F291" s="211">
        <v>29694</v>
      </c>
      <c r="G291" s="100"/>
      <c r="H291" s="98" t="s">
        <v>961</v>
      </c>
      <c r="I291" s="98" t="s">
        <v>400</v>
      </c>
    </row>
    <row r="292" spans="1:9" s="98" customFormat="1" x14ac:dyDescent="0.2">
      <c r="A292" s="98">
        <v>241</v>
      </c>
      <c r="B292" s="117" t="s">
        <v>2513</v>
      </c>
      <c r="C292" s="117" t="s">
        <v>2512</v>
      </c>
      <c r="D292" s="211">
        <v>24787.420000000002</v>
      </c>
      <c r="E292" s="211">
        <f t="shared" si="5"/>
        <v>947.37999999999738</v>
      </c>
      <c r="F292" s="211">
        <v>25734.799999999999</v>
      </c>
      <c r="G292" s="214"/>
      <c r="H292" s="117" t="s">
        <v>961</v>
      </c>
      <c r="I292" s="117" t="s">
        <v>400</v>
      </c>
    </row>
    <row r="293" spans="1:9" s="98" customFormat="1" x14ac:dyDescent="0.2">
      <c r="A293" s="98">
        <v>242</v>
      </c>
      <c r="B293" s="98" t="s">
        <v>468</v>
      </c>
      <c r="C293" s="98" t="s">
        <v>2502</v>
      </c>
      <c r="D293" s="211">
        <v>27261.920000000002</v>
      </c>
      <c r="E293" s="211">
        <f t="shared" si="5"/>
        <v>1046.3599999999969</v>
      </c>
      <c r="F293" s="211">
        <v>28308.28</v>
      </c>
      <c r="G293" s="100"/>
      <c r="H293" s="98" t="s">
        <v>2457</v>
      </c>
      <c r="I293" s="98" t="s">
        <v>400</v>
      </c>
    </row>
    <row r="294" spans="1:9" s="98" customFormat="1" x14ac:dyDescent="0.2">
      <c r="A294" s="98">
        <v>243</v>
      </c>
      <c r="B294" s="98" t="s">
        <v>468</v>
      </c>
      <c r="C294" s="98" t="s">
        <v>487</v>
      </c>
      <c r="D294" s="211">
        <v>29354.640000000003</v>
      </c>
      <c r="E294" s="211">
        <f t="shared" si="5"/>
        <v>1074.6399999999958</v>
      </c>
      <c r="F294" s="211">
        <v>30429.279999999999</v>
      </c>
      <c r="G294" s="100"/>
      <c r="H294" s="98" t="s">
        <v>2457</v>
      </c>
      <c r="I294" s="98" t="s">
        <v>400</v>
      </c>
    </row>
    <row r="295" spans="1:9" s="98" customFormat="1" x14ac:dyDescent="0.2">
      <c r="A295" s="98">
        <v>244</v>
      </c>
      <c r="B295" s="98" t="s">
        <v>2285</v>
      </c>
      <c r="C295" s="98" t="s">
        <v>538</v>
      </c>
      <c r="D295" s="211">
        <v>25734.799999999999</v>
      </c>
      <c r="E295" s="211">
        <f t="shared" si="5"/>
        <v>947.38000000000102</v>
      </c>
      <c r="F295" s="211">
        <v>26682.18</v>
      </c>
      <c r="G295" s="100"/>
      <c r="H295" s="98" t="s">
        <v>961</v>
      </c>
      <c r="I295" s="98" t="s">
        <v>400</v>
      </c>
    </row>
    <row r="296" spans="1:9" s="98" customFormat="1" x14ac:dyDescent="0.2">
      <c r="A296" s="98">
        <v>245</v>
      </c>
      <c r="B296" s="98" t="s">
        <v>1635</v>
      </c>
      <c r="C296" s="98" t="s">
        <v>339</v>
      </c>
      <c r="D296" s="211">
        <v>26682.18</v>
      </c>
      <c r="E296" s="211">
        <f t="shared" si="5"/>
        <v>989.79999999999927</v>
      </c>
      <c r="F296" s="211">
        <v>27671.98</v>
      </c>
      <c r="G296" s="100"/>
      <c r="H296" s="98" t="s">
        <v>961</v>
      </c>
      <c r="I296" s="98" t="s">
        <v>400</v>
      </c>
    </row>
    <row r="297" spans="1:9" s="98" customFormat="1" x14ac:dyDescent="0.2">
      <c r="A297" s="98">
        <v>246</v>
      </c>
      <c r="B297" s="117" t="s">
        <v>341</v>
      </c>
      <c r="C297" s="117" t="s">
        <v>411</v>
      </c>
      <c r="D297" s="211">
        <v>24787.420000000002</v>
      </c>
      <c r="E297" s="211">
        <f t="shared" si="5"/>
        <v>947.37999999999738</v>
      </c>
      <c r="F297" s="211">
        <v>25734.799999999999</v>
      </c>
      <c r="G297" s="214"/>
      <c r="H297" s="117" t="s">
        <v>961</v>
      </c>
      <c r="I297" s="117" t="s">
        <v>400</v>
      </c>
    </row>
    <row r="298" spans="1:9" s="98" customFormat="1" x14ac:dyDescent="0.2">
      <c r="A298" s="98">
        <v>247</v>
      </c>
      <c r="B298" s="98" t="s">
        <v>341</v>
      </c>
      <c r="C298" s="98" t="s">
        <v>382</v>
      </c>
      <c r="D298" s="211">
        <v>28308.28</v>
      </c>
      <c r="E298" s="211">
        <f t="shared" si="5"/>
        <v>1046.3600000000042</v>
      </c>
      <c r="F298" s="211">
        <v>29354.640000000003</v>
      </c>
      <c r="G298" s="100"/>
      <c r="H298" s="98" t="s">
        <v>2457</v>
      </c>
      <c r="I298" s="98" t="s">
        <v>400</v>
      </c>
    </row>
    <row r="299" spans="1:9" s="117" customFormat="1" x14ac:dyDescent="0.2">
      <c r="A299" s="98">
        <v>248</v>
      </c>
      <c r="B299" s="98" t="s">
        <v>341</v>
      </c>
      <c r="C299" s="98" t="s">
        <v>387</v>
      </c>
      <c r="D299" s="211">
        <v>29354.640000000003</v>
      </c>
      <c r="E299" s="211">
        <f t="shared" si="5"/>
        <v>1074.6399999999958</v>
      </c>
      <c r="F299" s="211">
        <v>30429.279999999999</v>
      </c>
      <c r="G299" s="100"/>
      <c r="H299" s="98" t="s">
        <v>2457</v>
      </c>
      <c r="I299" s="98" t="s">
        <v>400</v>
      </c>
    </row>
    <row r="300" spans="1:9" s="98" customFormat="1" x14ac:dyDescent="0.2">
      <c r="A300" s="98">
        <v>249</v>
      </c>
      <c r="B300" s="98" t="s">
        <v>2499</v>
      </c>
      <c r="C300" s="98" t="s">
        <v>2498</v>
      </c>
      <c r="D300" s="211">
        <v>24787.420000000002</v>
      </c>
      <c r="E300" s="211">
        <f t="shared" si="5"/>
        <v>947.37999999999738</v>
      </c>
      <c r="F300" s="211">
        <v>25734.799999999999</v>
      </c>
      <c r="G300" s="100"/>
      <c r="H300" s="98" t="s">
        <v>961</v>
      </c>
      <c r="I300" s="98" t="s">
        <v>400</v>
      </c>
    </row>
    <row r="301" spans="1:9" s="98" customFormat="1" x14ac:dyDescent="0.2">
      <c r="A301" s="98">
        <v>250</v>
      </c>
      <c r="B301" s="98" t="s">
        <v>982</v>
      </c>
      <c r="C301" s="98" t="s">
        <v>354</v>
      </c>
      <c r="D301" s="211">
        <v>30726.22</v>
      </c>
      <c r="E301" s="211">
        <f t="shared" si="5"/>
        <v>919.09999999999854</v>
      </c>
      <c r="F301" s="211">
        <v>31645.32</v>
      </c>
      <c r="G301" s="100"/>
      <c r="H301" s="98" t="s">
        <v>961</v>
      </c>
      <c r="I301" s="98" t="s">
        <v>400</v>
      </c>
    </row>
    <row r="302" spans="1:9" s="117" customFormat="1" x14ac:dyDescent="0.2">
      <c r="A302" s="98">
        <v>251</v>
      </c>
      <c r="B302" s="98" t="s">
        <v>982</v>
      </c>
      <c r="C302" s="98" t="s">
        <v>849</v>
      </c>
      <c r="D302" s="211">
        <v>36481.200000000004</v>
      </c>
      <c r="E302" s="211">
        <f t="shared" si="5"/>
        <v>1159.4799999999959</v>
      </c>
      <c r="F302" s="211">
        <v>37640.68</v>
      </c>
      <c r="G302" s="100"/>
      <c r="H302" s="98" t="s">
        <v>2457</v>
      </c>
      <c r="I302" s="98" t="s">
        <v>400</v>
      </c>
    </row>
    <row r="303" spans="1:9" s="117" customFormat="1" x14ac:dyDescent="0.2">
      <c r="A303" s="98">
        <v>252</v>
      </c>
      <c r="B303" s="98" t="s">
        <v>1071</v>
      </c>
      <c r="C303" s="98" t="s">
        <v>1070</v>
      </c>
      <c r="D303" s="211">
        <v>28690.059999999998</v>
      </c>
      <c r="E303" s="211">
        <f t="shared" si="5"/>
        <v>1003.9400000000023</v>
      </c>
      <c r="F303" s="211">
        <v>29694</v>
      </c>
      <c r="G303" s="100"/>
      <c r="H303" s="98" t="s">
        <v>961</v>
      </c>
      <c r="I303" s="98" t="s">
        <v>400</v>
      </c>
    </row>
    <row r="304" spans="1:9" s="98" customFormat="1" x14ac:dyDescent="0.2">
      <c r="A304" s="98">
        <v>253</v>
      </c>
      <c r="B304" s="98" t="s">
        <v>1102</v>
      </c>
      <c r="C304" s="98" t="s">
        <v>1101</v>
      </c>
      <c r="D304" s="211">
        <v>33794.6</v>
      </c>
      <c r="E304" s="211">
        <f t="shared" si="5"/>
        <v>1018.0800000000017</v>
      </c>
      <c r="F304" s="211">
        <v>34812.68</v>
      </c>
      <c r="G304" s="100"/>
      <c r="H304" s="98" t="s">
        <v>2457</v>
      </c>
      <c r="I304" s="98" t="s">
        <v>400</v>
      </c>
    </row>
    <row r="305" spans="1:9" s="98" customFormat="1" x14ac:dyDescent="0.2">
      <c r="A305" s="98">
        <v>254</v>
      </c>
      <c r="B305" s="98" t="s">
        <v>721</v>
      </c>
      <c r="C305" s="98" t="s">
        <v>1144</v>
      </c>
      <c r="D305" s="211">
        <v>28690.059999999998</v>
      </c>
      <c r="E305" s="211">
        <f t="shared" si="5"/>
        <v>1003.9400000000023</v>
      </c>
      <c r="F305" s="211">
        <v>29694</v>
      </c>
      <c r="G305" s="100"/>
      <c r="H305" s="98" t="s">
        <v>961</v>
      </c>
      <c r="I305" s="98" t="s">
        <v>400</v>
      </c>
    </row>
    <row r="306" spans="1:9" s="117" customFormat="1" x14ac:dyDescent="0.2">
      <c r="A306" s="98">
        <v>255</v>
      </c>
      <c r="B306" s="98" t="s">
        <v>979</v>
      </c>
      <c r="C306" s="98" t="s">
        <v>508</v>
      </c>
      <c r="D306" s="211">
        <v>33158.299999999996</v>
      </c>
      <c r="E306" s="211">
        <f t="shared" si="5"/>
        <v>1060.5</v>
      </c>
      <c r="F306" s="211">
        <v>34218.799999999996</v>
      </c>
      <c r="G306" s="100"/>
      <c r="H306" s="98" t="s">
        <v>961</v>
      </c>
      <c r="I306" s="98" t="s">
        <v>400</v>
      </c>
    </row>
    <row r="307" spans="1:9" s="117" customFormat="1" x14ac:dyDescent="0.2">
      <c r="A307" s="98">
        <v>256</v>
      </c>
      <c r="B307" s="98" t="s">
        <v>854</v>
      </c>
      <c r="C307" s="98" t="s">
        <v>646</v>
      </c>
      <c r="D307" s="211">
        <v>30726.22</v>
      </c>
      <c r="E307" s="211">
        <f t="shared" si="5"/>
        <v>919.09999999999854</v>
      </c>
      <c r="F307" s="211">
        <v>31645.32</v>
      </c>
      <c r="G307" s="100"/>
      <c r="H307" s="98" t="s">
        <v>961</v>
      </c>
      <c r="I307" s="98" t="s">
        <v>400</v>
      </c>
    </row>
    <row r="308" spans="1:9" s="98" customFormat="1" x14ac:dyDescent="0.2">
      <c r="A308" s="98">
        <v>257</v>
      </c>
      <c r="B308" s="98" t="s">
        <v>854</v>
      </c>
      <c r="C308" s="98" t="s">
        <v>844</v>
      </c>
      <c r="D308" s="211">
        <v>30726.22</v>
      </c>
      <c r="E308" s="211">
        <f t="shared" ref="E308:E356" si="6">F308-D308</f>
        <v>919.09999999999854</v>
      </c>
      <c r="F308" s="211">
        <v>31645.32</v>
      </c>
      <c r="G308" s="100"/>
      <c r="H308" s="98" t="s">
        <v>961</v>
      </c>
      <c r="I308" s="98" t="s">
        <v>400</v>
      </c>
    </row>
    <row r="309" spans="1:9" s="98" customFormat="1" x14ac:dyDescent="0.2">
      <c r="A309" s="98">
        <v>258</v>
      </c>
      <c r="B309" s="98" t="s">
        <v>854</v>
      </c>
      <c r="C309" s="98" t="s">
        <v>1044</v>
      </c>
      <c r="D309" s="211">
        <v>33158.299999999996</v>
      </c>
      <c r="E309" s="211">
        <f t="shared" si="6"/>
        <v>1060.5</v>
      </c>
      <c r="F309" s="211">
        <v>34218.799999999996</v>
      </c>
      <c r="G309" s="100"/>
      <c r="H309" s="98" t="s">
        <v>961</v>
      </c>
      <c r="I309" s="98" t="s">
        <v>400</v>
      </c>
    </row>
    <row r="310" spans="1:9" s="98" customFormat="1" x14ac:dyDescent="0.2">
      <c r="A310" s="98">
        <v>259</v>
      </c>
      <c r="B310" s="98" t="s">
        <v>832</v>
      </c>
      <c r="C310" s="98" t="s">
        <v>582</v>
      </c>
      <c r="D310" s="211">
        <v>36481.200000000004</v>
      </c>
      <c r="E310" s="211">
        <f t="shared" si="6"/>
        <v>1159.4799999999959</v>
      </c>
      <c r="F310" s="211">
        <v>37640.68</v>
      </c>
      <c r="G310" s="100"/>
      <c r="H310" s="98" t="s">
        <v>2457</v>
      </c>
      <c r="I310" s="98" t="s">
        <v>400</v>
      </c>
    </row>
    <row r="311" spans="1:9" s="98" customFormat="1" x14ac:dyDescent="0.2">
      <c r="A311" s="98">
        <v>260</v>
      </c>
      <c r="B311" s="98" t="s">
        <v>2242</v>
      </c>
      <c r="C311" s="98" t="s">
        <v>485</v>
      </c>
      <c r="D311" s="211">
        <v>33158.299999999996</v>
      </c>
      <c r="E311" s="211">
        <f t="shared" si="6"/>
        <v>1060.5</v>
      </c>
      <c r="F311" s="211">
        <v>34218.799999999996</v>
      </c>
      <c r="G311" s="100"/>
      <c r="H311" s="98" t="s">
        <v>961</v>
      </c>
      <c r="I311" s="98" t="s">
        <v>400</v>
      </c>
    </row>
    <row r="312" spans="1:9" s="117" customFormat="1" x14ac:dyDescent="0.2">
      <c r="A312" s="98">
        <v>261</v>
      </c>
      <c r="B312" s="117" t="s">
        <v>1175</v>
      </c>
      <c r="C312" s="117" t="s">
        <v>760</v>
      </c>
      <c r="D312" s="211">
        <v>28690.059999999998</v>
      </c>
      <c r="E312" s="218">
        <f t="shared" si="6"/>
        <v>3973.3400000000038</v>
      </c>
      <c r="F312" s="211">
        <v>32663.4</v>
      </c>
      <c r="G312" s="214"/>
      <c r="H312" s="117" t="s">
        <v>2457</v>
      </c>
      <c r="I312" s="117" t="s">
        <v>400</v>
      </c>
    </row>
    <row r="313" spans="1:9" s="98" customFormat="1" x14ac:dyDescent="0.2">
      <c r="A313" s="98">
        <v>262</v>
      </c>
      <c r="B313" s="98" t="s">
        <v>1156</v>
      </c>
      <c r="C313" s="98" t="s">
        <v>853</v>
      </c>
      <c r="D313" s="211">
        <v>31560.48</v>
      </c>
      <c r="E313" s="211">
        <f t="shared" si="6"/>
        <v>1102.9200000000019</v>
      </c>
      <c r="F313" s="211">
        <v>32663.4</v>
      </c>
      <c r="G313" s="100"/>
      <c r="H313" s="98" t="s">
        <v>2457</v>
      </c>
      <c r="I313" s="98" t="s">
        <v>400</v>
      </c>
    </row>
    <row r="314" spans="1:9" s="98" customFormat="1" x14ac:dyDescent="0.2">
      <c r="A314" s="98">
        <v>263</v>
      </c>
      <c r="B314" s="98" t="s">
        <v>2301</v>
      </c>
      <c r="C314" s="98" t="s">
        <v>396</v>
      </c>
      <c r="D314" s="211">
        <v>28308.28</v>
      </c>
      <c r="E314" s="211">
        <f t="shared" si="6"/>
        <v>1046.3600000000042</v>
      </c>
      <c r="F314" s="211">
        <v>29354.640000000003</v>
      </c>
      <c r="G314" s="100"/>
      <c r="H314" s="98" t="s">
        <v>2457</v>
      </c>
      <c r="I314" s="98" t="s">
        <v>400</v>
      </c>
    </row>
    <row r="315" spans="1:9" s="98" customFormat="1" x14ac:dyDescent="0.2">
      <c r="A315" s="98">
        <v>264</v>
      </c>
      <c r="B315" s="98" t="s">
        <v>552</v>
      </c>
      <c r="C315" s="98" t="s">
        <v>1042</v>
      </c>
      <c r="D315" s="211">
        <v>33158.299999999996</v>
      </c>
      <c r="E315" s="211">
        <f t="shared" si="6"/>
        <v>1060.5</v>
      </c>
      <c r="F315" s="211">
        <v>34218.799999999996</v>
      </c>
      <c r="G315" s="100"/>
      <c r="H315" s="98" t="s">
        <v>961</v>
      </c>
      <c r="I315" s="98" t="s">
        <v>400</v>
      </c>
    </row>
    <row r="316" spans="1:9" s="117" customFormat="1" x14ac:dyDescent="0.2">
      <c r="A316" s="98">
        <v>265</v>
      </c>
      <c r="B316" s="98" t="s">
        <v>1171</v>
      </c>
      <c r="C316" s="98" t="s">
        <v>1170</v>
      </c>
      <c r="D316" s="211">
        <v>28690.059999999998</v>
      </c>
      <c r="E316" s="211">
        <f t="shared" si="6"/>
        <v>1003.9400000000023</v>
      </c>
      <c r="F316" s="211">
        <v>29694</v>
      </c>
      <c r="G316" s="100"/>
      <c r="H316" s="98" t="s">
        <v>961</v>
      </c>
      <c r="I316" s="98" t="s">
        <v>400</v>
      </c>
    </row>
    <row r="317" spans="1:9" s="98" customFormat="1" x14ac:dyDescent="0.2">
      <c r="A317" s="98">
        <v>266</v>
      </c>
      <c r="B317" s="98" t="s">
        <v>1349</v>
      </c>
      <c r="C317" s="98" t="s">
        <v>1348</v>
      </c>
      <c r="D317" s="211">
        <v>28308.28</v>
      </c>
      <c r="E317" s="211">
        <f t="shared" si="6"/>
        <v>1046.3600000000042</v>
      </c>
      <c r="F317" s="211">
        <v>29354.640000000003</v>
      </c>
      <c r="G317" s="100"/>
      <c r="H317" s="98" t="s">
        <v>2457</v>
      </c>
      <c r="I317" s="98" t="s">
        <v>400</v>
      </c>
    </row>
    <row r="318" spans="1:9" s="98" customFormat="1" x14ac:dyDescent="0.2">
      <c r="A318" s="98">
        <v>267</v>
      </c>
      <c r="B318" s="98" t="s">
        <v>611</v>
      </c>
      <c r="C318" s="98" t="s">
        <v>974</v>
      </c>
      <c r="D318" s="211">
        <v>28690.059999999998</v>
      </c>
      <c r="E318" s="211">
        <f t="shared" si="6"/>
        <v>1003.9400000000023</v>
      </c>
      <c r="F318" s="211">
        <v>29694</v>
      </c>
      <c r="G318" s="100"/>
      <c r="H318" s="98" t="s">
        <v>961</v>
      </c>
      <c r="I318" s="98" t="s">
        <v>400</v>
      </c>
    </row>
    <row r="319" spans="1:9" s="117" customFormat="1" x14ac:dyDescent="0.2">
      <c r="A319" s="98">
        <v>268</v>
      </c>
      <c r="B319" s="98" t="s">
        <v>611</v>
      </c>
      <c r="C319" s="98" t="s">
        <v>1339</v>
      </c>
      <c r="D319" s="211">
        <v>25734.799999999999</v>
      </c>
      <c r="E319" s="211">
        <f t="shared" si="6"/>
        <v>947.38000000000102</v>
      </c>
      <c r="F319" s="211">
        <v>26682.18</v>
      </c>
      <c r="G319" s="100"/>
      <c r="H319" s="98" t="s">
        <v>961</v>
      </c>
      <c r="I319" s="98" t="s">
        <v>400</v>
      </c>
    </row>
    <row r="320" spans="1:9" s="98" customFormat="1" x14ac:dyDescent="0.2">
      <c r="A320" s="98">
        <v>269</v>
      </c>
      <c r="B320" s="98" t="s">
        <v>1002</v>
      </c>
      <c r="C320" s="98" t="s">
        <v>705</v>
      </c>
      <c r="D320" s="211">
        <v>33158.299999999996</v>
      </c>
      <c r="E320" s="211">
        <f t="shared" si="6"/>
        <v>1060.5</v>
      </c>
      <c r="F320" s="211">
        <v>34218.799999999996</v>
      </c>
      <c r="G320" s="100"/>
      <c r="H320" s="98" t="s">
        <v>961</v>
      </c>
      <c r="I320" s="98" t="s">
        <v>400</v>
      </c>
    </row>
    <row r="321" spans="1:9" s="98" customFormat="1" x14ac:dyDescent="0.2">
      <c r="A321" s="98">
        <v>270</v>
      </c>
      <c r="B321" s="98" t="s">
        <v>1164</v>
      </c>
      <c r="C321" s="98" t="s">
        <v>1163</v>
      </c>
      <c r="D321" s="211">
        <v>31560.48</v>
      </c>
      <c r="E321" s="211">
        <f t="shared" si="6"/>
        <v>1102.9200000000019</v>
      </c>
      <c r="F321" s="211">
        <v>32663.4</v>
      </c>
      <c r="G321" s="100"/>
      <c r="H321" s="98" t="s">
        <v>2457</v>
      </c>
      <c r="I321" s="98" t="s">
        <v>400</v>
      </c>
    </row>
    <row r="322" spans="1:9" s="98" customFormat="1" x14ac:dyDescent="0.2">
      <c r="A322" s="98">
        <v>271</v>
      </c>
      <c r="B322" s="98" t="s">
        <v>1174</v>
      </c>
      <c r="C322" s="98" t="s">
        <v>527</v>
      </c>
      <c r="D322" s="211">
        <v>28690.059999999998</v>
      </c>
      <c r="E322" s="211">
        <f t="shared" si="6"/>
        <v>1003.9400000000023</v>
      </c>
      <c r="F322" s="211">
        <v>29694</v>
      </c>
      <c r="G322" s="100"/>
      <c r="H322" s="98" t="s">
        <v>961</v>
      </c>
      <c r="I322" s="98" t="s">
        <v>400</v>
      </c>
    </row>
    <row r="323" spans="1:9" s="98" customFormat="1" x14ac:dyDescent="0.2">
      <c r="A323" s="98">
        <v>272</v>
      </c>
      <c r="B323" s="117" t="s">
        <v>2843</v>
      </c>
      <c r="C323" s="117" t="s">
        <v>2842</v>
      </c>
      <c r="D323" s="211">
        <v>24787.420000000002</v>
      </c>
      <c r="E323" s="211">
        <f t="shared" si="6"/>
        <v>947.37999999999738</v>
      </c>
      <c r="F323" s="211">
        <v>25734.799999999999</v>
      </c>
      <c r="G323" s="214"/>
      <c r="H323" s="117" t="s">
        <v>961</v>
      </c>
      <c r="I323" s="117" t="s">
        <v>400</v>
      </c>
    </row>
    <row r="324" spans="1:9" s="98" customFormat="1" x14ac:dyDescent="0.2">
      <c r="A324" s="98">
        <v>273</v>
      </c>
      <c r="B324" s="98" t="s">
        <v>1075</v>
      </c>
      <c r="C324" s="98" t="s">
        <v>1074</v>
      </c>
      <c r="D324" s="211">
        <v>28690.059999999998</v>
      </c>
      <c r="E324" s="211">
        <f t="shared" si="6"/>
        <v>1003.9400000000023</v>
      </c>
      <c r="F324" s="211">
        <v>29694</v>
      </c>
      <c r="G324" s="100"/>
      <c r="H324" s="98" t="s">
        <v>961</v>
      </c>
      <c r="I324" s="98" t="s">
        <v>400</v>
      </c>
    </row>
    <row r="325" spans="1:9" s="98" customFormat="1" x14ac:dyDescent="0.2">
      <c r="A325" s="98">
        <v>274</v>
      </c>
      <c r="B325" s="98" t="s">
        <v>1382</v>
      </c>
      <c r="C325" s="98" t="s">
        <v>2102</v>
      </c>
      <c r="D325" s="211">
        <v>28308.28</v>
      </c>
      <c r="E325" s="211">
        <f t="shared" si="6"/>
        <v>1046.3600000000042</v>
      </c>
      <c r="F325" s="211">
        <v>29354.640000000003</v>
      </c>
      <c r="G325" s="100"/>
      <c r="H325" s="98" t="s">
        <v>2457</v>
      </c>
      <c r="I325" s="98" t="s">
        <v>400</v>
      </c>
    </row>
    <row r="326" spans="1:9" s="98" customFormat="1" x14ac:dyDescent="0.2">
      <c r="A326" s="98">
        <v>275</v>
      </c>
      <c r="B326" s="98" t="s">
        <v>493</v>
      </c>
      <c r="C326" s="98" t="s">
        <v>401</v>
      </c>
      <c r="D326" s="211">
        <v>24787.420000000002</v>
      </c>
      <c r="E326" s="211">
        <f t="shared" si="6"/>
        <v>947.37999999999738</v>
      </c>
      <c r="F326" s="211">
        <v>25734.799999999999</v>
      </c>
      <c r="G326" s="100"/>
      <c r="H326" s="98" t="s">
        <v>961</v>
      </c>
      <c r="I326" s="98" t="s">
        <v>400</v>
      </c>
    </row>
    <row r="327" spans="1:9" s="98" customFormat="1" x14ac:dyDescent="0.2">
      <c r="A327" s="98">
        <v>276</v>
      </c>
      <c r="B327" s="98" t="s">
        <v>741</v>
      </c>
      <c r="C327" s="98" t="s">
        <v>2222</v>
      </c>
      <c r="D327" s="211">
        <v>25734.799999999999</v>
      </c>
      <c r="E327" s="211">
        <f t="shared" si="6"/>
        <v>947.38000000000102</v>
      </c>
      <c r="F327" s="211">
        <v>26682.18</v>
      </c>
      <c r="G327" s="100"/>
      <c r="H327" s="98" t="s">
        <v>961</v>
      </c>
      <c r="I327" s="98" t="s">
        <v>400</v>
      </c>
    </row>
    <row r="328" spans="1:9" s="98" customFormat="1" x14ac:dyDescent="0.2">
      <c r="A328" s="98">
        <v>277</v>
      </c>
      <c r="B328" s="98" t="s">
        <v>1032</v>
      </c>
      <c r="C328" s="98" t="s">
        <v>1031</v>
      </c>
      <c r="D328" s="211">
        <v>33158.299999999996</v>
      </c>
      <c r="E328" s="211">
        <f t="shared" si="6"/>
        <v>1060.5</v>
      </c>
      <c r="F328" s="211">
        <v>34218.799999999996</v>
      </c>
      <c r="G328" s="100">
        <v>405</v>
      </c>
      <c r="H328" s="98" t="s">
        <v>961</v>
      </c>
      <c r="I328" s="98" t="s">
        <v>400</v>
      </c>
    </row>
    <row r="329" spans="1:9" s="98" customFormat="1" x14ac:dyDescent="0.2">
      <c r="A329" s="98">
        <v>278</v>
      </c>
      <c r="B329" s="98" t="s">
        <v>796</v>
      </c>
      <c r="C329" s="98" t="s">
        <v>2274</v>
      </c>
      <c r="D329" s="211">
        <v>25734.799999999999</v>
      </c>
      <c r="E329" s="211">
        <f t="shared" si="6"/>
        <v>947.38000000000102</v>
      </c>
      <c r="F329" s="211">
        <v>26682.18</v>
      </c>
      <c r="G329" s="100"/>
      <c r="H329" s="98" t="s">
        <v>961</v>
      </c>
      <c r="I329" s="98" t="s">
        <v>400</v>
      </c>
    </row>
    <row r="330" spans="1:9" s="98" customFormat="1" x14ac:dyDescent="0.2">
      <c r="A330" s="98">
        <v>279</v>
      </c>
      <c r="B330" s="98" t="s">
        <v>1052</v>
      </c>
      <c r="C330" s="98" t="s">
        <v>1051</v>
      </c>
      <c r="D330" s="211">
        <v>36481.200000000004</v>
      </c>
      <c r="E330" s="211">
        <f t="shared" si="6"/>
        <v>1159.4799999999959</v>
      </c>
      <c r="F330" s="211">
        <v>37640.68</v>
      </c>
      <c r="G330" s="100"/>
      <c r="H330" s="98" t="s">
        <v>2457</v>
      </c>
      <c r="I330" s="98" t="s">
        <v>400</v>
      </c>
    </row>
    <row r="331" spans="1:9" s="98" customFormat="1" x14ac:dyDescent="0.2">
      <c r="A331" s="98">
        <v>280</v>
      </c>
      <c r="B331" s="98" t="s">
        <v>389</v>
      </c>
      <c r="C331" s="98" t="s">
        <v>492</v>
      </c>
      <c r="D331" s="211">
        <v>28690.059999999998</v>
      </c>
      <c r="E331" s="211">
        <f t="shared" si="6"/>
        <v>1003.9400000000023</v>
      </c>
      <c r="F331" s="211">
        <v>29694</v>
      </c>
      <c r="G331" s="100"/>
      <c r="H331" s="98" t="s">
        <v>961</v>
      </c>
      <c r="I331" s="98" t="s">
        <v>400</v>
      </c>
    </row>
    <row r="332" spans="1:9" s="98" customFormat="1" x14ac:dyDescent="0.2">
      <c r="A332" s="98">
        <v>281</v>
      </c>
      <c r="B332" s="98" t="s">
        <v>2249</v>
      </c>
      <c r="C332" s="98" t="s">
        <v>829</v>
      </c>
      <c r="D332" s="211">
        <v>28308.28</v>
      </c>
      <c r="E332" s="211">
        <f t="shared" ref="E332:E348" si="7">F332-D332</f>
        <v>1046.3600000000042</v>
      </c>
      <c r="F332" s="211">
        <v>29354.640000000003</v>
      </c>
      <c r="G332" s="100"/>
      <c r="H332" s="98" t="s">
        <v>2457</v>
      </c>
      <c r="I332" s="98" t="s">
        <v>400</v>
      </c>
    </row>
    <row r="333" spans="1:9" s="98" customFormat="1" x14ac:dyDescent="0.2">
      <c r="A333" s="98">
        <v>282</v>
      </c>
      <c r="B333" s="98" t="s">
        <v>1118</v>
      </c>
      <c r="C333" s="98" t="s">
        <v>704</v>
      </c>
      <c r="D333" s="211">
        <v>33794.6</v>
      </c>
      <c r="E333" s="211">
        <f t="shared" si="7"/>
        <v>1018.0800000000017</v>
      </c>
      <c r="F333" s="211">
        <v>34812.68</v>
      </c>
      <c r="G333" s="100"/>
      <c r="H333" s="98" t="s">
        <v>2457</v>
      </c>
      <c r="I333" s="98" t="s">
        <v>400</v>
      </c>
    </row>
    <row r="334" spans="1:9" s="98" customFormat="1" x14ac:dyDescent="0.2">
      <c r="A334" s="98">
        <v>283</v>
      </c>
      <c r="B334" s="98" t="s">
        <v>1023</v>
      </c>
      <c r="C334" s="98" t="s">
        <v>1022</v>
      </c>
      <c r="D334" s="211">
        <v>33158.299999999996</v>
      </c>
      <c r="E334" s="211">
        <f t="shared" si="7"/>
        <v>1060.5</v>
      </c>
      <c r="F334" s="211">
        <v>34218.799999999996</v>
      </c>
      <c r="G334" s="100"/>
      <c r="H334" s="98" t="s">
        <v>961</v>
      </c>
      <c r="I334" s="98" t="s">
        <v>400</v>
      </c>
    </row>
    <row r="335" spans="1:9" s="98" customFormat="1" x14ac:dyDescent="0.2">
      <c r="A335" s="98">
        <v>284</v>
      </c>
      <c r="B335" s="98" t="s">
        <v>2103</v>
      </c>
      <c r="C335" s="98" t="s">
        <v>769</v>
      </c>
      <c r="D335" s="211">
        <v>29354.640000000003</v>
      </c>
      <c r="E335" s="211">
        <f t="shared" si="7"/>
        <v>1074.6399999999958</v>
      </c>
      <c r="F335" s="211">
        <v>30429.279999999999</v>
      </c>
      <c r="G335" s="100"/>
      <c r="H335" s="98" t="s">
        <v>2457</v>
      </c>
      <c r="I335" s="98" t="s">
        <v>400</v>
      </c>
    </row>
    <row r="336" spans="1:9" s="98" customFormat="1" x14ac:dyDescent="0.2">
      <c r="A336" s="98">
        <v>285</v>
      </c>
      <c r="B336" s="98" t="s">
        <v>2517</v>
      </c>
      <c r="C336" s="98" t="s">
        <v>1643</v>
      </c>
      <c r="D336" s="211">
        <v>24787.420000000002</v>
      </c>
      <c r="E336" s="211">
        <f t="shared" si="7"/>
        <v>947.37999999999738</v>
      </c>
      <c r="F336" s="211">
        <v>25734.799999999999</v>
      </c>
      <c r="G336" s="100"/>
      <c r="H336" s="98" t="s">
        <v>961</v>
      </c>
      <c r="I336" s="98" t="s">
        <v>400</v>
      </c>
    </row>
    <row r="337" spans="1:9" s="98" customFormat="1" x14ac:dyDescent="0.2">
      <c r="A337" s="98">
        <v>286</v>
      </c>
      <c r="B337" s="98" t="s">
        <v>836</v>
      </c>
      <c r="C337" s="98" t="s">
        <v>835</v>
      </c>
      <c r="D337" s="211">
        <v>33158.299999999996</v>
      </c>
      <c r="E337" s="211">
        <f t="shared" si="7"/>
        <v>1060.5</v>
      </c>
      <c r="F337" s="211">
        <v>34218.799999999996</v>
      </c>
      <c r="G337" s="100"/>
      <c r="H337" s="98" t="s">
        <v>961</v>
      </c>
      <c r="I337" s="98" t="s">
        <v>400</v>
      </c>
    </row>
    <row r="338" spans="1:9" s="98" customFormat="1" x14ac:dyDescent="0.2">
      <c r="A338" s="98">
        <v>287</v>
      </c>
      <c r="B338" s="98" t="s">
        <v>340</v>
      </c>
      <c r="C338" s="98" t="s">
        <v>1013</v>
      </c>
      <c r="D338" s="211">
        <v>36481.200000000004</v>
      </c>
      <c r="E338" s="211">
        <f t="shared" si="7"/>
        <v>1159.4799999999959</v>
      </c>
      <c r="F338" s="211">
        <v>37640.68</v>
      </c>
      <c r="G338" s="100"/>
      <c r="H338" s="98" t="s">
        <v>2457</v>
      </c>
      <c r="I338" s="98" t="s">
        <v>400</v>
      </c>
    </row>
    <row r="339" spans="1:9" s="98" customFormat="1" x14ac:dyDescent="0.2">
      <c r="A339" s="98">
        <v>288</v>
      </c>
      <c r="B339" s="98" t="s">
        <v>2563</v>
      </c>
      <c r="C339" s="98" t="s">
        <v>485</v>
      </c>
      <c r="D339" s="211">
        <v>24787.420000000002</v>
      </c>
      <c r="E339" s="211">
        <f t="shared" si="7"/>
        <v>947.37999999999738</v>
      </c>
      <c r="F339" s="211">
        <v>25734.799999999999</v>
      </c>
      <c r="G339" s="100"/>
      <c r="H339" s="98" t="s">
        <v>961</v>
      </c>
      <c r="I339" s="98" t="s">
        <v>400</v>
      </c>
    </row>
    <row r="340" spans="1:9" s="98" customFormat="1" x14ac:dyDescent="0.2">
      <c r="A340" s="98">
        <v>289</v>
      </c>
      <c r="B340" s="98" t="s">
        <v>1035</v>
      </c>
      <c r="C340" s="98" t="s">
        <v>541</v>
      </c>
      <c r="D340" s="211">
        <v>33158.299999999996</v>
      </c>
      <c r="E340" s="211">
        <f t="shared" si="7"/>
        <v>1060.5</v>
      </c>
      <c r="F340" s="211">
        <v>34218.799999999996</v>
      </c>
      <c r="G340" s="100"/>
      <c r="H340" s="98" t="s">
        <v>961</v>
      </c>
      <c r="I340" s="98" t="s">
        <v>400</v>
      </c>
    </row>
    <row r="341" spans="1:9" s="98" customFormat="1" x14ac:dyDescent="0.2">
      <c r="A341" s="98">
        <v>290</v>
      </c>
      <c r="B341" s="98" t="s">
        <v>1040</v>
      </c>
      <c r="C341" s="98" t="s">
        <v>1039</v>
      </c>
      <c r="D341" s="211">
        <v>33158.299999999996</v>
      </c>
      <c r="E341" s="211">
        <f t="shared" si="7"/>
        <v>1060.5</v>
      </c>
      <c r="F341" s="211">
        <v>34218.799999999996</v>
      </c>
      <c r="G341" s="100"/>
      <c r="H341" s="98" t="s">
        <v>961</v>
      </c>
      <c r="I341" s="98" t="s">
        <v>400</v>
      </c>
    </row>
    <row r="342" spans="1:9" s="98" customFormat="1" x14ac:dyDescent="0.2">
      <c r="A342" s="98">
        <v>291</v>
      </c>
      <c r="B342" s="98" t="s">
        <v>1077</v>
      </c>
      <c r="C342" s="98" t="s">
        <v>425</v>
      </c>
      <c r="D342" s="211">
        <v>30726.22</v>
      </c>
      <c r="E342" s="211">
        <f t="shared" si="7"/>
        <v>919.09999999999854</v>
      </c>
      <c r="F342" s="211">
        <v>31645.32</v>
      </c>
      <c r="G342" s="100"/>
      <c r="H342" s="98" t="s">
        <v>961</v>
      </c>
      <c r="I342" s="98" t="s">
        <v>400</v>
      </c>
    </row>
    <row r="343" spans="1:9" s="98" customFormat="1" x14ac:dyDescent="0.2">
      <c r="A343" s="98">
        <v>292</v>
      </c>
      <c r="B343" s="98" t="s">
        <v>478</v>
      </c>
      <c r="C343" s="98" t="s">
        <v>588</v>
      </c>
      <c r="D343" s="211">
        <v>24787.420000000002</v>
      </c>
      <c r="E343" s="211">
        <f t="shared" si="7"/>
        <v>947.37999999999738</v>
      </c>
      <c r="F343" s="211">
        <v>25734.799999999999</v>
      </c>
      <c r="G343" s="100"/>
      <c r="H343" s="98" t="s">
        <v>961</v>
      </c>
      <c r="I343" s="98" t="s">
        <v>400</v>
      </c>
    </row>
    <row r="344" spans="1:9" s="98" customFormat="1" x14ac:dyDescent="0.2">
      <c r="A344" s="98">
        <v>293</v>
      </c>
      <c r="B344" s="117" t="s">
        <v>478</v>
      </c>
      <c r="C344" s="117" t="s">
        <v>2836</v>
      </c>
      <c r="D344" s="211">
        <v>24787.420000000002</v>
      </c>
      <c r="E344" s="211">
        <f t="shared" si="7"/>
        <v>947.37999999999738</v>
      </c>
      <c r="F344" s="211">
        <v>25734.799999999999</v>
      </c>
      <c r="G344" s="214"/>
      <c r="H344" s="117" t="s">
        <v>961</v>
      </c>
      <c r="I344" s="117" t="s">
        <v>400</v>
      </c>
    </row>
    <row r="345" spans="1:9" s="98" customFormat="1" x14ac:dyDescent="0.2">
      <c r="A345" s="98">
        <v>294</v>
      </c>
      <c r="B345" s="98" t="s">
        <v>478</v>
      </c>
      <c r="C345" s="98" t="s">
        <v>719</v>
      </c>
      <c r="D345" s="211">
        <v>28690.059999999998</v>
      </c>
      <c r="E345" s="211">
        <f t="shared" si="7"/>
        <v>1003.9400000000023</v>
      </c>
      <c r="F345" s="211">
        <v>29694</v>
      </c>
      <c r="G345" s="100"/>
      <c r="H345" s="98" t="s">
        <v>961</v>
      </c>
      <c r="I345" s="98" t="s">
        <v>400</v>
      </c>
    </row>
    <row r="346" spans="1:9" s="98" customFormat="1" x14ac:dyDescent="0.2">
      <c r="A346" s="98">
        <v>295</v>
      </c>
      <c r="B346" s="98" t="s">
        <v>1214</v>
      </c>
      <c r="C346" s="98" t="s">
        <v>1213</v>
      </c>
      <c r="D346" s="211">
        <v>29354.640000000003</v>
      </c>
      <c r="E346" s="211">
        <f t="shared" si="7"/>
        <v>1074.6399999999958</v>
      </c>
      <c r="F346" s="211">
        <v>30429.279999999999</v>
      </c>
      <c r="G346" s="100"/>
      <c r="H346" s="98" t="s">
        <v>2457</v>
      </c>
      <c r="I346" s="98" t="s">
        <v>400</v>
      </c>
    </row>
    <row r="347" spans="1:9" s="98" customFormat="1" x14ac:dyDescent="0.2">
      <c r="A347" s="98">
        <v>296</v>
      </c>
      <c r="B347" s="98" t="s">
        <v>2311</v>
      </c>
      <c r="C347" s="98" t="s">
        <v>2310</v>
      </c>
      <c r="D347" s="211">
        <v>25734.799999999999</v>
      </c>
      <c r="E347" s="211">
        <f t="shared" si="7"/>
        <v>947.38000000000102</v>
      </c>
      <c r="F347" s="211">
        <v>26682.18</v>
      </c>
      <c r="G347" s="100"/>
      <c r="H347" s="98" t="s">
        <v>961</v>
      </c>
      <c r="I347" s="98" t="s">
        <v>400</v>
      </c>
    </row>
    <row r="348" spans="1:9" s="98" customFormat="1" x14ac:dyDescent="0.2">
      <c r="A348" s="98">
        <v>297</v>
      </c>
      <c r="B348" s="98" t="s">
        <v>1200</v>
      </c>
      <c r="C348" s="98" t="s">
        <v>1199</v>
      </c>
      <c r="D348" s="211">
        <v>26682.18</v>
      </c>
      <c r="E348" s="211">
        <f t="shared" si="7"/>
        <v>989.79999999999927</v>
      </c>
      <c r="F348" s="211">
        <v>27671.98</v>
      </c>
      <c r="G348" s="100"/>
      <c r="H348" s="98" t="s">
        <v>961</v>
      </c>
      <c r="I348" s="98" t="s">
        <v>400</v>
      </c>
    </row>
    <row r="349" spans="1:9" s="98" customFormat="1" x14ac:dyDescent="0.2">
      <c r="A349" s="98">
        <v>298</v>
      </c>
      <c r="B349" s="117" t="s">
        <v>2017</v>
      </c>
      <c r="C349" s="117" t="s">
        <v>2862</v>
      </c>
      <c r="D349" s="211">
        <v>25734.799999999999</v>
      </c>
      <c r="E349" s="218">
        <f t="shared" si="6"/>
        <v>0</v>
      </c>
      <c r="F349" s="211">
        <v>25734.799999999999</v>
      </c>
      <c r="G349" s="214"/>
      <c r="H349" s="117" t="s">
        <v>961</v>
      </c>
      <c r="I349" s="117" t="s">
        <v>400</v>
      </c>
    </row>
    <row r="350" spans="1:9" s="98" customFormat="1" x14ac:dyDescent="0.2">
      <c r="A350" s="98">
        <v>299</v>
      </c>
      <c r="B350" s="117" t="s">
        <v>2017</v>
      </c>
      <c r="C350" s="117" t="s">
        <v>2863</v>
      </c>
      <c r="D350" s="211">
        <v>25734.799999999999</v>
      </c>
      <c r="E350" s="218">
        <f t="shared" si="6"/>
        <v>0</v>
      </c>
      <c r="F350" s="211">
        <v>25734.799999999999</v>
      </c>
      <c r="G350" s="214"/>
      <c r="H350" s="117" t="s">
        <v>961</v>
      </c>
      <c r="I350" s="117" t="s">
        <v>400</v>
      </c>
    </row>
    <row r="351" spans="1:9" s="117" customFormat="1" x14ac:dyDescent="0.2">
      <c r="A351" s="98">
        <v>300</v>
      </c>
      <c r="B351" s="117" t="s">
        <v>2017</v>
      </c>
      <c r="C351" s="117" t="s">
        <v>2864</v>
      </c>
      <c r="D351" s="211">
        <v>25734.799999999999</v>
      </c>
      <c r="E351" s="218">
        <f t="shared" si="6"/>
        <v>0</v>
      </c>
      <c r="F351" s="211">
        <v>25734.799999999999</v>
      </c>
      <c r="G351" s="214"/>
      <c r="H351" s="117" t="s">
        <v>961</v>
      </c>
      <c r="I351" s="117" t="s">
        <v>400</v>
      </c>
    </row>
    <row r="352" spans="1:9" s="98" customFormat="1" x14ac:dyDescent="0.2">
      <c r="A352" s="98">
        <v>301</v>
      </c>
      <c r="B352" s="117" t="s">
        <v>2017</v>
      </c>
      <c r="C352" s="117" t="s">
        <v>2865</v>
      </c>
      <c r="D352" s="211">
        <v>25734.799999999999</v>
      </c>
      <c r="E352" s="218">
        <f t="shared" si="6"/>
        <v>0</v>
      </c>
      <c r="F352" s="211">
        <v>25734.799999999999</v>
      </c>
      <c r="G352" s="214"/>
      <c r="H352" s="117" t="s">
        <v>961</v>
      </c>
      <c r="I352" s="117" t="s">
        <v>400</v>
      </c>
    </row>
    <row r="353" spans="1:9" s="98" customFormat="1" x14ac:dyDescent="0.2">
      <c r="A353" s="98">
        <v>302</v>
      </c>
      <c r="B353" s="117" t="s">
        <v>2017</v>
      </c>
      <c r="C353" s="117" t="s">
        <v>2866</v>
      </c>
      <c r="D353" s="211">
        <v>25734.799999999999</v>
      </c>
      <c r="E353" s="218">
        <f t="shared" si="6"/>
        <v>0</v>
      </c>
      <c r="F353" s="211">
        <v>25734.799999999999</v>
      </c>
      <c r="G353" s="214"/>
      <c r="H353" s="117" t="s">
        <v>961</v>
      </c>
      <c r="I353" s="117" t="s">
        <v>400</v>
      </c>
    </row>
    <row r="354" spans="1:9" s="117" customFormat="1" x14ac:dyDescent="0.2">
      <c r="A354" s="98">
        <v>303</v>
      </c>
      <c r="B354" s="117" t="s">
        <v>2017</v>
      </c>
      <c r="C354" s="117" t="s">
        <v>2867</v>
      </c>
      <c r="D354" s="211">
        <v>25734.799999999999</v>
      </c>
      <c r="E354" s="218">
        <f t="shared" si="6"/>
        <v>0</v>
      </c>
      <c r="F354" s="211">
        <v>25734.799999999999</v>
      </c>
      <c r="G354" s="214"/>
      <c r="H354" s="117" t="s">
        <v>961</v>
      </c>
      <c r="I354" s="117" t="s">
        <v>400</v>
      </c>
    </row>
    <row r="355" spans="1:9" s="98" customFormat="1" x14ac:dyDescent="0.2">
      <c r="A355" s="98">
        <v>304</v>
      </c>
      <c r="B355" s="117" t="s">
        <v>2017</v>
      </c>
      <c r="C355" s="117" t="s">
        <v>2868</v>
      </c>
      <c r="D355" s="211">
        <v>25734.799999999999</v>
      </c>
      <c r="E355" s="218">
        <f t="shared" si="6"/>
        <v>0</v>
      </c>
      <c r="F355" s="211">
        <v>25734.799999999999</v>
      </c>
      <c r="G355" s="214"/>
      <c r="H355" s="117" t="s">
        <v>961</v>
      </c>
      <c r="I355" s="117" t="s">
        <v>400</v>
      </c>
    </row>
    <row r="356" spans="1:9" s="117" customFormat="1" x14ac:dyDescent="0.2">
      <c r="A356" s="98">
        <v>305</v>
      </c>
      <c r="B356" s="117" t="s">
        <v>2017</v>
      </c>
      <c r="C356" s="117" t="s">
        <v>2869</v>
      </c>
      <c r="D356" s="211">
        <v>25734.799999999999</v>
      </c>
      <c r="E356" s="218">
        <f t="shared" si="6"/>
        <v>0</v>
      </c>
      <c r="F356" s="211">
        <v>25734.799999999999</v>
      </c>
      <c r="G356" s="214"/>
      <c r="H356" s="117" t="s">
        <v>961</v>
      </c>
      <c r="I356" s="117" t="s">
        <v>400</v>
      </c>
    </row>
    <row r="357" spans="1:9" s="98" customFormat="1" x14ac:dyDescent="0.2">
      <c r="A357" s="98">
        <v>306</v>
      </c>
      <c r="B357" s="98" t="s">
        <v>2017</v>
      </c>
      <c r="C357" s="98" t="s">
        <v>2741</v>
      </c>
      <c r="D357" s="211">
        <v>25734.799999999999</v>
      </c>
      <c r="E357" s="211">
        <v>0</v>
      </c>
      <c r="F357" s="211">
        <v>25734.799999999999</v>
      </c>
      <c r="G357" s="100"/>
      <c r="H357" s="98" t="s">
        <v>961</v>
      </c>
      <c r="I357" s="98" t="s">
        <v>400</v>
      </c>
    </row>
    <row r="358" spans="1:9" s="98" customFormat="1" x14ac:dyDescent="0.2">
      <c r="A358" s="98">
        <v>307</v>
      </c>
      <c r="B358" s="98" t="s">
        <v>2017</v>
      </c>
      <c r="C358" s="98" t="s">
        <v>2742</v>
      </c>
      <c r="D358" s="211">
        <v>25734.799999999999</v>
      </c>
      <c r="E358" s="211">
        <v>0</v>
      </c>
      <c r="F358" s="211">
        <v>25734.799999999999</v>
      </c>
      <c r="G358" s="100"/>
      <c r="H358" s="98" t="s">
        <v>961</v>
      </c>
      <c r="I358" s="98" t="s">
        <v>400</v>
      </c>
    </row>
    <row r="359" spans="1:9" s="98" customFormat="1" x14ac:dyDescent="0.2">
      <c r="A359" s="98">
        <v>308</v>
      </c>
      <c r="B359" s="98" t="s">
        <v>2017</v>
      </c>
      <c r="C359" s="98" t="s">
        <v>2743</v>
      </c>
      <c r="D359" s="211">
        <v>25734.799999999999</v>
      </c>
      <c r="E359" s="211">
        <v>0</v>
      </c>
      <c r="F359" s="211">
        <v>25734.799999999999</v>
      </c>
      <c r="G359" s="100"/>
      <c r="H359" s="98" t="s">
        <v>961</v>
      </c>
      <c r="I359" s="98" t="s">
        <v>400</v>
      </c>
    </row>
    <row r="360" spans="1:9" s="98" customFormat="1" x14ac:dyDescent="0.2">
      <c r="A360" s="98">
        <v>309</v>
      </c>
      <c r="B360" s="98" t="s">
        <v>2017</v>
      </c>
      <c r="C360" s="98" t="s">
        <v>2740</v>
      </c>
      <c r="D360" s="211">
        <v>25734.799999999999</v>
      </c>
      <c r="E360" s="211">
        <v>0</v>
      </c>
      <c r="F360" s="211">
        <v>25734.799999999999</v>
      </c>
      <c r="G360" s="100"/>
      <c r="H360" s="98" t="s">
        <v>961</v>
      </c>
      <c r="I360" s="98" t="s">
        <v>400</v>
      </c>
    </row>
    <row r="361" spans="1:9" s="98" customFormat="1" x14ac:dyDescent="0.2">
      <c r="A361" s="98">
        <v>310</v>
      </c>
      <c r="B361" s="98" t="s">
        <v>2017</v>
      </c>
      <c r="C361" s="98" t="s">
        <v>2659</v>
      </c>
      <c r="D361" s="211">
        <v>25734.799999999999</v>
      </c>
      <c r="E361" s="211">
        <v>0</v>
      </c>
      <c r="F361" s="211">
        <v>25734.799999999999</v>
      </c>
      <c r="G361" s="100"/>
      <c r="H361" s="98" t="s">
        <v>961</v>
      </c>
      <c r="I361" s="98" t="s">
        <v>400</v>
      </c>
    </row>
    <row r="362" spans="1:9" s="98" customFormat="1" x14ac:dyDescent="0.2">
      <c r="A362" s="98">
        <v>311</v>
      </c>
      <c r="B362" s="98" t="s">
        <v>2017</v>
      </c>
      <c r="C362" s="98" t="s">
        <v>2744</v>
      </c>
      <c r="D362" s="211">
        <v>25734.799999999999</v>
      </c>
      <c r="E362" s="211">
        <v>0</v>
      </c>
      <c r="F362" s="211">
        <v>25734.799999999999</v>
      </c>
      <c r="G362" s="100"/>
      <c r="H362" s="98" t="s">
        <v>961</v>
      </c>
      <c r="I362" s="98" t="s">
        <v>400</v>
      </c>
    </row>
    <row r="363" spans="1:9" s="98" customFormat="1" x14ac:dyDescent="0.2">
      <c r="A363" s="98">
        <v>312</v>
      </c>
      <c r="B363" s="98" t="s">
        <v>2017</v>
      </c>
      <c r="C363" s="98" t="s">
        <v>2745</v>
      </c>
      <c r="D363" s="211">
        <v>25734.799999999999</v>
      </c>
      <c r="E363" s="211">
        <v>0</v>
      </c>
      <c r="F363" s="211">
        <v>25734.799999999999</v>
      </c>
      <c r="G363" s="100"/>
      <c r="H363" s="98" t="s">
        <v>961</v>
      </c>
      <c r="I363" s="98" t="s">
        <v>400</v>
      </c>
    </row>
    <row r="364" spans="1:9" s="98" customFormat="1" x14ac:dyDescent="0.2">
      <c r="A364" s="98">
        <v>313</v>
      </c>
      <c r="B364" s="98" t="s">
        <v>2017</v>
      </c>
      <c r="C364" s="98" t="s">
        <v>2747</v>
      </c>
      <c r="D364" s="211">
        <v>25734.799999999999</v>
      </c>
      <c r="E364" s="211">
        <v>0</v>
      </c>
      <c r="F364" s="211">
        <v>25734.799999999999</v>
      </c>
      <c r="G364" s="100"/>
      <c r="H364" s="98" t="s">
        <v>961</v>
      </c>
      <c r="I364" s="98" t="s">
        <v>400</v>
      </c>
    </row>
    <row r="365" spans="1:9" s="98" customFormat="1" x14ac:dyDescent="0.2">
      <c r="A365" s="98">
        <v>314</v>
      </c>
      <c r="B365" s="98" t="s">
        <v>2017</v>
      </c>
      <c r="C365" s="98" t="s">
        <v>2748</v>
      </c>
      <c r="D365" s="211">
        <v>25734.799999999999</v>
      </c>
      <c r="E365" s="211">
        <v>0</v>
      </c>
      <c r="F365" s="211">
        <v>25734.799999999999</v>
      </c>
      <c r="G365" s="100"/>
      <c r="H365" s="98" t="s">
        <v>961</v>
      </c>
      <c r="I365" s="98" t="s">
        <v>400</v>
      </c>
    </row>
    <row r="366" spans="1:9" s="117" customFormat="1" x14ac:dyDescent="0.2">
      <c r="A366" s="98">
        <v>315</v>
      </c>
      <c r="B366" s="98" t="s">
        <v>2017</v>
      </c>
      <c r="C366" s="98" t="s">
        <v>2749</v>
      </c>
      <c r="D366" s="211">
        <v>25734.799999999999</v>
      </c>
      <c r="E366" s="211">
        <v>0</v>
      </c>
      <c r="F366" s="211">
        <v>25734.799999999999</v>
      </c>
      <c r="G366" s="100"/>
      <c r="H366" s="98" t="s">
        <v>961</v>
      </c>
      <c r="I366" s="98" t="s">
        <v>400</v>
      </c>
    </row>
    <row r="367" spans="1:9" s="117" customFormat="1" x14ac:dyDescent="0.2">
      <c r="A367" s="98">
        <v>316</v>
      </c>
      <c r="B367" s="98" t="s">
        <v>2017</v>
      </c>
      <c r="C367" s="98" t="s">
        <v>2750</v>
      </c>
      <c r="D367" s="211">
        <v>25734.799999999999</v>
      </c>
      <c r="E367" s="211">
        <v>0</v>
      </c>
      <c r="F367" s="211">
        <v>25734.799999999999</v>
      </c>
      <c r="G367" s="100"/>
      <c r="H367" s="98" t="s">
        <v>961</v>
      </c>
      <c r="I367" s="98" t="s">
        <v>400</v>
      </c>
    </row>
    <row r="368" spans="1:9" s="98" customFormat="1" x14ac:dyDescent="0.2">
      <c r="A368" s="98">
        <v>317</v>
      </c>
      <c r="B368" s="98" t="s">
        <v>2017</v>
      </c>
      <c r="C368" s="98" t="s">
        <v>2739</v>
      </c>
      <c r="D368" s="211">
        <v>25734.799999999999</v>
      </c>
      <c r="E368" s="211">
        <v>0</v>
      </c>
      <c r="F368" s="211">
        <v>25734.799999999999</v>
      </c>
      <c r="G368" s="100"/>
      <c r="H368" s="98" t="s">
        <v>961</v>
      </c>
      <c r="I368" s="98" t="s">
        <v>400</v>
      </c>
    </row>
    <row r="369" spans="1:9" s="98" customFormat="1" x14ac:dyDescent="0.2">
      <c r="A369" s="98">
        <v>318</v>
      </c>
      <c r="B369" s="98" t="s">
        <v>2017</v>
      </c>
      <c r="C369" s="98" t="s">
        <v>2751</v>
      </c>
      <c r="D369" s="211">
        <v>25734.799999999999</v>
      </c>
      <c r="E369" s="211">
        <v>0</v>
      </c>
      <c r="F369" s="211">
        <v>25734.799999999999</v>
      </c>
      <c r="G369" s="100"/>
      <c r="H369" s="98" t="s">
        <v>961</v>
      </c>
      <c r="I369" s="98" t="s">
        <v>400</v>
      </c>
    </row>
    <row r="370" spans="1:9" s="98" customFormat="1" x14ac:dyDescent="0.2">
      <c r="A370" s="98">
        <v>319</v>
      </c>
      <c r="B370" s="98" t="s">
        <v>2017</v>
      </c>
      <c r="C370" s="98" t="s">
        <v>2752</v>
      </c>
      <c r="D370" s="211">
        <v>25734.799999999999</v>
      </c>
      <c r="E370" s="211">
        <v>0</v>
      </c>
      <c r="F370" s="211">
        <v>25734.799999999999</v>
      </c>
      <c r="G370" s="100"/>
      <c r="H370" s="98" t="s">
        <v>961</v>
      </c>
      <c r="I370" s="98" t="s">
        <v>400</v>
      </c>
    </row>
    <row r="371" spans="1:9" s="98" customFormat="1" x14ac:dyDescent="0.2">
      <c r="A371" s="98">
        <v>320</v>
      </c>
      <c r="B371" s="98" t="s">
        <v>2017</v>
      </c>
      <c r="C371" s="98" t="s">
        <v>2753</v>
      </c>
      <c r="D371" s="211">
        <v>25734.799999999999</v>
      </c>
      <c r="E371" s="211">
        <v>0</v>
      </c>
      <c r="F371" s="211">
        <v>25734.799999999999</v>
      </c>
      <c r="G371" s="100">
        <v>455</v>
      </c>
      <c r="H371" s="98" t="s">
        <v>961</v>
      </c>
      <c r="I371" s="98" t="s">
        <v>400</v>
      </c>
    </row>
    <row r="372" spans="1:9" s="98" customFormat="1" x14ac:dyDescent="0.2">
      <c r="A372" s="98">
        <v>321</v>
      </c>
      <c r="B372" s="98" t="s">
        <v>2017</v>
      </c>
      <c r="C372" s="98" t="s">
        <v>2754</v>
      </c>
      <c r="D372" s="211">
        <v>25734.799999999999</v>
      </c>
      <c r="E372" s="211">
        <v>0</v>
      </c>
      <c r="F372" s="211">
        <v>25734.799999999999</v>
      </c>
      <c r="G372" s="100"/>
      <c r="H372" s="98" t="s">
        <v>961</v>
      </c>
      <c r="I372" s="98" t="s">
        <v>400</v>
      </c>
    </row>
    <row r="373" spans="1:9" s="98" customFormat="1" x14ac:dyDescent="0.2">
      <c r="A373" s="98">
        <v>322</v>
      </c>
      <c r="B373" s="98" t="s">
        <v>2017</v>
      </c>
      <c r="C373" s="98" t="s">
        <v>2738</v>
      </c>
      <c r="D373" s="211">
        <v>25734.799999999999</v>
      </c>
      <c r="E373" s="211">
        <v>0</v>
      </c>
      <c r="F373" s="211">
        <v>25734.799999999999</v>
      </c>
      <c r="G373" s="100"/>
      <c r="H373" s="98" t="s">
        <v>961</v>
      </c>
      <c r="I373" s="98" t="s">
        <v>400</v>
      </c>
    </row>
    <row r="374" spans="1:9" s="98" customFormat="1" x14ac:dyDescent="0.2">
      <c r="A374" s="98">
        <v>323</v>
      </c>
      <c r="B374" s="98" t="s">
        <v>2017</v>
      </c>
      <c r="C374" s="98" t="s">
        <v>2755</v>
      </c>
      <c r="D374" s="211">
        <v>25734.799999999999</v>
      </c>
      <c r="E374" s="211">
        <v>0</v>
      </c>
      <c r="F374" s="211">
        <v>25734.799999999999</v>
      </c>
      <c r="G374" s="100"/>
      <c r="H374" s="98" t="s">
        <v>961</v>
      </c>
      <c r="I374" s="98" t="s">
        <v>400</v>
      </c>
    </row>
    <row r="375" spans="1:9" s="98" customFormat="1" x14ac:dyDescent="0.2">
      <c r="A375" s="98">
        <v>324</v>
      </c>
      <c r="B375" s="98" t="s">
        <v>2017</v>
      </c>
      <c r="C375" s="98" t="s">
        <v>2756</v>
      </c>
      <c r="D375" s="211">
        <v>25734.799999999999</v>
      </c>
      <c r="E375" s="211">
        <v>0</v>
      </c>
      <c r="F375" s="211">
        <v>25734.799999999999</v>
      </c>
      <c r="G375" s="100"/>
      <c r="H375" s="98" t="s">
        <v>961</v>
      </c>
      <c r="I375" s="98" t="s">
        <v>400</v>
      </c>
    </row>
    <row r="376" spans="1:9" s="98" customFormat="1" x14ac:dyDescent="0.2">
      <c r="A376" s="98">
        <v>325</v>
      </c>
      <c r="B376" s="98" t="s">
        <v>2017</v>
      </c>
      <c r="C376" s="98" t="s">
        <v>2737</v>
      </c>
      <c r="D376" s="211">
        <v>25734.799999999999</v>
      </c>
      <c r="E376" s="211">
        <v>0</v>
      </c>
      <c r="F376" s="211">
        <v>25734.799999999999</v>
      </c>
      <c r="G376" s="100"/>
      <c r="H376" s="98" t="s">
        <v>961</v>
      </c>
      <c r="I376" s="98" t="s">
        <v>400</v>
      </c>
    </row>
    <row r="377" spans="1:9" s="98" customFormat="1" x14ac:dyDescent="0.2">
      <c r="A377" s="98">
        <v>326</v>
      </c>
      <c r="B377" s="98" t="s">
        <v>2017</v>
      </c>
      <c r="C377" s="98" t="s">
        <v>2757</v>
      </c>
      <c r="D377" s="211">
        <v>25734.799999999999</v>
      </c>
      <c r="E377" s="211">
        <v>0</v>
      </c>
      <c r="F377" s="211">
        <v>25734.799999999999</v>
      </c>
      <c r="G377" s="100"/>
      <c r="H377" s="98" t="s">
        <v>961</v>
      </c>
      <c r="I377" s="98" t="s">
        <v>400</v>
      </c>
    </row>
    <row r="378" spans="1:9" s="98" customFormat="1" x14ac:dyDescent="0.2">
      <c r="A378" s="98">
        <v>327</v>
      </c>
      <c r="B378" s="98" t="s">
        <v>2017</v>
      </c>
      <c r="C378" s="98" t="s">
        <v>2759</v>
      </c>
      <c r="D378" s="211">
        <v>25734.799999999999</v>
      </c>
      <c r="E378" s="211">
        <v>0</v>
      </c>
      <c r="F378" s="211">
        <v>25734.799999999999</v>
      </c>
      <c r="G378" s="100"/>
      <c r="H378" s="98" t="s">
        <v>961</v>
      </c>
      <c r="I378" s="98" t="s">
        <v>400</v>
      </c>
    </row>
    <row r="379" spans="1:9" s="98" customFormat="1" x14ac:dyDescent="0.2">
      <c r="A379" s="98">
        <v>328</v>
      </c>
      <c r="B379" s="98" t="s">
        <v>2017</v>
      </c>
      <c r="C379" s="98" t="s">
        <v>2760</v>
      </c>
      <c r="D379" s="211">
        <v>25734.799999999999</v>
      </c>
      <c r="E379" s="211">
        <v>0</v>
      </c>
      <c r="F379" s="211">
        <v>25734.799999999999</v>
      </c>
      <c r="G379" s="100"/>
      <c r="H379" s="98" t="s">
        <v>961</v>
      </c>
      <c r="I379" s="98" t="s">
        <v>400</v>
      </c>
    </row>
    <row r="380" spans="1:9" s="98" customFormat="1" x14ac:dyDescent="0.2">
      <c r="A380" s="98">
        <v>329</v>
      </c>
      <c r="B380" s="98" t="s">
        <v>2017</v>
      </c>
      <c r="C380" s="98" t="s">
        <v>2761</v>
      </c>
      <c r="D380" s="211">
        <v>25734.799999999999</v>
      </c>
      <c r="E380" s="211">
        <v>0</v>
      </c>
      <c r="F380" s="211">
        <v>25734.799999999999</v>
      </c>
      <c r="G380" s="100"/>
      <c r="H380" s="98" t="s">
        <v>961</v>
      </c>
      <c r="I380" s="98" t="s">
        <v>400</v>
      </c>
    </row>
    <row r="381" spans="1:9" s="98" customFormat="1" x14ac:dyDescent="0.2">
      <c r="A381" s="98">
        <v>330</v>
      </c>
      <c r="B381" s="98" t="s">
        <v>2017</v>
      </c>
      <c r="C381" s="98" t="s">
        <v>2762</v>
      </c>
      <c r="D381" s="211">
        <v>25734.799999999999</v>
      </c>
      <c r="E381" s="211">
        <v>0</v>
      </c>
      <c r="F381" s="211">
        <v>25734.799999999999</v>
      </c>
      <c r="G381" s="100"/>
      <c r="H381" s="98" t="s">
        <v>961</v>
      </c>
      <c r="I381" s="98" t="s">
        <v>400</v>
      </c>
    </row>
    <row r="382" spans="1:9" s="98" customFormat="1" x14ac:dyDescent="0.2">
      <c r="A382" s="98">
        <v>331</v>
      </c>
      <c r="B382" s="98" t="s">
        <v>2017</v>
      </c>
      <c r="C382" s="98" t="s">
        <v>2763</v>
      </c>
      <c r="D382" s="211">
        <v>25734.799999999999</v>
      </c>
      <c r="E382" s="211">
        <v>0</v>
      </c>
      <c r="F382" s="211">
        <v>25734.799999999999</v>
      </c>
      <c r="G382" s="100"/>
      <c r="H382" s="98" t="s">
        <v>961</v>
      </c>
      <c r="I382" s="98" t="s">
        <v>400</v>
      </c>
    </row>
    <row r="383" spans="1:9" s="98" customFormat="1" x14ac:dyDescent="0.2">
      <c r="A383" s="98">
        <v>332</v>
      </c>
      <c r="B383" s="98" t="s">
        <v>2017</v>
      </c>
      <c r="C383" s="98" t="s">
        <v>2764</v>
      </c>
      <c r="D383" s="211">
        <v>25734.799999999999</v>
      </c>
      <c r="E383" s="211">
        <v>0</v>
      </c>
      <c r="F383" s="211">
        <v>25734.799999999999</v>
      </c>
      <c r="G383" s="100"/>
      <c r="H383" s="98" t="s">
        <v>961</v>
      </c>
      <c r="I383" s="98" t="s">
        <v>400</v>
      </c>
    </row>
    <row r="384" spans="1:9" s="98" customFormat="1" x14ac:dyDescent="0.2">
      <c r="A384" s="98">
        <v>333</v>
      </c>
      <c r="B384" s="98" t="s">
        <v>2017</v>
      </c>
      <c r="C384" s="98" t="s">
        <v>2765</v>
      </c>
      <c r="D384" s="211">
        <v>25734.799999999999</v>
      </c>
      <c r="E384" s="211">
        <v>0</v>
      </c>
      <c r="F384" s="211">
        <v>25734.799999999999</v>
      </c>
      <c r="G384" s="100"/>
      <c r="H384" s="98" t="s">
        <v>961</v>
      </c>
      <c r="I384" s="98" t="s">
        <v>400</v>
      </c>
    </row>
    <row r="385" spans="1:9" s="98" customFormat="1" x14ac:dyDescent="0.2">
      <c r="A385" s="98">
        <v>334</v>
      </c>
      <c r="B385" s="98" t="s">
        <v>2017</v>
      </c>
      <c r="C385" s="98" t="s">
        <v>2766</v>
      </c>
      <c r="D385" s="211">
        <v>25734.799999999999</v>
      </c>
      <c r="E385" s="211">
        <v>0</v>
      </c>
      <c r="F385" s="211">
        <v>25734.799999999999</v>
      </c>
      <c r="G385" s="100"/>
      <c r="H385" s="98" t="s">
        <v>961</v>
      </c>
      <c r="I385" s="98" t="s">
        <v>400</v>
      </c>
    </row>
    <row r="386" spans="1:9" s="98" customFormat="1" x14ac:dyDescent="0.2">
      <c r="A386" s="98">
        <v>335</v>
      </c>
      <c r="B386" s="98" t="s">
        <v>2017</v>
      </c>
      <c r="C386" s="98" t="s">
        <v>2767</v>
      </c>
      <c r="D386" s="211">
        <v>25734.799999999999</v>
      </c>
      <c r="E386" s="211">
        <v>0</v>
      </c>
      <c r="F386" s="211">
        <v>25734.799999999999</v>
      </c>
      <c r="G386" s="100"/>
      <c r="H386" s="98" t="s">
        <v>961</v>
      </c>
      <c r="I386" s="98" t="s">
        <v>400</v>
      </c>
    </row>
    <row r="387" spans="1:9" s="98" customFormat="1" x14ac:dyDescent="0.2">
      <c r="A387" s="98">
        <v>336</v>
      </c>
      <c r="B387" s="98" t="s">
        <v>2017</v>
      </c>
      <c r="C387" s="98" t="s">
        <v>2768</v>
      </c>
      <c r="D387" s="211">
        <v>25734.799999999999</v>
      </c>
      <c r="E387" s="211">
        <v>0</v>
      </c>
      <c r="F387" s="211">
        <v>25734.799999999999</v>
      </c>
      <c r="G387" s="100"/>
      <c r="H387" s="98" t="s">
        <v>961</v>
      </c>
      <c r="I387" s="98" t="s">
        <v>400</v>
      </c>
    </row>
    <row r="388" spans="1:9" s="98" customFormat="1" x14ac:dyDescent="0.2">
      <c r="A388" s="98">
        <v>337</v>
      </c>
      <c r="B388" s="98" t="s">
        <v>2017</v>
      </c>
      <c r="C388" s="98" t="s">
        <v>2769</v>
      </c>
      <c r="D388" s="211">
        <v>25734.799999999999</v>
      </c>
      <c r="E388" s="211">
        <v>0</v>
      </c>
      <c r="F388" s="211">
        <v>25734.799999999999</v>
      </c>
      <c r="G388" s="100"/>
      <c r="H388" s="98" t="s">
        <v>961</v>
      </c>
      <c r="I388" s="98" t="s">
        <v>400</v>
      </c>
    </row>
    <row r="389" spans="1:9" s="98" customFormat="1" x14ac:dyDescent="0.2">
      <c r="A389" s="98">
        <v>338</v>
      </c>
      <c r="B389" s="98" t="s">
        <v>2017</v>
      </c>
      <c r="C389" s="98" t="s">
        <v>2736</v>
      </c>
      <c r="D389" s="211">
        <v>25734.799999999999</v>
      </c>
      <c r="E389" s="211">
        <v>0</v>
      </c>
      <c r="F389" s="211">
        <v>25734.799999999999</v>
      </c>
      <c r="G389" s="100"/>
      <c r="H389" s="98" t="s">
        <v>961</v>
      </c>
      <c r="I389" s="98" t="s">
        <v>400</v>
      </c>
    </row>
    <row r="390" spans="1:9" s="98" customFormat="1" x14ac:dyDescent="0.2">
      <c r="A390" s="98">
        <v>339</v>
      </c>
      <c r="B390" s="98" t="s">
        <v>2017</v>
      </c>
      <c r="C390" s="98" t="s">
        <v>2385</v>
      </c>
      <c r="D390" s="211">
        <v>25734.799999999999</v>
      </c>
      <c r="E390" s="211">
        <v>0</v>
      </c>
      <c r="F390" s="211">
        <v>25734.799999999999</v>
      </c>
      <c r="G390" s="100"/>
      <c r="H390" s="98" t="s">
        <v>961</v>
      </c>
      <c r="I390" s="98" t="s">
        <v>400</v>
      </c>
    </row>
    <row r="391" spans="1:9" s="98" customFormat="1" x14ac:dyDescent="0.2">
      <c r="A391" s="98">
        <v>340</v>
      </c>
      <c r="B391" s="98" t="s">
        <v>2017</v>
      </c>
      <c r="C391" s="98" t="s">
        <v>2775</v>
      </c>
      <c r="D391" s="211">
        <v>25734.799999999999</v>
      </c>
      <c r="E391" s="211">
        <v>0</v>
      </c>
      <c r="F391" s="211">
        <v>25734.799999999999</v>
      </c>
      <c r="G391" s="100"/>
      <c r="H391" s="98" t="s">
        <v>961</v>
      </c>
      <c r="I391" s="98" t="s">
        <v>400</v>
      </c>
    </row>
    <row r="392" spans="1:9" s="98" customFormat="1" x14ac:dyDescent="0.2">
      <c r="A392" s="98">
        <v>341</v>
      </c>
      <c r="B392" s="98" t="s">
        <v>2017</v>
      </c>
      <c r="C392" s="98" t="s">
        <v>2776</v>
      </c>
      <c r="D392" s="211">
        <v>25734.799999999999</v>
      </c>
      <c r="E392" s="211">
        <v>0</v>
      </c>
      <c r="F392" s="211">
        <v>25734.799999999999</v>
      </c>
      <c r="G392" s="100"/>
      <c r="H392" s="98" t="s">
        <v>961</v>
      </c>
      <c r="I392" s="98" t="s">
        <v>400</v>
      </c>
    </row>
    <row r="393" spans="1:9" s="98" customFormat="1" x14ac:dyDescent="0.2">
      <c r="A393" s="98">
        <v>342</v>
      </c>
      <c r="B393" s="98" t="s">
        <v>2017</v>
      </c>
      <c r="C393" s="98" t="s">
        <v>2386</v>
      </c>
      <c r="D393" s="211">
        <v>25734.799999999999</v>
      </c>
      <c r="E393" s="211">
        <v>0</v>
      </c>
      <c r="F393" s="211">
        <v>25734.799999999999</v>
      </c>
      <c r="G393" s="100"/>
      <c r="H393" s="98" t="s">
        <v>961</v>
      </c>
      <c r="I393" s="98" t="s">
        <v>400</v>
      </c>
    </row>
    <row r="394" spans="1:9" s="98" customFormat="1" x14ac:dyDescent="0.2">
      <c r="A394" s="98">
        <v>343</v>
      </c>
      <c r="B394" s="98" t="s">
        <v>2017</v>
      </c>
      <c r="C394" s="98" t="s">
        <v>2387</v>
      </c>
      <c r="D394" s="211">
        <v>25734.799999999999</v>
      </c>
      <c r="E394" s="211">
        <v>0</v>
      </c>
      <c r="F394" s="211">
        <v>25734.799999999999</v>
      </c>
      <c r="G394" s="100"/>
      <c r="H394" s="98" t="s">
        <v>961</v>
      </c>
      <c r="I394" s="98" t="s">
        <v>400</v>
      </c>
    </row>
    <row r="395" spans="1:9" s="98" customFormat="1" x14ac:dyDescent="0.2">
      <c r="A395" s="98">
        <v>344</v>
      </c>
      <c r="B395" s="98" t="s">
        <v>2949</v>
      </c>
      <c r="C395" s="98" t="s">
        <v>2950</v>
      </c>
      <c r="D395" s="211">
        <v>25734.799999999999</v>
      </c>
      <c r="E395" s="211">
        <f>F395-D395</f>
        <v>0</v>
      </c>
      <c r="F395" s="211">
        <v>25734.799999999999</v>
      </c>
      <c r="G395" s="100"/>
      <c r="H395" s="98" t="s">
        <v>961</v>
      </c>
      <c r="I395" s="98" t="s">
        <v>400</v>
      </c>
    </row>
    <row r="396" spans="1:9" s="98" customFormat="1" x14ac:dyDescent="0.2">
      <c r="A396" s="98">
        <v>345</v>
      </c>
      <c r="B396" s="117" t="s">
        <v>2017</v>
      </c>
      <c r="C396" s="117" t="s">
        <v>2870</v>
      </c>
      <c r="D396" s="211">
        <v>25734.799999999999</v>
      </c>
      <c r="E396" s="211">
        <v>0</v>
      </c>
      <c r="F396" s="211">
        <v>25734.799999999999</v>
      </c>
      <c r="G396" s="214"/>
      <c r="H396" s="117" t="s">
        <v>2457</v>
      </c>
      <c r="I396" s="117" t="s">
        <v>400</v>
      </c>
    </row>
    <row r="397" spans="1:9" s="98" customFormat="1" x14ac:dyDescent="0.2">
      <c r="A397" s="98">
        <v>346</v>
      </c>
      <c r="B397" s="117" t="s">
        <v>2017</v>
      </c>
      <c r="C397" s="117" t="s">
        <v>2871</v>
      </c>
      <c r="D397" s="211">
        <v>25734.799999999999</v>
      </c>
      <c r="E397" s="211">
        <v>0</v>
      </c>
      <c r="F397" s="211">
        <v>25734.799999999999</v>
      </c>
      <c r="G397" s="214"/>
      <c r="H397" s="117" t="s">
        <v>2457</v>
      </c>
      <c r="I397" s="117" t="s">
        <v>400</v>
      </c>
    </row>
    <row r="398" spans="1:9" s="98" customFormat="1" x14ac:dyDescent="0.2">
      <c r="A398" s="98">
        <v>347</v>
      </c>
      <c r="B398" s="117" t="s">
        <v>2017</v>
      </c>
      <c r="C398" s="117" t="s">
        <v>2872</v>
      </c>
      <c r="D398" s="211">
        <v>25734.799999999999</v>
      </c>
      <c r="E398" s="211">
        <v>0</v>
      </c>
      <c r="F398" s="211">
        <v>25734.799999999999</v>
      </c>
      <c r="G398" s="214"/>
      <c r="H398" s="117" t="s">
        <v>2457</v>
      </c>
      <c r="I398" s="117" t="s">
        <v>400</v>
      </c>
    </row>
    <row r="399" spans="1:9" s="98" customFormat="1" x14ac:dyDescent="0.2">
      <c r="A399" s="98">
        <v>348</v>
      </c>
      <c r="B399" s="117" t="s">
        <v>2017</v>
      </c>
      <c r="C399" s="117" t="s">
        <v>2873</v>
      </c>
      <c r="D399" s="211">
        <v>25734.799999999999</v>
      </c>
      <c r="E399" s="211">
        <v>0</v>
      </c>
      <c r="F399" s="211">
        <v>25734.799999999999</v>
      </c>
      <c r="G399" s="214"/>
      <c r="H399" s="117" t="s">
        <v>2457</v>
      </c>
      <c r="I399" s="117" t="s">
        <v>400</v>
      </c>
    </row>
    <row r="400" spans="1:9" s="98" customFormat="1" x14ac:dyDescent="0.2">
      <c r="A400" s="98">
        <v>349</v>
      </c>
      <c r="B400" s="117" t="s">
        <v>2017</v>
      </c>
      <c r="C400" s="117" t="s">
        <v>2874</v>
      </c>
      <c r="D400" s="211">
        <v>25734.799999999999</v>
      </c>
      <c r="E400" s="211">
        <v>0</v>
      </c>
      <c r="F400" s="211">
        <v>25734.799999999999</v>
      </c>
      <c r="G400" s="214"/>
      <c r="H400" s="117" t="s">
        <v>2457</v>
      </c>
      <c r="I400" s="117" t="s">
        <v>400</v>
      </c>
    </row>
    <row r="401" spans="1:9" s="98" customFormat="1" x14ac:dyDescent="0.2">
      <c r="A401" s="98">
        <v>350</v>
      </c>
      <c r="B401" s="98" t="s">
        <v>2211</v>
      </c>
      <c r="C401" s="98" t="s">
        <v>2746</v>
      </c>
      <c r="D401" s="211">
        <v>25734.799999999999</v>
      </c>
      <c r="E401" s="211">
        <v>0</v>
      </c>
      <c r="F401" s="211">
        <v>25734.799999999999</v>
      </c>
      <c r="G401" s="100"/>
      <c r="H401" s="98" t="s">
        <v>961</v>
      </c>
      <c r="I401" s="98" t="s">
        <v>400</v>
      </c>
    </row>
    <row r="402" spans="1:9" s="98" customFormat="1" x14ac:dyDescent="0.2">
      <c r="A402" s="98">
        <v>351</v>
      </c>
      <c r="B402" s="98" t="s">
        <v>2211</v>
      </c>
      <c r="C402" s="98" t="s">
        <v>2770</v>
      </c>
      <c r="D402" s="211">
        <v>25734.799999999999</v>
      </c>
      <c r="E402" s="211">
        <v>0</v>
      </c>
      <c r="F402" s="211">
        <v>25734.799999999999</v>
      </c>
      <c r="G402" s="100"/>
      <c r="H402" s="98" t="s">
        <v>961</v>
      </c>
      <c r="I402" s="98" t="s">
        <v>400</v>
      </c>
    </row>
    <row r="403" spans="1:9" s="98" customFormat="1" x14ac:dyDescent="0.2">
      <c r="A403" s="98">
        <v>352</v>
      </c>
      <c r="B403" s="98" t="s">
        <v>2211</v>
      </c>
      <c r="C403" s="98" t="s">
        <v>2771</v>
      </c>
      <c r="D403" s="211">
        <v>25734.799999999999</v>
      </c>
      <c r="E403" s="211">
        <v>0</v>
      </c>
      <c r="F403" s="211">
        <v>25734.799999999999</v>
      </c>
      <c r="G403" s="100"/>
      <c r="H403" s="98" t="s">
        <v>961</v>
      </c>
      <c r="I403" s="98" t="s">
        <v>400</v>
      </c>
    </row>
    <row r="404" spans="1:9" s="98" customFormat="1" x14ac:dyDescent="0.2">
      <c r="A404" s="98">
        <v>353</v>
      </c>
      <c r="B404" s="98" t="s">
        <v>2211</v>
      </c>
      <c r="C404" s="98" t="s">
        <v>2772</v>
      </c>
      <c r="D404" s="211">
        <v>25734.799999999999</v>
      </c>
      <c r="E404" s="211">
        <v>0</v>
      </c>
      <c r="F404" s="211">
        <v>25734.799999999999</v>
      </c>
      <c r="G404" s="100"/>
      <c r="H404" s="98" t="s">
        <v>961</v>
      </c>
      <c r="I404" s="98" t="s">
        <v>400</v>
      </c>
    </row>
    <row r="405" spans="1:9" s="98" customFormat="1" x14ac:dyDescent="0.2">
      <c r="A405" s="98">
        <v>354</v>
      </c>
      <c r="B405" s="98" t="s">
        <v>2211</v>
      </c>
      <c r="C405" s="98" t="s">
        <v>2773</v>
      </c>
      <c r="D405" s="211">
        <v>25734.799999999999</v>
      </c>
      <c r="E405" s="211">
        <v>0</v>
      </c>
      <c r="F405" s="211">
        <v>25734.799999999999</v>
      </c>
      <c r="G405" s="100"/>
      <c r="H405" s="98" t="s">
        <v>961</v>
      </c>
      <c r="I405" s="98" t="s">
        <v>400</v>
      </c>
    </row>
    <row r="406" spans="1:9" s="98" customFormat="1" x14ac:dyDescent="0.2">
      <c r="A406" s="98">
        <v>355</v>
      </c>
      <c r="B406" s="98" t="s">
        <v>2211</v>
      </c>
      <c r="C406" s="98" t="s">
        <v>2774</v>
      </c>
      <c r="D406" s="211">
        <v>25734.799999999999</v>
      </c>
      <c r="E406" s="211">
        <v>0</v>
      </c>
      <c r="F406" s="211">
        <v>25734.799999999999</v>
      </c>
      <c r="G406" s="100"/>
      <c r="H406" s="98" t="s">
        <v>961</v>
      </c>
      <c r="I406" s="98" t="s">
        <v>400</v>
      </c>
    </row>
    <row r="407" spans="1:9" s="98" customFormat="1" x14ac:dyDescent="0.2">
      <c r="A407" s="98">
        <v>356</v>
      </c>
      <c r="B407" s="98" t="s">
        <v>2211</v>
      </c>
      <c r="C407" s="98" t="s">
        <v>2777</v>
      </c>
      <c r="D407" s="211">
        <v>25734.799999999999</v>
      </c>
      <c r="E407" s="211">
        <v>0</v>
      </c>
      <c r="F407" s="211">
        <v>25734.799999999999</v>
      </c>
      <c r="G407" s="100"/>
      <c r="H407" s="98" t="s">
        <v>961</v>
      </c>
      <c r="I407" s="98" t="s">
        <v>400</v>
      </c>
    </row>
    <row r="408" spans="1:9" s="98" customFormat="1" x14ac:dyDescent="0.2">
      <c r="A408" s="98">
        <v>357</v>
      </c>
      <c r="B408" s="98" t="s">
        <v>2211</v>
      </c>
      <c r="C408" s="98" t="s">
        <v>2388</v>
      </c>
      <c r="D408" s="211">
        <v>25734.799999999999</v>
      </c>
      <c r="E408" s="211">
        <v>0</v>
      </c>
      <c r="F408" s="211">
        <v>25734.799999999999</v>
      </c>
      <c r="G408" s="100"/>
      <c r="H408" s="98" t="s">
        <v>961</v>
      </c>
      <c r="I408" s="98" t="s">
        <v>400</v>
      </c>
    </row>
    <row r="409" spans="1:9" s="98" customFormat="1" x14ac:dyDescent="0.2">
      <c r="A409" s="98">
        <v>358</v>
      </c>
      <c r="B409" s="98" t="s">
        <v>2211</v>
      </c>
      <c r="C409" s="98" t="s">
        <v>2212</v>
      </c>
      <c r="D409" s="211">
        <v>25734.799999999999</v>
      </c>
      <c r="E409" s="211">
        <v>0</v>
      </c>
      <c r="F409" s="211">
        <v>25734.799999999999</v>
      </c>
      <c r="G409" s="100"/>
      <c r="H409" s="98" t="s">
        <v>961</v>
      </c>
      <c r="I409" s="98" t="s">
        <v>400</v>
      </c>
    </row>
    <row r="410" spans="1:9" s="90" customFormat="1" x14ac:dyDescent="0.2">
      <c r="A410" s="98"/>
      <c r="D410" s="97"/>
      <c r="E410" s="107"/>
      <c r="F410" s="103">
        <f>SUM(F52:F409)</f>
        <v>10633661.780000042</v>
      </c>
      <c r="G410" s="103">
        <f>SUM(G52:G409)</f>
        <v>2935</v>
      </c>
    </row>
    <row r="411" spans="1:9" s="90" customFormat="1" x14ac:dyDescent="0.2">
      <c r="A411" s="98"/>
      <c r="B411" s="92"/>
      <c r="D411" s="97"/>
      <c r="E411" s="107"/>
      <c r="F411" s="97"/>
      <c r="G411" s="97"/>
    </row>
    <row r="412" spans="1:9" s="90" customFormat="1" x14ac:dyDescent="0.2">
      <c r="A412" s="98"/>
      <c r="D412" s="97"/>
      <c r="E412" s="107"/>
      <c r="F412" s="97"/>
      <c r="G412" s="97"/>
    </row>
    <row r="413" spans="1:9" x14ac:dyDescent="0.2">
      <c r="D413" s="202"/>
      <c r="E413" s="202"/>
      <c r="F413" s="162"/>
      <c r="G413" s="202"/>
      <c r="H413" s="199"/>
    </row>
    <row r="414" spans="1:9" ht="12.75" customHeight="1" x14ac:dyDescent="0.2">
      <c r="B414" s="142" t="s">
        <v>2025</v>
      </c>
      <c r="C414" s="90"/>
      <c r="D414" s="215"/>
      <c r="E414" s="215"/>
      <c r="F414" s="263"/>
      <c r="G414" s="215"/>
      <c r="H414" s="199"/>
      <c r="I414" s="90"/>
    </row>
    <row r="415" spans="1:9" s="98" customFormat="1" x14ac:dyDescent="0.2">
      <c r="A415" s="98">
        <v>1</v>
      </c>
      <c r="B415" s="98" t="s">
        <v>550</v>
      </c>
      <c r="C415" s="98" t="s">
        <v>330</v>
      </c>
      <c r="D415" s="211">
        <v>34252.400000000001</v>
      </c>
      <c r="E415" s="211">
        <f t="shared" ref="E415:E416" si="8">+F415-D415</f>
        <v>855.39999999999418</v>
      </c>
      <c r="F415" s="211">
        <v>35107.799999999996</v>
      </c>
      <c r="G415" s="100"/>
      <c r="H415" s="98" t="s">
        <v>479</v>
      </c>
      <c r="I415" s="173" t="s">
        <v>400</v>
      </c>
    </row>
    <row r="416" spans="1:9" s="98" customFormat="1" x14ac:dyDescent="0.2">
      <c r="A416" s="98">
        <v>2</v>
      </c>
      <c r="B416" s="98" t="s">
        <v>556</v>
      </c>
      <c r="C416" s="98" t="s">
        <v>555</v>
      </c>
      <c r="D416" s="211">
        <v>38948</v>
      </c>
      <c r="E416" s="211">
        <f t="shared" si="8"/>
        <v>400.40000000000146</v>
      </c>
      <c r="F416" s="211">
        <v>39348.400000000001</v>
      </c>
      <c r="G416" s="100"/>
      <c r="H416" s="98" t="s">
        <v>479</v>
      </c>
      <c r="I416" s="173" t="s">
        <v>400</v>
      </c>
    </row>
    <row r="417" spans="1:9" s="37" customFormat="1" ht="12.75" customHeight="1" x14ac:dyDescent="0.2">
      <c r="B417" s="98"/>
      <c r="C417" s="98"/>
      <c r="D417" s="211"/>
      <c r="E417" s="211"/>
      <c r="F417" s="201">
        <f>SUM(F415:F416)</f>
        <v>74456.2</v>
      </c>
      <c r="G417" s="263"/>
      <c r="H417" s="199"/>
      <c r="I417" s="98"/>
    </row>
    <row r="418" spans="1:9" s="37" customFormat="1" ht="12.75" customHeight="1" x14ac:dyDescent="0.2">
      <c r="B418" s="98"/>
      <c r="C418" s="98"/>
      <c r="D418" s="211"/>
      <c r="E418" s="211"/>
      <c r="F418" s="211"/>
      <c r="G418" s="263"/>
      <c r="H418" s="199"/>
      <c r="I418" s="98"/>
    </row>
    <row r="419" spans="1:9" s="37" customFormat="1" ht="12.75" customHeight="1" x14ac:dyDescent="0.2">
      <c r="B419" s="264" t="s">
        <v>2026</v>
      </c>
      <c r="C419" s="98"/>
      <c r="D419" s="211"/>
      <c r="E419" s="211"/>
      <c r="F419" s="211"/>
      <c r="G419" s="263"/>
      <c r="H419" s="199"/>
      <c r="I419" s="98"/>
    </row>
    <row r="420" spans="1:9" s="98" customFormat="1" x14ac:dyDescent="0.2">
      <c r="A420" s="98">
        <v>1</v>
      </c>
      <c r="B420" s="98" t="s">
        <v>493</v>
      </c>
      <c r="C420" s="98" t="s">
        <v>492</v>
      </c>
      <c r="D420" s="211">
        <v>31922.799999999999</v>
      </c>
      <c r="E420" s="211">
        <f>+F420-D420</f>
        <v>655.19999999999709</v>
      </c>
      <c r="F420" s="211">
        <v>32577.999999999996</v>
      </c>
      <c r="G420" s="100"/>
      <c r="H420" s="98" t="s">
        <v>450</v>
      </c>
      <c r="I420" s="173" t="s">
        <v>400</v>
      </c>
    </row>
    <row r="421" spans="1:9" s="37" customFormat="1" x14ac:dyDescent="0.2">
      <c r="D421" s="162"/>
      <c r="E421" s="107"/>
      <c r="F421" s="162"/>
      <c r="G421" s="162"/>
      <c r="H421" s="199"/>
    </row>
    <row r="422" spans="1:9" s="37" customFormat="1" x14ac:dyDescent="0.2">
      <c r="B422" s="264" t="s">
        <v>2027</v>
      </c>
      <c r="D422" s="162"/>
      <c r="E422" s="107"/>
      <c r="F422" s="162"/>
      <c r="G422" s="162"/>
      <c r="H422" s="199"/>
    </row>
    <row r="423" spans="1:9" s="98" customFormat="1" x14ac:dyDescent="0.2">
      <c r="A423" s="98">
        <v>1</v>
      </c>
      <c r="B423" s="98" t="s">
        <v>599</v>
      </c>
      <c r="C423" s="98" t="s">
        <v>544</v>
      </c>
      <c r="D423" s="211">
        <v>88011</v>
      </c>
      <c r="E423" s="255">
        <f>D423*2%</f>
        <v>1760.22</v>
      </c>
      <c r="F423" s="211">
        <v>89771.22</v>
      </c>
      <c r="G423" s="100"/>
      <c r="H423" s="98" t="s">
        <v>600</v>
      </c>
      <c r="I423" s="173" t="s">
        <v>400</v>
      </c>
    </row>
    <row r="424" spans="1:9" s="98" customFormat="1" x14ac:dyDescent="0.2">
      <c r="A424" s="98">
        <v>2</v>
      </c>
      <c r="B424" s="98" t="s">
        <v>954</v>
      </c>
      <c r="C424" s="98" t="s">
        <v>953</v>
      </c>
      <c r="D424" s="211">
        <v>88900.2693</v>
      </c>
      <c r="E424" s="211">
        <f>D424*3.25%</f>
        <v>2889.2587522500003</v>
      </c>
      <c r="F424" s="211">
        <v>91789.528052249996</v>
      </c>
      <c r="G424" s="100"/>
      <c r="H424" s="98" t="s">
        <v>955</v>
      </c>
      <c r="I424" s="173" t="s">
        <v>400</v>
      </c>
    </row>
    <row r="425" spans="1:9" s="117" customFormat="1" x14ac:dyDescent="0.2">
      <c r="A425" s="98">
        <v>3</v>
      </c>
      <c r="B425" s="165" t="s">
        <v>1306</v>
      </c>
      <c r="C425" s="171" t="s">
        <v>512</v>
      </c>
      <c r="D425" s="211">
        <v>36400</v>
      </c>
      <c r="E425" s="255">
        <f t="shared" ref="E425" si="9">D425*2%</f>
        <v>728</v>
      </c>
      <c r="F425" s="211">
        <v>37128</v>
      </c>
      <c r="H425" s="214" t="s">
        <v>2439</v>
      </c>
      <c r="I425" s="214" t="s">
        <v>400</v>
      </c>
    </row>
    <row r="426" spans="1:9" s="98" customFormat="1" x14ac:dyDescent="0.2">
      <c r="A426" s="98">
        <v>4</v>
      </c>
      <c r="B426" s="163" t="s">
        <v>2017</v>
      </c>
      <c r="C426" s="117" t="s">
        <v>2634</v>
      </c>
      <c r="D426" s="211">
        <v>36400</v>
      </c>
      <c r="E426" s="255">
        <v>0</v>
      </c>
      <c r="F426" s="211">
        <v>36400</v>
      </c>
      <c r="G426" s="100"/>
      <c r="H426" s="98" t="s">
        <v>1307</v>
      </c>
      <c r="I426" s="173" t="s">
        <v>400</v>
      </c>
    </row>
    <row r="427" spans="1:9" s="98" customFormat="1" x14ac:dyDescent="0.2">
      <c r="A427" s="98">
        <v>5</v>
      </c>
      <c r="B427" s="163" t="s">
        <v>2017</v>
      </c>
      <c r="C427" s="163" t="s">
        <v>2383</v>
      </c>
      <c r="D427" s="211">
        <v>15371</v>
      </c>
      <c r="E427" s="255">
        <v>0</v>
      </c>
      <c r="F427" s="211">
        <v>15371</v>
      </c>
      <c r="G427" s="100"/>
      <c r="H427" s="163" t="s">
        <v>2384</v>
      </c>
      <c r="I427" s="173">
        <v>88510001</v>
      </c>
    </row>
    <row r="428" spans="1:9" x14ac:dyDescent="0.2">
      <c r="D428" s="202"/>
      <c r="E428" s="202"/>
      <c r="F428" s="267">
        <f>SUM(F423:F427)</f>
        <v>270459.74805225001</v>
      </c>
      <c r="G428" s="202"/>
      <c r="H428" s="143"/>
    </row>
    <row r="429" spans="1:9" x14ac:dyDescent="0.2">
      <c r="C429" s="65"/>
      <c r="D429" s="162"/>
      <c r="E429" s="162"/>
      <c r="F429" s="162"/>
      <c r="G429" s="162"/>
      <c r="H429" s="143"/>
    </row>
    <row r="430" spans="1:9" x14ac:dyDescent="0.2">
      <c r="B430" s="174"/>
      <c r="C430" s="37"/>
      <c r="D430" s="208"/>
      <c r="E430" s="208"/>
      <c r="F430" s="208"/>
      <c r="G430" s="208"/>
    </row>
    <row r="431" spans="1:9" x14ac:dyDescent="0.2">
      <c r="G431" s="145">
        <f>G410</f>
        <v>2935</v>
      </c>
      <c r="H431" s="207"/>
      <c r="I431" s="132"/>
    </row>
    <row r="432" spans="1:9" x14ac:dyDescent="0.2">
      <c r="I432" s="132"/>
    </row>
    <row r="433" spans="2:9" x14ac:dyDescent="0.2">
      <c r="E433" s="107"/>
      <c r="I433" s="132"/>
    </row>
    <row r="434" spans="2:9" x14ac:dyDescent="0.2">
      <c r="I434" s="132"/>
    </row>
    <row r="435" spans="2:9" x14ac:dyDescent="0.2">
      <c r="D435" s="147"/>
      <c r="E435" s="147"/>
      <c r="F435" s="147"/>
      <c r="G435" s="147"/>
    </row>
    <row r="438" spans="2:9" x14ac:dyDescent="0.2">
      <c r="H438" s="207"/>
    </row>
    <row r="441" spans="2:9" x14ac:dyDescent="0.2">
      <c r="B441" s="90"/>
      <c r="C441" s="90"/>
      <c r="D441" s="91"/>
      <c r="H441" s="90"/>
      <c r="I441" s="90"/>
    </row>
    <row r="442" spans="2:9" x14ac:dyDescent="0.2">
      <c r="B442" s="90"/>
      <c r="C442" s="90"/>
      <c r="D442" s="91"/>
      <c r="H442" s="90"/>
      <c r="I442" s="90"/>
    </row>
    <row r="443" spans="2:9" x14ac:dyDescent="0.2">
      <c r="B443" s="90"/>
      <c r="C443" s="90"/>
      <c r="D443" s="91"/>
      <c r="H443" s="90"/>
      <c r="I443" s="90"/>
    </row>
    <row r="444" spans="2:9" x14ac:dyDescent="0.2">
      <c r="B444" s="90"/>
      <c r="C444" s="90"/>
      <c r="D444" s="91"/>
      <c r="H444" s="90"/>
      <c r="I444" s="90"/>
    </row>
    <row r="445" spans="2:9" x14ac:dyDescent="0.2">
      <c r="B445" s="90"/>
      <c r="C445" s="90"/>
      <c r="D445" s="91"/>
      <c r="H445" s="90"/>
      <c r="I445" s="90"/>
    </row>
    <row r="446" spans="2:9" x14ac:dyDescent="0.2">
      <c r="B446" s="90"/>
      <c r="C446" s="90"/>
      <c r="D446" s="91"/>
      <c r="H446" s="90"/>
      <c r="I446" s="90"/>
    </row>
    <row r="447" spans="2:9" x14ac:dyDescent="0.2">
      <c r="B447" s="90"/>
      <c r="C447" s="90"/>
      <c r="D447" s="91"/>
      <c r="H447" s="90"/>
      <c r="I447" s="90"/>
    </row>
    <row r="448" spans="2:9" x14ac:dyDescent="0.2">
      <c r="B448" s="90"/>
      <c r="C448" s="90"/>
      <c r="D448" s="91"/>
      <c r="H448" s="90"/>
      <c r="I448" s="90"/>
    </row>
    <row r="449" spans="2:9" x14ac:dyDescent="0.2">
      <c r="B449" s="90"/>
      <c r="C449" s="90"/>
      <c r="D449" s="91"/>
      <c r="H449" s="90"/>
      <c r="I449" s="90"/>
    </row>
    <row r="450" spans="2:9" x14ac:dyDescent="0.2">
      <c r="B450" s="90"/>
      <c r="C450" s="90"/>
      <c r="D450" s="91"/>
      <c r="H450" s="90"/>
      <c r="I450" s="90"/>
    </row>
    <row r="451" spans="2:9" x14ac:dyDescent="0.2">
      <c r="B451" s="90"/>
      <c r="C451" s="90"/>
      <c r="D451" s="91"/>
      <c r="H451" s="90"/>
      <c r="I451" s="90"/>
    </row>
    <row r="452" spans="2:9" x14ac:dyDescent="0.2">
      <c r="B452" s="90"/>
      <c r="C452" s="90"/>
      <c r="D452" s="91"/>
      <c r="H452" s="90"/>
      <c r="I452" s="90"/>
    </row>
    <row r="453" spans="2:9" x14ac:dyDescent="0.2">
      <c r="B453" s="90"/>
      <c r="C453" s="90"/>
      <c r="D453" s="91"/>
      <c r="H453" s="90"/>
      <c r="I453" s="90"/>
    </row>
    <row r="454" spans="2:9" x14ac:dyDescent="0.2">
      <c r="B454" s="90"/>
      <c r="C454" s="90"/>
      <c r="D454" s="91"/>
      <c r="H454" s="90"/>
      <c r="I454" s="90"/>
    </row>
    <row r="455" spans="2:9" x14ac:dyDescent="0.2">
      <c r="B455" s="90"/>
      <c r="C455" s="90"/>
      <c r="D455" s="91"/>
      <c r="H455" s="90"/>
      <c r="I455" s="90"/>
    </row>
    <row r="456" spans="2:9" x14ac:dyDescent="0.2">
      <c r="B456" s="90"/>
      <c r="C456" s="90"/>
      <c r="D456" s="91"/>
      <c r="H456" s="90"/>
      <c r="I456" s="90"/>
    </row>
    <row r="457" spans="2:9" x14ac:dyDescent="0.2">
      <c r="B457" s="90"/>
      <c r="C457" s="90"/>
      <c r="D457" s="91"/>
      <c r="H457" s="90"/>
      <c r="I457" s="90"/>
    </row>
    <row r="458" spans="2:9" x14ac:dyDescent="0.2">
      <c r="B458" s="90"/>
      <c r="C458" s="90"/>
      <c r="D458" s="91"/>
      <c r="H458" s="90"/>
      <c r="I458" s="90"/>
    </row>
    <row r="462" spans="2:9" ht="12.75" customHeight="1" x14ac:dyDescent="0.2">
      <c r="B462" s="90"/>
      <c r="C462" s="90"/>
      <c r="D462" s="91"/>
      <c r="H462" s="90"/>
      <c r="I462" s="90"/>
    </row>
    <row r="463" spans="2:9" ht="12.75" customHeight="1" x14ac:dyDescent="0.2">
      <c r="B463" s="90"/>
      <c r="C463" s="90"/>
      <c r="D463" s="91"/>
      <c r="H463" s="90"/>
      <c r="I463" s="90"/>
    </row>
    <row r="464" spans="2:9" ht="12.75" customHeight="1" x14ac:dyDescent="0.2">
      <c r="B464" s="90"/>
      <c r="C464" s="90"/>
      <c r="D464" s="91"/>
      <c r="H464" s="90"/>
      <c r="I464" s="90"/>
    </row>
    <row r="468" spans="2:9" ht="12.75" customHeight="1" x14ac:dyDescent="0.2">
      <c r="B468" s="90"/>
      <c r="C468" s="90"/>
      <c r="D468" s="91"/>
      <c r="H468" s="90"/>
      <c r="I468" s="90"/>
    </row>
    <row r="469" spans="2:9" ht="12.75" customHeight="1" x14ac:dyDescent="0.2">
      <c r="B469" s="90"/>
      <c r="C469" s="90"/>
      <c r="D469" s="91"/>
      <c r="H469" s="90"/>
      <c r="I469" s="90"/>
    </row>
    <row r="470" spans="2:9" ht="12.75" customHeight="1" x14ac:dyDescent="0.2">
      <c r="B470" s="90"/>
      <c r="C470" s="90"/>
      <c r="D470" s="91"/>
      <c r="H470" s="90"/>
      <c r="I470" s="90"/>
    </row>
    <row r="471" spans="2:9" ht="12.75" customHeight="1" x14ac:dyDescent="0.2">
      <c r="B471" s="90"/>
      <c r="C471" s="90"/>
      <c r="D471" s="91"/>
      <c r="H471" s="90"/>
      <c r="I471" s="90"/>
    </row>
    <row r="472" spans="2:9" ht="12.75" customHeight="1" x14ac:dyDescent="0.2">
      <c r="B472" s="90"/>
      <c r="C472" s="90"/>
      <c r="D472" s="91"/>
      <c r="H472" s="90"/>
      <c r="I472" s="90"/>
    </row>
    <row r="473" spans="2:9" ht="12.75" customHeight="1" x14ac:dyDescent="0.2">
      <c r="B473" s="90"/>
      <c r="C473" s="90"/>
      <c r="D473" s="91"/>
      <c r="H473" s="90"/>
      <c r="I473" s="90"/>
    </row>
    <row r="478" spans="2:9" x14ac:dyDescent="0.2">
      <c r="B478" s="90"/>
      <c r="C478" s="90"/>
      <c r="D478" s="91"/>
      <c r="H478" s="90"/>
      <c r="I478" s="90"/>
    </row>
    <row r="479" spans="2:9" x14ac:dyDescent="0.2">
      <c r="B479" s="90"/>
      <c r="C479" s="90"/>
      <c r="D479" s="91"/>
      <c r="H479" s="90"/>
      <c r="I479" s="90"/>
    </row>
    <row r="480" spans="2:9" x14ac:dyDescent="0.2">
      <c r="B480" s="90"/>
      <c r="C480" s="90"/>
      <c r="D480" s="91"/>
      <c r="H480" s="90"/>
      <c r="I480" s="90"/>
    </row>
    <row r="481" spans="2:9" x14ac:dyDescent="0.2">
      <c r="B481" s="90"/>
      <c r="C481" s="90"/>
      <c r="D481" s="91"/>
      <c r="H481" s="90"/>
      <c r="I481" s="90"/>
    </row>
    <row r="482" spans="2:9" x14ac:dyDescent="0.2">
      <c r="B482" s="90"/>
      <c r="C482" s="90"/>
      <c r="D482" s="91"/>
      <c r="H482" s="90"/>
      <c r="I482" s="90"/>
    </row>
    <row r="483" spans="2:9" x14ac:dyDescent="0.2">
      <c r="B483" s="90"/>
      <c r="C483" s="90"/>
      <c r="D483" s="91"/>
      <c r="H483" s="90"/>
      <c r="I483" s="90"/>
    </row>
    <row r="484" spans="2:9" x14ac:dyDescent="0.2">
      <c r="B484" s="90"/>
      <c r="C484" s="90"/>
      <c r="D484" s="91"/>
      <c r="H484" s="90"/>
      <c r="I484" s="90"/>
    </row>
    <row r="485" spans="2:9" x14ac:dyDescent="0.2">
      <c r="B485" s="90"/>
      <c r="C485" s="90"/>
      <c r="D485" s="91"/>
      <c r="H485" s="90"/>
      <c r="I485" s="90"/>
    </row>
    <row r="486" spans="2:9" x14ac:dyDescent="0.2">
      <c r="B486" s="90"/>
      <c r="C486" s="90"/>
      <c r="D486" s="91"/>
      <c r="H486" s="90"/>
      <c r="I486" s="90"/>
    </row>
    <row r="487" spans="2:9" x14ac:dyDescent="0.2">
      <c r="B487" s="90"/>
      <c r="C487" s="90"/>
      <c r="D487" s="91"/>
      <c r="H487" s="90"/>
      <c r="I487" s="90"/>
    </row>
    <row r="488" spans="2:9" x14ac:dyDescent="0.2">
      <c r="B488" s="90"/>
      <c r="C488" s="90"/>
      <c r="D488" s="91"/>
      <c r="H488" s="90"/>
      <c r="I488" s="90"/>
    </row>
    <row r="489" spans="2:9" x14ac:dyDescent="0.2">
      <c r="B489" s="90"/>
      <c r="C489" s="90"/>
      <c r="D489" s="91"/>
      <c r="H489" s="90"/>
      <c r="I489" s="90"/>
    </row>
    <row r="490" spans="2:9" x14ac:dyDescent="0.2">
      <c r="B490" s="90"/>
      <c r="C490" s="90"/>
      <c r="D490" s="91"/>
      <c r="H490" s="90"/>
      <c r="I490" s="90"/>
    </row>
    <row r="491" spans="2:9" x14ac:dyDescent="0.2">
      <c r="B491" s="90"/>
      <c r="C491" s="90"/>
      <c r="D491" s="91"/>
      <c r="H491" s="90"/>
      <c r="I491" s="90"/>
    </row>
    <row r="492" spans="2:9" x14ac:dyDescent="0.2">
      <c r="B492" s="90"/>
      <c r="C492" s="90"/>
      <c r="D492" s="91"/>
      <c r="H492" s="90"/>
      <c r="I492" s="90"/>
    </row>
    <row r="493" spans="2:9" x14ac:dyDescent="0.2">
      <c r="B493" s="90"/>
      <c r="C493" s="90"/>
      <c r="D493" s="91"/>
      <c r="H493" s="90"/>
      <c r="I493" s="90"/>
    </row>
    <row r="494" spans="2:9" x14ac:dyDescent="0.2">
      <c r="B494" s="90"/>
      <c r="C494" s="90"/>
      <c r="D494" s="91"/>
      <c r="H494" s="90"/>
      <c r="I494" s="90"/>
    </row>
    <row r="495" spans="2:9" x14ac:dyDescent="0.2">
      <c r="B495" s="90"/>
      <c r="C495" s="90"/>
      <c r="D495" s="91"/>
      <c r="H495" s="90"/>
      <c r="I495" s="90"/>
    </row>
    <row r="496" spans="2:9" x14ac:dyDescent="0.2">
      <c r="B496" s="90"/>
      <c r="C496" s="90"/>
      <c r="D496" s="91"/>
      <c r="H496" s="90"/>
      <c r="I496" s="90"/>
    </row>
    <row r="497" spans="2:9" x14ac:dyDescent="0.2">
      <c r="B497" s="90"/>
      <c r="C497" s="90"/>
      <c r="D497" s="91"/>
      <c r="H497" s="90"/>
      <c r="I497" s="90"/>
    </row>
    <row r="498" spans="2:9" x14ac:dyDescent="0.2">
      <c r="B498" s="90"/>
      <c r="C498" s="90"/>
      <c r="D498" s="91"/>
      <c r="H498" s="90"/>
      <c r="I498" s="90"/>
    </row>
    <row r="499" spans="2:9" x14ac:dyDescent="0.2">
      <c r="B499" s="90"/>
      <c r="C499" s="90"/>
      <c r="D499" s="91"/>
      <c r="H499" s="90"/>
      <c r="I499" s="90"/>
    </row>
    <row r="500" spans="2:9" x14ac:dyDescent="0.2">
      <c r="B500" s="90"/>
      <c r="C500" s="90"/>
      <c r="D500" s="91"/>
      <c r="H500" s="90"/>
      <c r="I500" s="90"/>
    </row>
    <row r="501" spans="2:9" x14ac:dyDescent="0.2">
      <c r="B501" s="90"/>
      <c r="C501" s="90"/>
      <c r="D501" s="91"/>
      <c r="H501" s="90"/>
      <c r="I501" s="90"/>
    </row>
    <row r="502" spans="2:9" x14ac:dyDescent="0.2">
      <c r="B502" s="90"/>
      <c r="C502" s="90"/>
      <c r="D502" s="91"/>
      <c r="H502" s="90"/>
      <c r="I502" s="90"/>
    </row>
    <row r="503" spans="2:9" x14ac:dyDescent="0.2">
      <c r="B503" s="90"/>
      <c r="C503" s="90"/>
      <c r="D503" s="91"/>
      <c r="H503" s="90"/>
      <c r="I503" s="90"/>
    </row>
    <row r="504" spans="2:9" x14ac:dyDescent="0.2">
      <c r="B504" s="90"/>
      <c r="C504" s="90"/>
      <c r="D504" s="91"/>
      <c r="H504" s="90"/>
      <c r="I504" s="90"/>
    </row>
    <row r="505" spans="2:9" x14ac:dyDescent="0.2">
      <c r="B505" s="90"/>
      <c r="C505" s="90"/>
      <c r="D505" s="91"/>
      <c r="H505" s="90"/>
      <c r="I505" s="90"/>
    </row>
    <row r="506" spans="2:9" x14ac:dyDescent="0.2">
      <c r="B506" s="90"/>
      <c r="C506" s="90"/>
      <c r="D506" s="91"/>
      <c r="H506" s="90"/>
      <c r="I506" s="90"/>
    </row>
    <row r="507" spans="2:9" x14ac:dyDescent="0.2">
      <c r="B507" s="90"/>
      <c r="C507" s="90"/>
      <c r="D507" s="91"/>
      <c r="H507" s="90"/>
      <c r="I507" s="90"/>
    </row>
    <row r="508" spans="2:9" x14ac:dyDescent="0.2">
      <c r="B508" s="90"/>
      <c r="C508" s="90"/>
      <c r="D508" s="91"/>
      <c r="H508" s="90"/>
      <c r="I508" s="90"/>
    </row>
    <row r="509" spans="2:9" x14ac:dyDescent="0.2">
      <c r="B509" s="90"/>
      <c r="C509" s="90"/>
      <c r="D509" s="91"/>
      <c r="H509" s="90"/>
      <c r="I509" s="90"/>
    </row>
    <row r="510" spans="2:9" x14ac:dyDescent="0.2">
      <c r="B510" s="90"/>
      <c r="C510" s="90"/>
      <c r="D510" s="91"/>
      <c r="H510" s="90"/>
      <c r="I510" s="90"/>
    </row>
    <row r="511" spans="2:9" x14ac:dyDescent="0.2">
      <c r="B511" s="90"/>
      <c r="C511" s="90"/>
      <c r="D511" s="91"/>
      <c r="H511" s="90"/>
      <c r="I511" s="90"/>
    </row>
    <row r="512" spans="2:9" x14ac:dyDescent="0.2">
      <c r="B512" s="90"/>
      <c r="C512" s="90"/>
      <c r="D512" s="91"/>
      <c r="H512" s="90"/>
      <c r="I512" s="90"/>
    </row>
    <row r="513" spans="2:9" x14ac:dyDescent="0.2">
      <c r="B513" s="90"/>
      <c r="C513" s="90"/>
      <c r="D513" s="91"/>
      <c r="H513" s="90"/>
      <c r="I513" s="90"/>
    </row>
    <row r="514" spans="2:9" x14ac:dyDescent="0.2">
      <c r="B514" s="90"/>
      <c r="C514" s="90"/>
      <c r="D514" s="91"/>
      <c r="H514" s="90"/>
      <c r="I514" s="90"/>
    </row>
    <row r="515" spans="2:9" x14ac:dyDescent="0.2">
      <c r="B515" s="90"/>
      <c r="C515" s="90"/>
      <c r="D515" s="91"/>
      <c r="H515" s="90"/>
      <c r="I515" s="90"/>
    </row>
    <row r="516" spans="2:9" x14ac:dyDescent="0.2">
      <c r="B516" s="90"/>
      <c r="C516" s="90"/>
      <c r="D516" s="91"/>
      <c r="H516" s="90"/>
      <c r="I516" s="90"/>
    </row>
    <row r="517" spans="2:9" x14ac:dyDescent="0.2">
      <c r="B517" s="90"/>
      <c r="C517" s="90"/>
      <c r="D517" s="91"/>
      <c r="H517" s="90"/>
      <c r="I517" s="90"/>
    </row>
    <row r="518" spans="2:9" x14ac:dyDescent="0.2">
      <c r="B518" s="90"/>
      <c r="C518" s="90"/>
      <c r="D518" s="91"/>
      <c r="H518" s="90"/>
      <c r="I518" s="90"/>
    </row>
    <row r="519" spans="2:9" x14ac:dyDescent="0.2">
      <c r="B519" s="90"/>
      <c r="C519" s="90"/>
      <c r="D519" s="91"/>
      <c r="H519" s="90"/>
      <c r="I519" s="90"/>
    </row>
    <row r="520" spans="2:9" x14ac:dyDescent="0.2">
      <c r="B520" s="90"/>
      <c r="C520" s="90"/>
      <c r="D520" s="91"/>
      <c r="H520" s="90"/>
      <c r="I520" s="90"/>
    </row>
    <row r="521" spans="2:9" x14ac:dyDescent="0.2">
      <c r="B521" s="90"/>
      <c r="C521" s="90"/>
      <c r="D521" s="91"/>
      <c r="H521" s="90"/>
      <c r="I521" s="90"/>
    </row>
    <row r="522" spans="2:9" x14ac:dyDescent="0.2">
      <c r="B522" s="90"/>
      <c r="C522" s="90"/>
      <c r="D522" s="91"/>
      <c r="H522" s="90"/>
      <c r="I522" s="90"/>
    </row>
    <row r="523" spans="2:9" x14ac:dyDescent="0.2">
      <c r="B523" s="90"/>
      <c r="C523" s="90"/>
      <c r="D523" s="91"/>
      <c r="H523" s="90"/>
      <c r="I523" s="90"/>
    </row>
    <row r="524" spans="2:9" x14ac:dyDescent="0.2">
      <c r="B524" s="90"/>
      <c r="C524" s="90"/>
      <c r="D524" s="91"/>
      <c r="H524" s="90"/>
      <c r="I524" s="90"/>
    </row>
    <row r="525" spans="2:9" x14ac:dyDescent="0.2">
      <c r="B525" s="90"/>
      <c r="C525" s="90"/>
      <c r="D525" s="91"/>
      <c r="H525" s="90"/>
      <c r="I525" s="90"/>
    </row>
    <row r="526" spans="2:9" x14ac:dyDescent="0.2">
      <c r="B526" s="90"/>
      <c r="C526" s="90"/>
      <c r="D526" s="91"/>
      <c r="H526" s="90"/>
      <c r="I526" s="90"/>
    </row>
    <row r="527" spans="2:9" x14ac:dyDescent="0.2">
      <c r="B527" s="90"/>
      <c r="C527" s="90"/>
      <c r="D527" s="91"/>
      <c r="H527" s="90"/>
      <c r="I527" s="90"/>
    </row>
    <row r="528" spans="2:9" x14ac:dyDescent="0.2">
      <c r="B528" s="90"/>
      <c r="C528" s="90"/>
      <c r="D528" s="91"/>
      <c r="H528" s="90"/>
      <c r="I528" s="90"/>
    </row>
    <row r="529" spans="2:9" x14ac:dyDescent="0.2">
      <c r="B529" s="90"/>
      <c r="C529" s="90"/>
      <c r="D529" s="91"/>
      <c r="H529" s="90"/>
      <c r="I529" s="90"/>
    </row>
    <row r="530" spans="2:9" x14ac:dyDescent="0.2">
      <c r="B530" s="90"/>
      <c r="C530" s="90"/>
      <c r="D530" s="91"/>
      <c r="H530" s="90"/>
      <c r="I530" s="90"/>
    </row>
    <row r="531" spans="2:9" x14ac:dyDescent="0.2">
      <c r="B531" s="90"/>
      <c r="C531" s="90"/>
      <c r="D531" s="91"/>
      <c r="H531" s="90"/>
      <c r="I531" s="90"/>
    </row>
    <row r="532" spans="2:9" x14ac:dyDescent="0.2">
      <c r="B532" s="90"/>
      <c r="C532" s="90"/>
      <c r="D532" s="91"/>
      <c r="H532" s="90"/>
      <c r="I532" s="90"/>
    </row>
    <row r="533" spans="2:9" x14ac:dyDescent="0.2">
      <c r="B533" s="90"/>
      <c r="C533" s="90"/>
      <c r="D533" s="91"/>
      <c r="H533" s="90"/>
      <c r="I533" s="90"/>
    </row>
    <row r="534" spans="2:9" x14ac:dyDescent="0.2">
      <c r="B534" s="90"/>
      <c r="C534" s="90"/>
      <c r="D534" s="91"/>
      <c r="H534" s="90"/>
      <c r="I534" s="90"/>
    </row>
    <row r="535" spans="2:9" x14ac:dyDescent="0.2">
      <c r="B535" s="90"/>
      <c r="C535" s="90"/>
      <c r="D535" s="91"/>
      <c r="H535" s="90"/>
      <c r="I535" s="90"/>
    </row>
    <row r="536" spans="2:9" x14ac:dyDescent="0.2">
      <c r="B536" s="90"/>
      <c r="C536" s="90"/>
      <c r="D536" s="91"/>
      <c r="H536" s="90"/>
      <c r="I536" s="90"/>
    </row>
    <row r="537" spans="2:9" x14ac:dyDescent="0.2">
      <c r="B537" s="90"/>
      <c r="C537" s="90"/>
      <c r="D537" s="91"/>
      <c r="H537" s="90"/>
      <c r="I537" s="90"/>
    </row>
    <row r="538" spans="2:9" x14ac:dyDescent="0.2">
      <c r="B538" s="90"/>
      <c r="C538" s="90"/>
      <c r="D538" s="91"/>
      <c r="H538" s="90"/>
      <c r="I538" s="90"/>
    </row>
    <row r="539" spans="2:9" x14ac:dyDescent="0.2">
      <c r="B539" s="90"/>
      <c r="C539" s="90"/>
      <c r="D539" s="91"/>
      <c r="H539" s="90"/>
      <c r="I539" s="90"/>
    </row>
    <row r="540" spans="2:9" x14ac:dyDescent="0.2">
      <c r="B540" s="90"/>
      <c r="C540" s="90"/>
      <c r="D540" s="91"/>
      <c r="H540" s="90"/>
      <c r="I540" s="90"/>
    </row>
    <row r="541" spans="2:9" x14ac:dyDescent="0.2">
      <c r="B541" s="90"/>
      <c r="C541" s="90"/>
      <c r="D541" s="91"/>
      <c r="H541" s="90"/>
      <c r="I541" s="90"/>
    </row>
    <row r="542" spans="2:9" x14ac:dyDescent="0.2">
      <c r="B542" s="90"/>
      <c r="C542" s="90"/>
      <c r="D542" s="91"/>
      <c r="H542" s="90"/>
      <c r="I542" s="90"/>
    </row>
    <row r="543" spans="2:9" x14ac:dyDescent="0.2">
      <c r="B543" s="90"/>
      <c r="C543" s="90"/>
      <c r="D543" s="91"/>
      <c r="H543" s="90"/>
      <c r="I543" s="90"/>
    </row>
    <row r="544" spans="2:9" x14ac:dyDescent="0.2">
      <c r="B544" s="90"/>
      <c r="C544" s="90"/>
      <c r="D544" s="91"/>
      <c r="H544" s="90"/>
      <c r="I544" s="90"/>
    </row>
    <row r="545" spans="2:9" x14ac:dyDescent="0.2">
      <c r="B545" s="90"/>
      <c r="C545" s="90"/>
      <c r="D545" s="91"/>
      <c r="H545" s="90"/>
      <c r="I545" s="90"/>
    </row>
    <row r="546" spans="2:9" x14ac:dyDescent="0.2">
      <c r="B546" s="90"/>
      <c r="C546" s="90"/>
      <c r="D546" s="91"/>
      <c r="H546" s="90"/>
      <c r="I546" s="90"/>
    </row>
    <row r="547" spans="2:9" x14ac:dyDescent="0.2">
      <c r="B547" s="90"/>
      <c r="C547" s="90"/>
      <c r="D547" s="91"/>
      <c r="H547" s="90"/>
      <c r="I547" s="90"/>
    </row>
    <row r="548" spans="2:9" x14ac:dyDescent="0.2">
      <c r="B548" s="90"/>
      <c r="C548" s="90"/>
      <c r="D548" s="91"/>
      <c r="H548" s="90"/>
      <c r="I548" s="90"/>
    </row>
    <row r="549" spans="2:9" x14ac:dyDescent="0.2">
      <c r="B549" s="90"/>
      <c r="C549" s="90"/>
      <c r="D549" s="91"/>
      <c r="H549" s="90"/>
      <c r="I549" s="90"/>
    </row>
    <row r="550" spans="2:9" x14ac:dyDescent="0.2">
      <c r="B550" s="90"/>
      <c r="C550" s="90"/>
      <c r="D550" s="91"/>
      <c r="H550" s="90"/>
      <c r="I550" s="90"/>
    </row>
    <row r="551" spans="2:9" x14ac:dyDescent="0.2">
      <c r="B551" s="90"/>
      <c r="C551" s="90"/>
      <c r="D551" s="91"/>
      <c r="H551" s="90"/>
      <c r="I551" s="90"/>
    </row>
    <row r="552" spans="2:9" x14ac:dyDescent="0.2">
      <c r="B552" s="90"/>
      <c r="C552" s="90"/>
      <c r="D552" s="91"/>
      <c r="H552" s="90"/>
      <c r="I552" s="90"/>
    </row>
    <row r="553" spans="2:9" x14ac:dyDescent="0.2">
      <c r="B553" s="90"/>
      <c r="C553" s="90"/>
      <c r="D553" s="91"/>
      <c r="H553" s="90"/>
      <c r="I553" s="90"/>
    </row>
    <row r="554" spans="2:9" x14ac:dyDescent="0.2">
      <c r="B554" s="90"/>
      <c r="C554" s="90"/>
      <c r="D554" s="91"/>
      <c r="H554" s="90"/>
      <c r="I554" s="90"/>
    </row>
    <row r="555" spans="2:9" x14ac:dyDescent="0.2">
      <c r="B555" s="90"/>
      <c r="C555" s="90"/>
      <c r="D555" s="91"/>
      <c r="H555" s="90"/>
      <c r="I555" s="90"/>
    </row>
    <row r="556" spans="2:9" x14ac:dyDescent="0.2">
      <c r="B556" s="90"/>
      <c r="C556" s="90"/>
      <c r="D556" s="91"/>
      <c r="H556" s="90"/>
      <c r="I556" s="90"/>
    </row>
    <row r="557" spans="2:9" x14ac:dyDescent="0.2">
      <c r="B557" s="90"/>
      <c r="C557" s="90"/>
      <c r="D557" s="91"/>
      <c r="H557" s="90"/>
      <c r="I557" s="90"/>
    </row>
    <row r="558" spans="2:9" x14ac:dyDescent="0.2">
      <c r="B558" s="90"/>
      <c r="C558" s="90"/>
      <c r="D558" s="91"/>
      <c r="H558" s="90"/>
      <c r="I558" s="90"/>
    </row>
    <row r="559" spans="2:9" x14ac:dyDescent="0.2">
      <c r="B559" s="90"/>
      <c r="C559" s="90"/>
      <c r="D559" s="91"/>
      <c r="H559" s="90"/>
      <c r="I559" s="90"/>
    </row>
    <row r="560" spans="2:9" x14ac:dyDescent="0.2">
      <c r="B560" s="90"/>
      <c r="C560" s="90"/>
      <c r="D560" s="91"/>
      <c r="H560" s="90"/>
      <c r="I560" s="90"/>
    </row>
    <row r="561" spans="2:9" x14ac:dyDescent="0.2">
      <c r="B561" s="90"/>
      <c r="C561" s="90"/>
      <c r="D561" s="91"/>
      <c r="H561" s="90"/>
      <c r="I561" s="90"/>
    </row>
    <row r="562" spans="2:9" x14ac:dyDescent="0.2">
      <c r="B562" s="90"/>
      <c r="C562" s="90"/>
      <c r="D562" s="91"/>
      <c r="H562" s="90"/>
      <c r="I562" s="90"/>
    </row>
    <row r="563" spans="2:9" x14ac:dyDescent="0.2">
      <c r="B563" s="90"/>
      <c r="C563" s="90"/>
      <c r="D563" s="91"/>
      <c r="H563" s="90"/>
      <c r="I563" s="90"/>
    </row>
    <row r="564" spans="2:9" x14ac:dyDescent="0.2">
      <c r="B564" s="90"/>
      <c r="C564" s="90"/>
      <c r="D564" s="91"/>
      <c r="H564" s="90"/>
      <c r="I564" s="90"/>
    </row>
    <row r="565" spans="2:9" x14ac:dyDescent="0.2">
      <c r="B565" s="90"/>
      <c r="C565" s="90"/>
      <c r="D565" s="91"/>
      <c r="H565" s="90"/>
      <c r="I565" s="90"/>
    </row>
    <row r="566" spans="2:9" x14ac:dyDescent="0.2">
      <c r="B566" s="90"/>
      <c r="C566" s="90"/>
      <c r="D566" s="91"/>
      <c r="H566" s="90"/>
      <c r="I566" s="90"/>
    </row>
    <row r="567" spans="2:9" x14ac:dyDescent="0.2">
      <c r="B567" s="90"/>
      <c r="C567" s="90"/>
      <c r="D567" s="91"/>
      <c r="H567" s="90"/>
      <c r="I567" s="90"/>
    </row>
    <row r="568" spans="2:9" x14ac:dyDescent="0.2">
      <c r="B568" s="90"/>
      <c r="C568" s="90"/>
      <c r="D568" s="91"/>
      <c r="H568" s="90"/>
      <c r="I568" s="90"/>
    </row>
    <row r="569" spans="2:9" x14ac:dyDescent="0.2">
      <c r="B569" s="90"/>
      <c r="C569" s="90"/>
      <c r="D569" s="91"/>
      <c r="H569" s="90"/>
      <c r="I569" s="90"/>
    </row>
    <row r="570" spans="2:9" x14ac:dyDescent="0.2">
      <c r="B570" s="90"/>
      <c r="C570" s="90"/>
      <c r="D570" s="91"/>
      <c r="H570" s="90"/>
      <c r="I570" s="90"/>
    </row>
    <row r="571" spans="2:9" x14ac:dyDescent="0.2">
      <c r="B571" s="90"/>
      <c r="C571" s="90"/>
      <c r="D571" s="91"/>
      <c r="H571" s="90"/>
      <c r="I571" s="90"/>
    </row>
    <row r="572" spans="2:9" x14ac:dyDescent="0.2">
      <c r="B572" s="90"/>
      <c r="C572" s="90"/>
      <c r="D572" s="91"/>
      <c r="H572" s="90"/>
      <c r="I572" s="90"/>
    </row>
    <row r="573" spans="2:9" x14ac:dyDescent="0.2">
      <c r="B573" s="90"/>
      <c r="C573" s="90"/>
      <c r="D573" s="91"/>
      <c r="H573" s="90"/>
      <c r="I573" s="90"/>
    </row>
    <row r="574" spans="2:9" x14ac:dyDescent="0.2">
      <c r="B574" s="90"/>
      <c r="C574" s="90"/>
      <c r="D574" s="91"/>
      <c r="H574" s="90"/>
      <c r="I574" s="90"/>
    </row>
    <row r="575" spans="2:9" x14ac:dyDescent="0.2">
      <c r="B575" s="90"/>
      <c r="C575" s="90"/>
      <c r="D575" s="91"/>
      <c r="H575" s="90"/>
      <c r="I575" s="90"/>
    </row>
    <row r="576" spans="2:9" x14ac:dyDescent="0.2">
      <c r="B576" s="90"/>
      <c r="C576" s="90"/>
      <c r="D576" s="91"/>
      <c r="H576" s="90"/>
      <c r="I576" s="90"/>
    </row>
    <row r="577" spans="2:9" x14ac:dyDescent="0.2">
      <c r="B577" s="90"/>
      <c r="C577" s="90"/>
      <c r="D577" s="91"/>
      <c r="H577" s="90"/>
      <c r="I577" s="90"/>
    </row>
    <row r="578" spans="2:9" x14ac:dyDescent="0.2">
      <c r="B578" s="90"/>
      <c r="C578" s="90"/>
      <c r="D578" s="91"/>
      <c r="H578" s="90"/>
      <c r="I578" s="90"/>
    </row>
    <row r="579" spans="2:9" x14ac:dyDescent="0.2">
      <c r="B579" s="90"/>
      <c r="C579" s="90"/>
      <c r="D579" s="91"/>
      <c r="H579" s="90"/>
      <c r="I579" s="90"/>
    </row>
    <row r="580" spans="2:9" x14ac:dyDescent="0.2">
      <c r="B580" s="90"/>
      <c r="C580" s="90"/>
      <c r="D580" s="91"/>
      <c r="H580" s="90"/>
      <c r="I580" s="90"/>
    </row>
    <row r="581" spans="2:9" x14ac:dyDescent="0.2">
      <c r="B581" s="90"/>
      <c r="C581" s="90"/>
      <c r="D581" s="91"/>
      <c r="H581" s="90"/>
      <c r="I581" s="90"/>
    </row>
    <row r="582" spans="2:9" x14ac:dyDescent="0.2">
      <c r="B582" s="90"/>
      <c r="C582" s="90"/>
      <c r="D582" s="91"/>
      <c r="H582" s="90"/>
      <c r="I582" s="90"/>
    </row>
    <row r="583" spans="2:9" x14ac:dyDescent="0.2">
      <c r="B583" s="90"/>
      <c r="C583" s="90"/>
      <c r="D583" s="91"/>
      <c r="H583" s="90"/>
      <c r="I583" s="90"/>
    </row>
    <row r="584" spans="2:9" x14ac:dyDescent="0.2">
      <c r="B584" s="90"/>
      <c r="C584" s="90"/>
      <c r="D584" s="91"/>
      <c r="H584" s="90"/>
      <c r="I584" s="90"/>
    </row>
    <row r="585" spans="2:9" x14ac:dyDescent="0.2">
      <c r="B585" s="90"/>
      <c r="C585" s="90"/>
      <c r="D585" s="91"/>
      <c r="H585" s="90"/>
      <c r="I585" s="90"/>
    </row>
    <row r="586" spans="2:9" x14ac:dyDescent="0.2">
      <c r="B586" s="90"/>
      <c r="C586" s="90"/>
      <c r="D586" s="91"/>
      <c r="H586" s="90"/>
      <c r="I586" s="90"/>
    </row>
    <row r="587" spans="2:9" x14ac:dyDescent="0.2">
      <c r="B587" s="90"/>
      <c r="C587" s="90"/>
      <c r="D587" s="91"/>
      <c r="H587" s="90"/>
      <c r="I587" s="90"/>
    </row>
    <row r="588" spans="2:9" x14ac:dyDescent="0.2">
      <c r="B588" s="90"/>
      <c r="C588" s="90"/>
      <c r="D588" s="91"/>
      <c r="H588" s="90"/>
      <c r="I588" s="90"/>
    </row>
    <row r="589" spans="2:9" x14ac:dyDescent="0.2">
      <c r="B589" s="90"/>
      <c r="C589" s="90"/>
      <c r="D589" s="91"/>
      <c r="H589" s="90"/>
      <c r="I589" s="90"/>
    </row>
    <row r="590" spans="2:9" x14ac:dyDescent="0.2">
      <c r="B590" s="90"/>
      <c r="C590" s="90"/>
      <c r="D590" s="91"/>
      <c r="H590" s="90"/>
      <c r="I590" s="90"/>
    </row>
    <row r="591" spans="2:9" x14ac:dyDescent="0.2">
      <c r="B591" s="90"/>
      <c r="C591" s="90"/>
      <c r="D591" s="91"/>
      <c r="H591" s="90"/>
      <c r="I591" s="90"/>
    </row>
    <row r="592" spans="2:9" x14ac:dyDescent="0.2">
      <c r="B592" s="90"/>
      <c r="C592" s="90"/>
      <c r="D592" s="91"/>
      <c r="H592" s="90"/>
      <c r="I592" s="90"/>
    </row>
    <row r="593" spans="2:9" x14ac:dyDescent="0.2">
      <c r="B593" s="90"/>
      <c r="C593" s="90"/>
      <c r="D593" s="91"/>
      <c r="H593" s="90"/>
      <c r="I593" s="90"/>
    </row>
    <row r="594" spans="2:9" x14ac:dyDescent="0.2">
      <c r="B594" s="90"/>
      <c r="C594" s="90"/>
      <c r="D594" s="91"/>
      <c r="H594" s="90"/>
      <c r="I594" s="90"/>
    </row>
    <row r="595" spans="2:9" x14ac:dyDescent="0.2">
      <c r="B595" s="90"/>
      <c r="C595" s="90"/>
      <c r="D595" s="91"/>
      <c r="H595" s="90"/>
      <c r="I595" s="90"/>
    </row>
    <row r="596" spans="2:9" x14ac:dyDescent="0.2">
      <c r="B596" s="90"/>
      <c r="C596" s="90"/>
      <c r="D596" s="91"/>
      <c r="H596" s="90"/>
      <c r="I596" s="90"/>
    </row>
    <row r="597" spans="2:9" x14ac:dyDescent="0.2">
      <c r="B597" s="90"/>
      <c r="C597" s="90"/>
      <c r="D597" s="91"/>
      <c r="H597" s="90"/>
      <c r="I597" s="90"/>
    </row>
    <row r="598" spans="2:9" x14ac:dyDescent="0.2">
      <c r="B598" s="90"/>
      <c r="C598" s="90"/>
      <c r="D598" s="91"/>
      <c r="H598" s="90"/>
      <c r="I598" s="90"/>
    </row>
    <row r="599" spans="2:9" x14ac:dyDescent="0.2">
      <c r="B599" s="90"/>
      <c r="C599" s="90"/>
      <c r="D599" s="91"/>
      <c r="H599" s="90"/>
      <c r="I599" s="90"/>
    </row>
    <row r="600" spans="2:9" x14ac:dyDescent="0.2">
      <c r="B600" s="90"/>
      <c r="C600" s="90"/>
      <c r="D600" s="91"/>
      <c r="H600" s="90"/>
      <c r="I600" s="90"/>
    </row>
    <row r="601" spans="2:9" x14ac:dyDescent="0.2">
      <c r="B601" s="90"/>
      <c r="C601" s="90"/>
      <c r="D601" s="91"/>
      <c r="H601" s="90"/>
      <c r="I601" s="90"/>
    </row>
    <row r="602" spans="2:9" x14ac:dyDescent="0.2">
      <c r="B602" s="90"/>
      <c r="C602" s="90"/>
      <c r="D602" s="91"/>
      <c r="H602" s="90"/>
      <c r="I602" s="90"/>
    </row>
    <row r="603" spans="2:9" x14ac:dyDescent="0.2">
      <c r="B603" s="90"/>
      <c r="C603" s="90"/>
      <c r="D603" s="91"/>
      <c r="H603" s="90"/>
      <c r="I603" s="90"/>
    </row>
    <row r="604" spans="2:9" x14ac:dyDescent="0.2">
      <c r="B604" s="90"/>
      <c r="C604" s="90"/>
      <c r="D604" s="91"/>
      <c r="H604" s="90"/>
      <c r="I604" s="90"/>
    </row>
    <row r="605" spans="2:9" x14ac:dyDescent="0.2">
      <c r="B605" s="90"/>
      <c r="C605" s="90"/>
      <c r="D605" s="91"/>
      <c r="H605" s="90"/>
      <c r="I605" s="90"/>
    </row>
    <row r="606" spans="2:9" x14ac:dyDescent="0.2">
      <c r="B606" s="90"/>
      <c r="C606" s="90"/>
      <c r="D606" s="91"/>
      <c r="H606" s="90"/>
      <c r="I606" s="90"/>
    </row>
    <row r="607" spans="2:9" x14ac:dyDescent="0.2">
      <c r="B607" s="90"/>
      <c r="C607" s="90"/>
      <c r="D607" s="91"/>
      <c r="H607" s="90"/>
      <c r="I607" s="90"/>
    </row>
    <row r="608" spans="2:9" x14ac:dyDescent="0.2">
      <c r="B608" s="90"/>
      <c r="C608" s="90"/>
      <c r="D608" s="91"/>
      <c r="H608" s="90"/>
      <c r="I608" s="90"/>
    </row>
    <row r="609" spans="2:9" x14ac:dyDescent="0.2">
      <c r="B609" s="90"/>
      <c r="C609" s="90"/>
      <c r="D609" s="91"/>
      <c r="H609" s="90"/>
      <c r="I609" s="90"/>
    </row>
    <row r="610" spans="2:9" x14ac:dyDescent="0.2">
      <c r="B610" s="90"/>
      <c r="C610" s="90"/>
      <c r="D610" s="91"/>
      <c r="H610" s="90"/>
      <c r="I610" s="90"/>
    </row>
    <row r="611" spans="2:9" x14ac:dyDescent="0.2">
      <c r="B611" s="90"/>
      <c r="C611" s="90"/>
      <c r="D611" s="91"/>
      <c r="H611" s="90"/>
      <c r="I611" s="90"/>
    </row>
    <row r="612" spans="2:9" x14ac:dyDescent="0.2">
      <c r="B612" s="90"/>
      <c r="C612" s="90"/>
      <c r="D612" s="91"/>
      <c r="H612" s="90"/>
      <c r="I612" s="90"/>
    </row>
    <row r="613" spans="2:9" x14ac:dyDescent="0.2">
      <c r="B613" s="90"/>
      <c r="C613" s="90"/>
      <c r="D613" s="91"/>
      <c r="H613" s="90"/>
      <c r="I613" s="90"/>
    </row>
    <row r="614" spans="2:9" x14ac:dyDescent="0.2">
      <c r="B614" s="90"/>
      <c r="C614" s="90"/>
      <c r="D614" s="91"/>
      <c r="H614" s="90"/>
      <c r="I614" s="90"/>
    </row>
    <row r="615" spans="2:9" x14ac:dyDescent="0.2">
      <c r="B615" s="90"/>
      <c r="C615" s="90"/>
      <c r="D615" s="91"/>
      <c r="H615" s="90"/>
      <c r="I615" s="90"/>
    </row>
    <row r="616" spans="2:9" x14ac:dyDescent="0.2">
      <c r="B616" s="90"/>
      <c r="C616" s="90"/>
      <c r="D616" s="91"/>
      <c r="H616" s="90"/>
      <c r="I616" s="90"/>
    </row>
    <row r="617" spans="2:9" x14ac:dyDescent="0.2">
      <c r="B617" s="90"/>
      <c r="C617" s="90"/>
      <c r="D617" s="91"/>
      <c r="H617" s="90"/>
      <c r="I617" s="90"/>
    </row>
    <row r="618" spans="2:9" x14ac:dyDescent="0.2">
      <c r="B618" s="90"/>
      <c r="C618" s="90"/>
      <c r="D618" s="91"/>
      <c r="H618" s="90"/>
      <c r="I618" s="90"/>
    </row>
    <row r="619" spans="2:9" x14ac:dyDescent="0.2">
      <c r="B619" s="90"/>
      <c r="C619" s="90"/>
      <c r="D619" s="91"/>
      <c r="H619" s="90"/>
      <c r="I619" s="90"/>
    </row>
    <row r="620" spans="2:9" x14ac:dyDescent="0.2">
      <c r="B620" s="90"/>
      <c r="C620" s="90"/>
      <c r="D620" s="91"/>
      <c r="H620" s="90"/>
      <c r="I620" s="90"/>
    </row>
    <row r="621" spans="2:9" x14ac:dyDescent="0.2">
      <c r="B621" s="90"/>
      <c r="C621" s="90"/>
      <c r="D621" s="91"/>
      <c r="H621" s="90"/>
      <c r="I621" s="90"/>
    </row>
    <row r="622" spans="2:9" x14ac:dyDescent="0.2">
      <c r="B622" s="90"/>
      <c r="C622" s="90"/>
      <c r="D622" s="91"/>
      <c r="H622" s="90"/>
      <c r="I622" s="90"/>
    </row>
    <row r="623" spans="2:9" x14ac:dyDescent="0.2">
      <c r="B623" s="90"/>
      <c r="C623" s="90"/>
      <c r="D623" s="91"/>
      <c r="H623" s="90"/>
      <c r="I623" s="90"/>
    </row>
    <row r="624" spans="2:9" x14ac:dyDescent="0.2">
      <c r="B624" s="90"/>
      <c r="C624" s="90"/>
      <c r="D624" s="91"/>
      <c r="H624" s="90"/>
      <c r="I624" s="90"/>
    </row>
    <row r="625" spans="2:9" x14ac:dyDescent="0.2">
      <c r="B625" s="90"/>
      <c r="C625" s="90"/>
      <c r="D625" s="91"/>
      <c r="H625" s="90"/>
      <c r="I625" s="90"/>
    </row>
    <row r="626" spans="2:9" x14ac:dyDescent="0.2">
      <c r="B626" s="90"/>
      <c r="C626" s="90"/>
      <c r="D626" s="91"/>
      <c r="H626" s="90"/>
      <c r="I626" s="90"/>
    </row>
    <row r="627" spans="2:9" x14ac:dyDescent="0.2">
      <c r="B627" s="90"/>
      <c r="C627" s="90"/>
      <c r="D627" s="91"/>
      <c r="H627" s="90"/>
      <c r="I627" s="90"/>
    </row>
    <row r="628" spans="2:9" x14ac:dyDescent="0.2">
      <c r="B628" s="90"/>
      <c r="C628" s="90"/>
      <c r="D628" s="91"/>
      <c r="H628" s="90"/>
      <c r="I628" s="90"/>
    </row>
    <row r="629" spans="2:9" x14ac:dyDescent="0.2">
      <c r="B629" s="90"/>
      <c r="C629" s="90"/>
      <c r="D629" s="91"/>
      <c r="H629" s="90"/>
      <c r="I629" s="90"/>
    </row>
    <row r="630" spans="2:9" x14ac:dyDescent="0.2">
      <c r="B630" s="90"/>
      <c r="C630" s="90"/>
      <c r="D630" s="91"/>
      <c r="H630" s="90"/>
      <c r="I630" s="90"/>
    </row>
    <row r="631" spans="2:9" x14ac:dyDescent="0.2">
      <c r="B631" s="90"/>
      <c r="C631" s="90"/>
      <c r="D631" s="91"/>
      <c r="H631" s="90"/>
      <c r="I631" s="90"/>
    </row>
    <row r="632" spans="2:9" x14ac:dyDescent="0.2">
      <c r="B632" s="90"/>
      <c r="C632" s="90"/>
      <c r="D632" s="91"/>
      <c r="H632" s="90"/>
      <c r="I632" s="90"/>
    </row>
    <row r="633" spans="2:9" x14ac:dyDescent="0.2">
      <c r="B633" s="90"/>
      <c r="C633" s="90"/>
      <c r="D633" s="91"/>
      <c r="H633" s="90"/>
      <c r="I633" s="90"/>
    </row>
    <row r="634" spans="2:9" x14ac:dyDescent="0.2">
      <c r="B634" s="90"/>
      <c r="C634" s="90"/>
      <c r="D634" s="91"/>
      <c r="H634" s="90"/>
      <c r="I634" s="90"/>
    </row>
    <row r="635" spans="2:9" x14ac:dyDescent="0.2">
      <c r="B635" s="90"/>
      <c r="C635" s="90"/>
      <c r="D635" s="91"/>
      <c r="H635" s="90"/>
      <c r="I635" s="90"/>
    </row>
    <row r="636" spans="2:9" x14ac:dyDescent="0.2">
      <c r="B636" s="90"/>
      <c r="C636" s="90"/>
      <c r="D636" s="91"/>
      <c r="H636" s="90"/>
      <c r="I636" s="90"/>
    </row>
    <row r="637" spans="2:9" x14ac:dyDescent="0.2">
      <c r="B637" s="90"/>
      <c r="C637" s="90"/>
      <c r="D637" s="91"/>
      <c r="H637" s="90"/>
      <c r="I637" s="90"/>
    </row>
    <row r="638" spans="2:9" x14ac:dyDescent="0.2">
      <c r="B638" s="90"/>
      <c r="C638" s="90"/>
      <c r="D638" s="91"/>
      <c r="H638" s="90"/>
      <c r="I638" s="90"/>
    </row>
    <row r="639" spans="2:9" x14ac:dyDescent="0.2">
      <c r="B639" s="90"/>
      <c r="C639" s="90"/>
      <c r="D639" s="91"/>
      <c r="H639" s="90"/>
      <c r="I639" s="90"/>
    </row>
    <row r="640" spans="2:9" x14ac:dyDescent="0.2">
      <c r="B640" s="90"/>
      <c r="C640" s="90"/>
      <c r="D640" s="91"/>
      <c r="H640" s="90"/>
      <c r="I640" s="90"/>
    </row>
    <row r="641" spans="2:9" x14ac:dyDescent="0.2">
      <c r="B641" s="90"/>
      <c r="C641" s="90"/>
      <c r="D641" s="91"/>
      <c r="H641" s="90"/>
      <c r="I641" s="90"/>
    </row>
    <row r="642" spans="2:9" x14ac:dyDescent="0.2">
      <c r="B642" s="90"/>
      <c r="C642" s="90"/>
      <c r="D642" s="91"/>
      <c r="H642" s="90"/>
      <c r="I642" s="90"/>
    </row>
    <row r="643" spans="2:9" x14ac:dyDescent="0.2">
      <c r="B643" s="90"/>
      <c r="C643" s="90"/>
      <c r="D643" s="91"/>
      <c r="H643" s="90"/>
      <c r="I643" s="90"/>
    </row>
    <row r="644" spans="2:9" x14ac:dyDescent="0.2">
      <c r="B644" s="90"/>
      <c r="C644" s="90"/>
      <c r="D644" s="91"/>
      <c r="H644" s="90"/>
      <c r="I644" s="90"/>
    </row>
    <row r="645" spans="2:9" x14ac:dyDescent="0.2">
      <c r="B645" s="90"/>
      <c r="C645" s="90"/>
      <c r="D645" s="91"/>
      <c r="H645" s="90"/>
      <c r="I645" s="90"/>
    </row>
    <row r="646" spans="2:9" x14ac:dyDescent="0.2">
      <c r="B646" s="90"/>
      <c r="C646" s="90"/>
      <c r="D646" s="91"/>
      <c r="H646" s="90"/>
      <c r="I646" s="90"/>
    </row>
    <row r="647" spans="2:9" x14ac:dyDescent="0.2">
      <c r="B647" s="90"/>
      <c r="C647" s="90"/>
      <c r="D647" s="91"/>
      <c r="H647" s="90"/>
      <c r="I647" s="90"/>
    </row>
    <row r="648" spans="2:9" x14ac:dyDescent="0.2">
      <c r="B648" s="90"/>
      <c r="C648" s="90"/>
      <c r="D648" s="91"/>
      <c r="H648" s="90"/>
      <c r="I648" s="90"/>
    </row>
    <row r="649" spans="2:9" x14ac:dyDescent="0.2">
      <c r="B649" s="90"/>
      <c r="C649" s="90"/>
      <c r="D649" s="91"/>
      <c r="H649" s="90"/>
      <c r="I649" s="90"/>
    </row>
    <row r="650" spans="2:9" x14ac:dyDescent="0.2">
      <c r="B650" s="90"/>
      <c r="C650" s="90"/>
      <c r="D650" s="91"/>
      <c r="H650" s="90"/>
      <c r="I650" s="90"/>
    </row>
    <row r="651" spans="2:9" x14ac:dyDescent="0.2">
      <c r="B651" s="90"/>
      <c r="C651" s="90"/>
      <c r="D651" s="91"/>
      <c r="H651" s="90"/>
      <c r="I651" s="90"/>
    </row>
    <row r="652" spans="2:9" x14ac:dyDescent="0.2">
      <c r="B652" s="90"/>
      <c r="C652" s="90"/>
      <c r="D652" s="91"/>
      <c r="H652" s="90"/>
      <c r="I652" s="90"/>
    </row>
    <row r="653" spans="2:9" x14ac:dyDescent="0.2">
      <c r="B653" s="90"/>
      <c r="C653" s="90"/>
      <c r="D653" s="91"/>
      <c r="H653" s="90"/>
      <c r="I653" s="90"/>
    </row>
    <row r="654" spans="2:9" x14ac:dyDescent="0.2">
      <c r="B654" s="90"/>
      <c r="C654" s="90"/>
      <c r="D654" s="91"/>
      <c r="H654" s="90"/>
      <c r="I654" s="90"/>
    </row>
    <row r="655" spans="2:9" x14ac:dyDescent="0.2">
      <c r="B655" s="90"/>
      <c r="C655" s="90"/>
      <c r="D655" s="91"/>
      <c r="H655" s="90"/>
      <c r="I655" s="90"/>
    </row>
    <row r="656" spans="2:9" x14ac:dyDescent="0.2">
      <c r="B656" s="90"/>
      <c r="C656" s="90"/>
      <c r="D656" s="91"/>
      <c r="H656" s="90"/>
      <c r="I656" s="90"/>
    </row>
    <row r="657" spans="2:9" x14ac:dyDescent="0.2">
      <c r="B657" s="90"/>
      <c r="C657" s="90"/>
      <c r="D657" s="91"/>
      <c r="H657" s="90"/>
      <c r="I657" s="90"/>
    </row>
    <row r="658" spans="2:9" x14ac:dyDescent="0.2">
      <c r="B658" s="90"/>
      <c r="C658" s="90"/>
      <c r="D658" s="91"/>
      <c r="H658" s="90"/>
      <c r="I658" s="90"/>
    </row>
    <row r="659" spans="2:9" x14ac:dyDescent="0.2">
      <c r="B659" s="90"/>
      <c r="C659" s="90"/>
      <c r="D659" s="91"/>
      <c r="H659" s="90"/>
      <c r="I659" s="90"/>
    </row>
    <row r="660" spans="2:9" x14ac:dyDescent="0.2">
      <c r="B660" s="90"/>
      <c r="C660" s="90"/>
      <c r="D660" s="91"/>
      <c r="H660" s="90"/>
      <c r="I660" s="90"/>
    </row>
    <row r="661" spans="2:9" x14ac:dyDescent="0.2">
      <c r="B661" s="90"/>
      <c r="C661" s="90"/>
      <c r="D661" s="91"/>
      <c r="H661" s="90"/>
      <c r="I661" s="90"/>
    </row>
    <row r="662" spans="2:9" x14ac:dyDescent="0.2">
      <c r="B662" s="90"/>
      <c r="C662" s="90"/>
      <c r="D662" s="91"/>
      <c r="H662" s="90"/>
      <c r="I662" s="90"/>
    </row>
    <row r="663" spans="2:9" x14ac:dyDescent="0.2">
      <c r="B663" s="90"/>
      <c r="C663" s="90"/>
      <c r="D663" s="91"/>
      <c r="H663" s="90"/>
      <c r="I663" s="90"/>
    </row>
    <row r="664" spans="2:9" x14ac:dyDescent="0.2">
      <c r="B664" s="90"/>
      <c r="C664" s="90"/>
      <c r="D664" s="91"/>
      <c r="H664" s="90"/>
      <c r="I664" s="90"/>
    </row>
    <row r="665" spans="2:9" x14ac:dyDescent="0.2">
      <c r="B665" s="90"/>
      <c r="C665" s="90"/>
      <c r="D665" s="91"/>
      <c r="H665" s="90"/>
      <c r="I665" s="90"/>
    </row>
    <row r="666" spans="2:9" x14ac:dyDescent="0.2">
      <c r="B666" s="90"/>
      <c r="C666" s="90"/>
      <c r="D666" s="91"/>
      <c r="H666" s="90"/>
      <c r="I666" s="90"/>
    </row>
    <row r="667" spans="2:9" x14ac:dyDescent="0.2">
      <c r="B667" s="90"/>
      <c r="C667" s="90"/>
      <c r="D667" s="91"/>
      <c r="H667" s="90"/>
      <c r="I667" s="90"/>
    </row>
    <row r="668" spans="2:9" x14ac:dyDescent="0.2">
      <c r="B668" s="90"/>
      <c r="C668" s="90"/>
      <c r="D668" s="91"/>
      <c r="H668" s="90"/>
      <c r="I668" s="90"/>
    </row>
    <row r="669" spans="2:9" x14ac:dyDescent="0.2">
      <c r="B669" s="90"/>
      <c r="C669" s="90"/>
      <c r="D669" s="91"/>
      <c r="H669" s="90"/>
      <c r="I669" s="90"/>
    </row>
    <row r="670" spans="2:9" x14ac:dyDescent="0.2">
      <c r="B670" s="90"/>
      <c r="C670" s="90"/>
      <c r="D670" s="91"/>
      <c r="H670" s="90"/>
      <c r="I670" s="90"/>
    </row>
    <row r="671" spans="2:9" x14ac:dyDescent="0.2">
      <c r="B671" s="90"/>
      <c r="C671" s="90"/>
      <c r="D671" s="91"/>
      <c r="H671" s="90"/>
      <c r="I671" s="90"/>
    </row>
    <row r="672" spans="2:9" x14ac:dyDescent="0.2">
      <c r="B672" s="90"/>
      <c r="C672" s="90"/>
      <c r="D672" s="91"/>
      <c r="H672" s="90"/>
      <c r="I672" s="90"/>
    </row>
    <row r="673" spans="2:9" x14ac:dyDescent="0.2">
      <c r="B673" s="90"/>
      <c r="C673" s="90"/>
      <c r="D673" s="91"/>
      <c r="H673" s="90"/>
      <c r="I673" s="90"/>
    </row>
    <row r="674" spans="2:9" x14ac:dyDescent="0.2">
      <c r="B674" s="90"/>
      <c r="C674" s="90"/>
      <c r="D674" s="91"/>
      <c r="H674" s="90"/>
      <c r="I674" s="90"/>
    </row>
    <row r="675" spans="2:9" x14ac:dyDescent="0.2">
      <c r="B675" s="90"/>
      <c r="C675" s="90"/>
      <c r="D675" s="91"/>
      <c r="H675" s="90"/>
      <c r="I675" s="90"/>
    </row>
    <row r="676" spans="2:9" x14ac:dyDescent="0.2">
      <c r="B676" s="90"/>
      <c r="C676" s="90"/>
      <c r="D676" s="91"/>
      <c r="H676" s="90"/>
      <c r="I676" s="90"/>
    </row>
    <row r="677" spans="2:9" x14ac:dyDescent="0.2">
      <c r="B677" s="90"/>
      <c r="C677" s="90"/>
      <c r="D677" s="91"/>
      <c r="H677" s="90"/>
      <c r="I677" s="90"/>
    </row>
    <row r="678" spans="2:9" x14ac:dyDescent="0.2">
      <c r="B678" s="90"/>
      <c r="C678" s="90"/>
      <c r="D678" s="91"/>
      <c r="H678" s="90"/>
      <c r="I678" s="90"/>
    </row>
    <row r="679" spans="2:9" x14ac:dyDescent="0.2">
      <c r="B679" s="90"/>
      <c r="C679" s="90"/>
      <c r="D679" s="91"/>
      <c r="H679" s="90"/>
      <c r="I679" s="90"/>
    </row>
    <row r="680" spans="2:9" x14ac:dyDescent="0.2">
      <c r="B680" s="90"/>
      <c r="C680" s="90"/>
      <c r="D680" s="91"/>
      <c r="H680" s="90"/>
      <c r="I680" s="90"/>
    </row>
    <row r="681" spans="2:9" x14ac:dyDescent="0.2">
      <c r="B681" s="90"/>
      <c r="C681" s="90"/>
      <c r="D681" s="91"/>
      <c r="H681" s="90"/>
      <c r="I681" s="90"/>
    </row>
    <row r="682" spans="2:9" x14ac:dyDescent="0.2">
      <c r="B682" s="90"/>
      <c r="C682" s="90"/>
      <c r="D682" s="91"/>
      <c r="H682" s="90"/>
      <c r="I682" s="90"/>
    </row>
    <row r="683" spans="2:9" x14ac:dyDescent="0.2">
      <c r="B683" s="90"/>
      <c r="C683" s="90"/>
      <c r="D683" s="91"/>
      <c r="H683" s="90"/>
      <c r="I683" s="90"/>
    </row>
    <row r="684" spans="2:9" x14ac:dyDescent="0.2">
      <c r="B684" s="90"/>
      <c r="C684" s="90"/>
      <c r="D684" s="91"/>
      <c r="H684" s="90"/>
      <c r="I684" s="90"/>
    </row>
    <row r="685" spans="2:9" x14ac:dyDescent="0.2">
      <c r="B685" s="90"/>
      <c r="C685" s="90"/>
      <c r="D685" s="91"/>
      <c r="H685" s="90"/>
      <c r="I685" s="90"/>
    </row>
    <row r="686" spans="2:9" x14ac:dyDescent="0.2">
      <c r="B686" s="90"/>
      <c r="C686" s="90"/>
      <c r="D686" s="91"/>
      <c r="H686" s="90"/>
      <c r="I686" s="90"/>
    </row>
    <row r="687" spans="2:9" x14ac:dyDescent="0.2">
      <c r="B687" s="90"/>
      <c r="C687" s="90"/>
      <c r="D687" s="91"/>
      <c r="H687" s="90"/>
      <c r="I687" s="90"/>
    </row>
    <row r="688" spans="2:9" x14ac:dyDescent="0.2">
      <c r="B688" s="90"/>
      <c r="C688" s="90"/>
      <c r="D688" s="91"/>
      <c r="H688" s="90"/>
      <c r="I688" s="90"/>
    </row>
    <row r="689" spans="2:9" x14ac:dyDescent="0.2">
      <c r="B689" s="90"/>
      <c r="C689" s="90"/>
      <c r="D689" s="91"/>
      <c r="H689" s="90"/>
      <c r="I689" s="90"/>
    </row>
    <row r="690" spans="2:9" x14ac:dyDescent="0.2">
      <c r="B690" s="90"/>
      <c r="C690" s="90"/>
      <c r="D690" s="91"/>
      <c r="H690" s="90"/>
      <c r="I690" s="90"/>
    </row>
    <row r="691" spans="2:9" x14ac:dyDescent="0.2">
      <c r="B691" s="90"/>
      <c r="C691" s="90"/>
      <c r="D691" s="91"/>
      <c r="H691" s="90"/>
      <c r="I691" s="90"/>
    </row>
    <row r="692" spans="2:9" x14ac:dyDescent="0.2">
      <c r="B692" s="90"/>
      <c r="C692" s="90"/>
      <c r="D692" s="91"/>
      <c r="H692" s="90"/>
      <c r="I692" s="90"/>
    </row>
    <row r="693" spans="2:9" x14ac:dyDescent="0.2">
      <c r="B693" s="90"/>
      <c r="C693" s="90"/>
      <c r="D693" s="91"/>
      <c r="H693" s="90"/>
      <c r="I693" s="90"/>
    </row>
    <row r="694" spans="2:9" x14ac:dyDescent="0.2">
      <c r="B694" s="90"/>
      <c r="C694" s="90"/>
      <c r="D694" s="91"/>
      <c r="H694" s="90"/>
      <c r="I694" s="90"/>
    </row>
    <row r="695" spans="2:9" x14ac:dyDescent="0.2">
      <c r="B695" s="90"/>
      <c r="C695" s="90"/>
      <c r="D695" s="91"/>
      <c r="H695" s="90"/>
      <c r="I695" s="90"/>
    </row>
    <row r="696" spans="2:9" x14ac:dyDescent="0.2">
      <c r="B696" s="90"/>
      <c r="C696" s="90"/>
      <c r="D696" s="91"/>
      <c r="H696" s="90"/>
      <c r="I696" s="90"/>
    </row>
    <row r="697" spans="2:9" x14ac:dyDescent="0.2">
      <c r="B697" s="90"/>
      <c r="C697" s="90"/>
      <c r="D697" s="91"/>
      <c r="H697" s="90"/>
      <c r="I697" s="90"/>
    </row>
    <row r="698" spans="2:9" x14ac:dyDescent="0.2">
      <c r="B698" s="90"/>
      <c r="C698" s="90"/>
      <c r="D698" s="91"/>
      <c r="H698" s="90"/>
      <c r="I698" s="90"/>
    </row>
    <row r="699" spans="2:9" x14ac:dyDescent="0.2">
      <c r="B699" s="90"/>
      <c r="C699" s="90"/>
      <c r="D699" s="91"/>
      <c r="H699" s="90"/>
      <c r="I699" s="90"/>
    </row>
    <row r="700" spans="2:9" x14ac:dyDescent="0.2">
      <c r="B700" s="90"/>
      <c r="C700" s="90"/>
      <c r="D700" s="91"/>
      <c r="H700" s="90"/>
      <c r="I700" s="90"/>
    </row>
    <row r="701" spans="2:9" x14ac:dyDescent="0.2">
      <c r="B701" s="90"/>
      <c r="C701" s="90"/>
      <c r="D701" s="91"/>
      <c r="H701" s="90"/>
      <c r="I701" s="90"/>
    </row>
    <row r="702" spans="2:9" x14ac:dyDescent="0.2">
      <c r="B702" s="90"/>
      <c r="C702" s="90"/>
      <c r="D702" s="91"/>
      <c r="H702" s="90"/>
      <c r="I702" s="90"/>
    </row>
    <row r="703" spans="2:9" x14ac:dyDescent="0.2">
      <c r="B703" s="90"/>
      <c r="C703" s="90"/>
      <c r="D703" s="91"/>
      <c r="H703" s="90"/>
      <c r="I703" s="90"/>
    </row>
    <row r="704" spans="2:9" x14ac:dyDescent="0.2">
      <c r="B704" s="90"/>
      <c r="C704" s="90"/>
      <c r="D704" s="91"/>
      <c r="H704" s="90"/>
      <c r="I704" s="90"/>
    </row>
    <row r="705" spans="2:9" x14ac:dyDescent="0.2">
      <c r="B705" s="90"/>
      <c r="C705" s="90"/>
      <c r="D705" s="91"/>
      <c r="H705" s="90"/>
      <c r="I705" s="90"/>
    </row>
    <row r="706" spans="2:9" x14ac:dyDescent="0.2">
      <c r="B706" s="90"/>
      <c r="C706" s="90"/>
      <c r="D706" s="91"/>
      <c r="H706" s="90"/>
      <c r="I706" s="90"/>
    </row>
    <row r="707" spans="2:9" x14ac:dyDescent="0.2">
      <c r="B707" s="90"/>
      <c r="C707" s="90"/>
      <c r="D707" s="91"/>
      <c r="H707" s="90"/>
      <c r="I707" s="90"/>
    </row>
    <row r="708" spans="2:9" x14ac:dyDescent="0.2">
      <c r="B708" s="90"/>
      <c r="C708" s="90"/>
      <c r="D708" s="91"/>
      <c r="H708" s="90"/>
      <c r="I708" s="90"/>
    </row>
    <row r="709" spans="2:9" x14ac:dyDescent="0.2">
      <c r="B709" s="90"/>
      <c r="C709" s="90"/>
      <c r="D709" s="91"/>
      <c r="H709" s="90"/>
      <c r="I709" s="90"/>
    </row>
    <row r="710" spans="2:9" x14ac:dyDescent="0.2">
      <c r="B710" s="90"/>
      <c r="C710" s="90"/>
      <c r="D710" s="91"/>
      <c r="H710" s="90"/>
      <c r="I710" s="90"/>
    </row>
    <row r="711" spans="2:9" x14ac:dyDescent="0.2">
      <c r="B711" s="90"/>
      <c r="C711" s="90"/>
      <c r="D711" s="91"/>
      <c r="H711" s="90"/>
      <c r="I711" s="90"/>
    </row>
    <row r="712" spans="2:9" x14ac:dyDescent="0.2">
      <c r="B712" s="90"/>
      <c r="C712" s="90"/>
      <c r="D712" s="91"/>
      <c r="H712" s="90"/>
      <c r="I712" s="90"/>
    </row>
    <row r="713" spans="2:9" x14ac:dyDescent="0.2">
      <c r="B713" s="90"/>
      <c r="C713" s="90"/>
      <c r="D713" s="91"/>
      <c r="H713" s="90"/>
      <c r="I713" s="90"/>
    </row>
    <row r="714" spans="2:9" x14ac:dyDescent="0.2">
      <c r="B714" s="90"/>
      <c r="C714" s="90"/>
      <c r="D714" s="91"/>
      <c r="H714" s="90"/>
      <c r="I714" s="90"/>
    </row>
    <row r="715" spans="2:9" x14ac:dyDescent="0.2">
      <c r="B715" s="90"/>
      <c r="C715" s="90"/>
      <c r="D715" s="91"/>
      <c r="H715" s="90"/>
      <c r="I715" s="90"/>
    </row>
    <row r="716" spans="2:9" x14ac:dyDescent="0.2">
      <c r="B716" s="90"/>
      <c r="C716" s="90"/>
      <c r="D716" s="91"/>
      <c r="H716" s="90"/>
      <c r="I716" s="90"/>
    </row>
    <row r="717" spans="2:9" x14ac:dyDescent="0.2">
      <c r="B717" s="90"/>
      <c r="C717" s="90"/>
      <c r="D717" s="91"/>
      <c r="H717" s="90"/>
      <c r="I717" s="90"/>
    </row>
    <row r="718" spans="2:9" x14ac:dyDescent="0.2">
      <c r="B718" s="90"/>
      <c r="C718" s="90"/>
      <c r="D718" s="91"/>
      <c r="H718" s="90"/>
      <c r="I718" s="90"/>
    </row>
    <row r="719" spans="2:9" x14ac:dyDescent="0.2">
      <c r="B719" s="90"/>
      <c r="C719" s="90"/>
      <c r="D719" s="91"/>
      <c r="H719" s="90"/>
      <c r="I719" s="90"/>
    </row>
    <row r="720" spans="2:9" x14ac:dyDescent="0.2">
      <c r="B720" s="90"/>
      <c r="C720" s="90"/>
      <c r="D720" s="91"/>
      <c r="H720" s="90"/>
      <c r="I720" s="90"/>
    </row>
    <row r="721" spans="2:9" x14ac:dyDescent="0.2">
      <c r="B721" s="90"/>
      <c r="C721" s="90"/>
      <c r="D721" s="91"/>
      <c r="H721" s="90"/>
      <c r="I721" s="90"/>
    </row>
    <row r="722" spans="2:9" x14ac:dyDescent="0.2">
      <c r="B722" s="90"/>
      <c r="C722" s="90"/>
      <c r="D722" s="91"/>
      <c r="H722" s="90"/>
      <c r="I722" s="90"/>
    </row>
    <row r="723" spans="2:9" x14ac:dyDescent="0.2">
      <c r="B723" s="90"/>
      <c r="C723" s="90"/>
      <c r="D723" s="91"/>
      <c r="H723" s="90"/>
      <c r="I723" s="90"/>
    </row>
    <row r="724" spans="2:9" x14ac:dyDescent="0.2">
      <c r="B724" s="90"/>
      <c r="C724" s="90"/>
      <c r="D724" s="91"/>
      <c r="H724" s="90"/>
      <c r="I724" s="90"/>
    </row>
    <row r="725" spans="2:9" x14ac:dyDescent="0.2">
      <c r="B725" s="90"/>
      <c r="C725" s="90"/>
      <c r="D725" s="91"/>
      <c r="H725" s="90"/>
      <c r="I725" s="90"/>
    </row>
    <row r="726" spans="2:9" x14ac:dyDescent="0.2">
      <c r="B726" s="90"/>
      <c r="C726" s="90"/>
      <c r="D726" s="91"/>
      <c r="H726" s="90"/>
      <c r="I726" s="90"/>
    </row>
    <row r="727" spans="2:9" x14ac:dyDescent="0.2">
      <c r="B727" s="90"/>
      <c r="C727" s="90"/>
      <c r="D727" s="91"/>
      <c r="H727" s="90"/>
      <c r="I727" s="90"/>
    </row>
    <row r="728" spans="2:9" x14ac:dyDescent="0.2">
      <c r="B728" s="90"/>
      <c r="C728" s="90"/>
      <c r="D728" s="91"/>
      <c r="H728" s="90"/>
      <c r="I728" s="90"/>
    </row>
    <row r="729" spans="2:9" x14ac:dyDescent="0.2">
      <c r="B729" s="90"/>
      <c r="C729" s="90"/>
      <c r="D729" s="91"/>
      <c r="H729" s="90"/>
      <c r="I729" s="90"/>
    </row>
    <row r="730" spans="2:9" x14ac:dyDescent="0.2">
      <c r="B730" s="90"/>
      <c r="C730" s="90"/>
      <c r="D730" s="91"/>
      <c r="H730" s="90"/>
      <c r="I730" s="90"/>
    </row>
    <row r="731" spans="2:9" x14ac:dyDescent="0.2">
      <c r="B731" s="90"/>
      <c r="C731" s="90"/>
      <c r="D731" s="91"/>
      <c r="H731" s="90"/>
      <c r="I731" s="90"/>
    </row>
    <row r="732" spans="2:9" x14ac:dyDescent="0.2">
      <c r="B732" s="90"/>
      <c r="C732" s="90"/>
      <c r="D732" s="91"/>
      <c r="H732" s="90"/>
      <c r="I732" s="90"/>
    </row>
    <row r="733" spans="2:9" x14ac:dyDescent="0.2">
      <c r="B733" s="90"/>
      <c r="C733" s="90"/>
      <c r="D733" s="91"/>
      <c r="H733" s="90"/>
      <c r="I733" s="90"/>
    </row>
    <row r="734" spans="2:9" x14ac:dyDescent="0.2">
      <c r="B734" s="90"/>
      <c r="C734" s="90"/>
      <c r="D734" s="91"/>
      <c r="H734" s="90"/>
      <c r="I734" s="90"/>
    </row>
    <row r="735" spans="2:9" x14ac:dyDescent="0.2">
      <c r="B735" s="90"/>
      <c r="C735" s="90"/>
      <c r="D735" s="91"/>
      <c r="H735" s="90"/>
      <c r="I735" s="90"/>
    </row>
    <row r="736" spans="2:9" x14ac:dyDescent="0.2">
      <c r="B736" s="90"/>
      <c r="C736" s="90"/>
      <c r="D736" s="91"/>
      <c r="H736" s="90"/>
      <c r="I736" s="90"/>
    </row>
    <row r="737" spans="2:9" x14ac:dyDescent="0.2">
      <c r="B737" s="90"/>
      <c r="C737" s="90"/>
      <c r="D737" s="91"/>
      <c r="H737" s="90"/>
      <c r="I737" s="90"/>
    </row>
    <row r="738" spans="2:9" x14ac:dyDescent="0.2">
      <c r="B738" s="90"/>
      <c r="C738" s="90"/>
      <c r="D738" s="91"/>
      <c r="H738" s="90"/>
      <c r="I738" s="90"/>
    </row>
    <row r="739" spans="2:9" x14ac:dyDescent="0.2">
      <c r="B739" s="90"/>
      <c r="C739" s="90"/>
      <c r="D739" s="91"/>
      <c r="H739" s="90"/>
      <c r="I739" s="90"/>
    </row>
    <row r="740" spans="2:9" x14ac:dyDescent="0.2">
      <c r="B740" s="90"/>
      <c r="C740" s="90"/>
      <c r="D740" s="91"/>
      <c r="H740" s="90"/>
      <c r="I740" s="90"/>
    </row>
    <row r="741" spans="2:9" x14ac:dyDescent="0.2">
      <c r="B741" s="90"/>
      <c r="C741" s="90"/>
      <c r="D741" s="91"/>
      <c r="H741" s="90"/>
      <c r="I741" s="90"/>
    </row>
    <row r="742" spans="2:9" x14ac:dyDescent="0.2">
      <c r="B742" s="90"/>
      <c r="C742" s="90"/>
      <c r="D742" s="91"/>
      <c r="H742" s="90"/>
      <c r="I742" s="90"/>
    </row>
    <row r="743" spans="2:9" x14ac:dyDescent="0.2">
      <c r="B743" s="90"/>
      <c r="C743" s="90"/>
      <c r="D743" s="91"/>
      <c r="H743" s="90"/>
      <c r="I743" s="90"/>
    </row>
    <row r="744" spans="2:9" x14ac:dyDescent="0.2">
      <c r="B744" s="90"/>
      <c r="C744" s="90"/>
      <c r="D744" s="91"/>
      <c r="H744" s="90"/>
      <c r="I744" s="90"/>
    </row>
    <row r="745" spans="2:9" x14ac:dyDescent="0.2">
      <c r="B745" s="90"/>
      <c r="C745" s="90"/>
      <c r="D745" s="91"/>
      <c r="H745" s="90"/>
      <c r="I745" s="90"/>
    </row>
    <row r="746" spans="2:9" x14ac:dyDescent="0.2">
      <c r="B746" s="90"/>
      <c r="C746" s="90"/>
      <c r="D746" s="91"/>
      <c r="H746" s="90"/>
      <c r="I746" s="90"/>
    </row>
    <row r="747" spans="2:9" x14ac:dyDescent="0.2">
      <c r="B747" s="90"/>
      <c r="C747" s="90"/>
      <c r="D747" s="91"/>
      <c r="H747" s="90"/>
      <c r="I747" s="90"/>
    </row>
    <row r="748" spans="2:9" x14ac:dyDescent="0.2">
      <c r="B748" s="90"/>
      <c r="C748" s="90"/>
      <c r="D748" s="91"/>
      <c r="H748" s="90"/>
      <c r="I748" s="90"/>
    </row>
    <row r="749" spans="2:9" x14ac:dyDescent="0.2">
      <c r="B749" s="90"/>
      <c r="C749" s="90"/>
      <c r="D749" s="91"/>
      <c r="H749" s="90"/>
      <c r="I749" s="90"/>
    </row>
    <row r="750" spans="2:9" x14ac:dyDescent="0.2">
      <c r="B750" s="90"/>
      <c r="C750" s="90"/>
      <c r="D750" s="91"/>
      <c r="H750" s="90"/>
      <c r="I750" s="90"/>
    </row>
    <row r="751" spans="2:9" x14ac:dyDescent="0.2">
      <c r="B751" s="90"/>
      <c r="C751" s="90"/>
      <c r="D751" s="91"/>
      <c r="H751" s="90"/>
      <c r="I751" s="90"/>
    </row>
    <row r="752" spans="2:9" x14ac:dyDescent="0.2">
      <c r="B752" s="90"/>
      <c r="C752" s="90"/>
      <c r="D752" s="91"/>
      <c r="H752" s="90"/>
      <c r="I752" s="90"/>
    </row>
    <row r="753" spans="2:9" x14ac:dyDescent="0.2">
      <c r="B753" s="90"/>
      <c r="C753" s="90"/>
      <c r="D753" s="91"/>
      <c r="H753" s="90"/>
      <c r="I753" s="90"/>
    </row>
    <row r="754" spans="2:9" x14ac:dyDescent="0.2">
      <c r="B754" s="90"/>
      <c r="C754" s="90"/>
      <c r="D754" s="91"/>
      <c r="H754" s="90"/>
      <c r="I754" s="90"/>
    </row>
    <row r="755" spans="2:9" x14ac:dyDescent="0.2">
      <c r="B755" s="90"/>
      <c r="C755" s="90"/>
      <c r="D755" s="91"/>
      <c r="H755" s="90"/>
      <c r="I755" s="90"/>
    </row>
    <row r="756" spans="2:9" x14ac:dyDescent="0.2">
      <c r="B756" s="90"/>
      <c r="C756" s="90"/>
      <c r="D756" s="91"/>
      <c r="H756" s="90"/>
      <c r="I756" s="90"/>
    </row>
    <row r="757" spans="2:9" x14ac:dyDescent="0.2">
      <c r="B757" s="90"/>
      <c r="C757" s="90"/>
      <c r="D757" s="91"/>
      <c r="H757" s="90"/>
      <c r="I757" s="90"/>
    </row>
    <row r="758" spans="2:9" x14ac:dyDescent="0.2">
      <c r="B758" s="90"/>
      <c r="C758" s="90"/>
      <c r="D758" s="91"/>
      <c r="H758" s="90"/>
      <c r="I758" s="90"/>
    </row>
    <row r="759" spans="2:9" x14ac:dyDescent="0.2">
      <c r="B759" s="90"/>
      <c r="C759" s="90"/>
      <c r="D759" s="91"/>
      <c r="H759" s="90"/>
      <c r="I759" s="90"/>
    </row>
    <row r="760" spans="2:9" x14ac:dyDescent="0.2">
      <c r="B760" s="90"/>
      <c r="C760" s="90"/>
      <c r="D760" s="91"/>
      <c r="H760" s="90"/>
      <c r="I760" s="90"/>
    </row>
    <row r="761" spans="2:9" x14ac:dyDescent="0.2">
      <c r="B761" s="90"/>
      <c r="C761" s="90"/>
      <c r="D761" s="91"/>
      <c r="H761" s="90"/>
      <c r="I761" s="90"/>
    </row>
    <row r="762" spans="2:9" x14ac:dyDescent="0.2">
      <c r="B762" s="90"/>
      <c r="C762" s="90"/>
      <c r="D762" s="91"/>
      <c r="H762" s="90"/>
      <c r="I762" s="90"/>
    </row>
    <row r="763" spans="2:9" x14ac:dyDescent="0.2">
      <c r="B763" s="90"/>
      <c r="C763" s="90"/>
      <c r="D763" s="91"/>
      <c r="H763" s="90"/>
      <c r="I763" s="90"/>
    </row>
    <row r="764" spans="2:9" x14ac:dyDescent="0.2">
      <c r="B764" s="90"/>
      <c r="C764" s="90"/>
      <c r="D764" s="91"/>
      <c r="H764" s="90"/>
      <c r="I764" s="90"/>
    </row>
    <row r="765" spans="2:9" x14ac:dyDescent="0.2">
      <c r="B765" s="90"/>
      <c r="C765" s="90"/>
      <c r="D765" s="91"/>
      <c r="H765" s="90"/>
      <c r="I765" s="90"/>
    </row>
    <row r="766" spans="2:9" x14ac:dyDescent="0.2">
      <c r="B766" s="90"/>
      <c r="C766" s="90"/>
      <c r="D766" s="91"/>
      <c r="H766" s="90"/>
      <c r="I766" s="90"/>
    </row>
    <row r="767" spans="2:9" x14ac:dyDescent="0.2">
      <c r="B767" s="90"/>
      <c r="C767" s="90"/>
      <c r="D767" s="91"/>
      <c r="H767" s="90"/>
      <c r="I767" s="90"/>
    </row>
    <row r="768" spans="2:9" x14ac:dyDescent="0.2">
      <c r="B768" s="90"/>
      <c r="C768" s="90"/>
      <c r="D768" s="91"/>
      <c r="H768" s="90"/>
      <c r="I768" s="90"/>
    </row>
    <row r="769" spans="1:9" x14ac:dyDescent="0.2">
      <c r="B769" s="90"/>
      <c r="C769" s="90"/>
      <c r="D769" s="91"/>
      <c r="H769" s="90"/>
      <c r="I769" s="90"/>
    </row>
    <row r="770" spans="1:9" x14ac:dyDescent="0.2">
      <c r="B770" s="90"/>
      <c r="C770" s="90"/>
      <c r="D770" s="91"/>
      <c r="H770" s="90"/>
      <c r="I770" s="90"/>
    </row>
    <row r="771" spans="1:9" x14ac:dyDescent="0.2">
      <c r="B771" s="90"/>
      <c r="C771" s="90"/>
      <c r="D771" s="91"/>
      <c r="H771" s="90"/>
      <c r="I771" s="90"/>
    </row>
    <row r="772" spans="1:9" x14ac:dyDescent="0.2">
      <c r="B772" s="90"/>
      <c r="C772" s="90"/>
      <c r="D772" s="91"/>
      <c r="H772" s="90"/>
      <c r="I772" s="90"/>
    </row>
    <row r="773" spans="1:9" x14ac:dyDescent="0.2">
      <c r="B773" s="90"/>
      <c r="C773" s="90"/>
      <c r="D773" s="91"/>
      <c r="H773" s="90"/>
      <c r="I773" s="90"/>
    </row>
    <row r="774" spans="1:9" x14ac:dyDescent="0.2">
      <c r="B774" s="90"/>
      <c r="C774" s="90"/>
      <c r="D774" s="91"/>
      <c r="H774" s="90"/>
      <c r="I774" s="90"/>
    </row>
    <row r="775" spans="1:9" x14ac:dyDescent="0.2">
      <c r="B775" s="90"/>
      <c r="C775" s="90"/>
      <c r="D775" s="91"/>
      <c r="H775" s="90"/>
      <c r="I775" s="90"/>
    </row>
    <row r="780" spans="1:9" x14ac:dyDescent="0.2">
      <c r="A780" s="117"/>
      <c r="B780" s="117"/>
      <c r="C780" s="117"/>
    </row>
    <row r="781" spans="1:9" x14ac:dyDescent="0.2">
      <c r="A781" s="117"/>
      <c r="B781" s="117"/>
      <c r="C781" s="117"/>
    </row>
    <row r="782" spans="1:9" x14ac:dyDescent="0.2">
      <c r="A782" s="117"/>
      <c r="B782" s="117"/>
      <c r="C782" s="117"/>
    </row>
    <row r="783" spans="1:9" x14ac:dyDescent="0.2">
      <c r="A783" s="117"/>
      <c r="B783" s="117"/>
      <c r="C783" s="117"/>
    </row>
    <row r="784" spans="1:9" x14ac:dyDescent="0.2">
      <c r="A784" s="117"/>
      <c r="B784" s="117"/>
      <c r="C784" s="117"/>
    </row>
    <row r="785" spans="1:3" x14ac:dyDescent="0.2">
      <c r="A785" s="117"/>
      <c r="B785" s="117"/>
      <c r="C785" s="117"/>
    </row>
    <row r="786" spans="1:3" x14ac:dyDescent="0.2">
      <c r="A786" s="117"/>
      <c r="B786" s="117"/>
      <c r="C786" s="117"/>
    </row>
    <row r="787" spans="1:3" x14ac:dyDescent="0.2">
      <c r="A787" s="117"/>
      <c r="B787" s="117"/>
      <c r="C787" s="117"/>
    </row>
    <row r="788" spans="1:3" x14ac:dyDescent="0.2">
      <c r="A788" s="117"/>
      <c r="B788" s="117"/>
      <c r="C788" s="117"/>
    </row>
    <row r="789" spans="1:3" x14ac:dyDescent="0.2">
      <c r="A789" s="117"/>
      <c r="B789" s="117"/>
      <c r="C789" s="117"/>
    </row>
    <row r="790" spans="1:3" x14ac:dyDescent="0.2">
      <c r="A790" s="117"/>
      <c r="B790" s="117"/>
      <c r="C790" s="117"/>
    </row>
    <row r="791" spans="1:3" x14ac:dyDescent="0.2">
      <c r="A791" s="117"/>
      <c r="B791" s="117"/>
      <c r="C791" s="117"/>
    </row>
    <row r="792" spans="1:3" x14ac:dyDescent="0.2">
      <c r="A792" s="117"/>
      <c r="B792" s="117"/>
      <c r="C792" s="117"/>
    </row>
    <row r="793" spans="1:3" x14ac:dyDescent="0.2">
      <c r="A793" s="117"/>
      <c r="B793" s="117"/>
      <c r="C793" s="165"/>
    </row>
    <row r="794" spans="1:3" x14ac:dyDescent="0.2">
      <c r="A794" s="117"/>
      <c r="B794" s="117"/>
      <c r="C794" s="117"/>
    </row>
    <row r="795" spans="1:3" x14ac:dyDescent="0.2">
      <c r="A795" s="117"/>
      <c r="B795" s="117"/>
      <c r="C795" s="117"/>
    </row>
    <row r="796" spans="1:3" x14ac:dyDescent="0.2">
      <c r="A796" s="117"/>
      <c r="B796" s="117"/>
      <c r="C796" s="117"/>
    </row>
    <row r="797" spans="1:3" x14ac:dyDescent="0.2">
      <c r="A797" s="117"/>
      <c r="B797" s="117"/>
      <c r="C797" s="117"/>
    </row>
    <row r="798" spans="1:3" x14ac:dyDescent="0.2">
      <c r="A798" s="117"/>
      <c r="B798" s="117"/>
      <c r="C798" s="117"/>
    </row>
    <row r="799" spans="1:3" x14ac:dyDescent="0.2">
      <c r="A799" s="117"/>
      <c r="B799" s="117"/>
      <c r="C799" s="117"/>
    </row>
    <row r="800" spans="1:3" x14ac:dyDescent="0.2">
      <c r="A800" s="117"/>
      <c r="B800" s="117"/>
      <c r="C800" s="117"/>
    </row>
    <row r="801" spans="1:3" x14ac:dyDescent="0.2">
      <c r="A801" s="117"/>
      <c r="B801" s="117"/>
      <c r="C801" s="117"/>
    </row>
    <row r="802" spans="1:3" x14ac:dyDescent="0.2">
      <c r="A802" s="117"/>
      <c r="B802" s="117"/>
      <c r="C802" s="165"/>
    </row>
    <row r="803" spans="1:3" x14ac:dyDescent="0.2">
      <c r="A803" s="117"/>
      <c r="B803" s="117"/>
      <c r="C803" s="117"/>
    </row>
    <row r="804" spans="1:3" x14ac:dyDescent="0.2">
      <c r="A804" s="117"/>
      <c r="B804" s="117"/>
      <c r="C804" s="117"/>
    </row>
    <row r="805" spans="1:3" x14ac:dyDescent="0.2">
      <c r="A805" s="117"/>
      <c r="B805" s="117"/>
      <c r="C805" s="117"/>
    </row>
    <row r="806" spans="1:3" x14ac:dyDescent="0.2">
      <c r="A806" s="117"/>
      <c r="B806" s="117"/>
      <c r="C806" s="117"/>
    </row>
    <row r="807" spans="1:3" x14ac:dyDescent="0.2">
      <c r="A807" s="117"/>
      <c r="B807" s="117"/>
      <c r="C807" s="165"/>
    </row>
    <row r="808" spans="1:3" x14ac:dyDescent="0.2">
      <c r="A808" s="117"/>
      <c r="B808" s="165"/>
      <c r="C808" s="165"/>
    </row>
    <row r="809" spans="1:3" x14ac:dyDescent="0.2">
      <c r="A809" s="117"/>
      <c r="B809" s="117"/>
      <c r="C809" s="165"/>
    </row>
    <row r="810" spans="1:3" x14ac:dyDescent="0.2">
      <c r="A810" s="117"/>
      <c r="B810" s="117"/>
      <c r="C810" s="165"/>
    </row>
    <row r="811" spans="1:3" x14ac:dyDescent="0.2">
      <c r="A811" s="117"/>
      <c r="B811" s="117"/>
      <c r="C811" s="165"/>
    </row>
    <row r="812" spans="1:3" x14ac:dyDescent="0.2">
      <c r="A812" s="117"/>
      <c r="B812" s="117"/>
      <c r="C812" s="117"/>
    </row>
    <row r="813" spans="1:3" x14ac:dyDescent="0.2">
      <c r="A813" s="117"/>
      <c r="B813" s="117"/>
      <c r="C813" s="165"/>
    </row>
    <row r="814" spans="1:3" x14ac:dyDescent="0.2">
      <c r="A814" s="117"/>
      <c r="B814" s="165"/>
      <c r="C814" s="117"/>
    </row>
    <row r="815" spans="1:3" x14ac:dyDescent="0.2">
      <c r="A815" s="117"/>
      <c r="B815" s="165"/>
      <c r="C815" s="165"/>
    </row>
    <row r="816" spans="1:3" x14ac:dyDescent="0.2">
      <c r="A816" s="117"/>
      <c r="B816" s="117"/>
      <c r="C816" s="117"/>
    </row>
    <row r="817" spans="1:3" x14ac:dyDescent="0.2">
      <c r="A817" s="117"/>
      <c r="B817" s="117"/>
      <c r="C817" s="117"/>
    </row>
    <row r="818" spans="1:3" x14ac:dyDescent="0.2">
      <c r="A818" s="117"/>
      <c r="B818" s="117"/>
      <c r="C818" s="117"/>
    </row>
    <row r="819" spans="1:3" x14ac:dyDescent="0.2">
      <c r="A819" s="117"/>
      <c r="B819" s="117"/>
      <c r="C819" s="165"/>
    </row>
    <row r="820" spans="1:3" x14ac:dyDescent="0.2">
      <c r="A820" s="117"/>
      <c r="B820" s="165"/>
      <c r="C820" s="165"/>
    </row>
    <row r="821" spans="1:3" x14ac:dyDescent="0.2">
      <c r="A821" s="117"/>
      <c r="B821" s="165"/>
      <c r="C821" s="165"/>
    </row>
    <row r="822" spans="1:3" x14ac:dyDescent="0.2">
      <c r="A822" s="117"/>
      <c r="B822" s="165"/>
      <c r="C822" s="165"/>
    </row>
    <row r="823" spans="1:3" x14ac:dyDescent="0.2">
      <c r="A823" s="117"/>
      <c r="B823" s="117"/>
      <c r="C823" s="117"/>
    </row>
    <row r="824" spans="1:3" x14ac:dyDescent="0.2">
      <c r="A824" s="117"/>
      <c r="B824" s="117"/>
      <c r="C824" s="117"/>
    </row>
    <row r="825" spans="1:3" x14ac:dyDescent="0.2">
      <c r="A825" s="117"/>
      <c r="B825" s="117"/>
      <c r="C825" s="165"/>
    </row>
    <row r="826" spans="1:3" x14ac:dyDescent="0.2">
      <c r="A826" s="117"/>
      <c r="B826" s="165"/>
      <c r="C826" s="165"/>
    </row>
    <row r="827" spans="1:3" x14ac:dyDescent="0.2">
      <c r="A827" s="117"/>
      <c r="B827" s="117"/>
      <c r="C827" s="165"/>
    </row>
    <row r="828" spans="1:3" x14ac:dyDescent="0.2">
      <c r="A828" s="117"/>
      <c r="B828" s="117"/>
      <c r="C828" s="165"/>
    </row>
    <row r="829" spans="1:3" x14ac:dyDescent="0.2">
      <c r="A829" s="117"/>
      <c r="B829" s="117"/>
      <c r="C829" s="117"/>
    </row>
    <row r="830" spans="1:3" x14ac:dyDescent="0.2">
      <c r="A830" s="117"/>
      <c r="B830" s="117"/>
      <c r="C830" s="165"/>
    </row>
    <row r="831" spans="1:3" x14ac:dyDescent="0.2">
      <c r="A831" s="117"/>
      <c r="B831" s="117"/>
      <c r="C831" s="117"/>
    </row>
    <row r="832" spans="1:3" x14ac:dyDescent="0.2">
      <c r="A832" s="117"/>
      <c r="B832" s="117"/>
      <c r="C832" s="165"/>
    </row>
    <row r="833" spans="1:3" x14ac:dyDescent="0.2">
      <c r="A833" s="117"/>
      <c r="B833" s="165"/>
      <c r="C833" s="165"/>
    </row>
    <row r="834" spans="1:3" x14ac:dyDescent="0.2">
      <c r="A834" s="117"/>
      <c r="B834" s="117"/>
      <c r="C834" s="165"/>
    </row>
    <row r="835" spans="1:3" x14ac:dyDescent="0.2">
      <c r="A835" s="117"/>
      <c r="B835" s="117"/>
      <c r="C835" s="117"/>
    </row>
    <row r="836" spans="1:3" x14ac:dyDescent="0.2">
      <c r="A836" s="117"/>
      <c r="B836" s="165"/>
      <c r="C836" s="165"/>
    </row>
    <row r="837" spans="1:3" x14ac:dyDescent="0.2">
      <c r="A837" s="117"/>
      <c r="B837" s="170"/>
      <c r="C837" s="165"/>
    </row>
    <row r="838" spans="1:3" x14ac:dyDescent="0.2">
      <c r="A838" s="117"/>
      <c r="B838" s="165"/>
      <c r="C838" s="165"/>
    </row>
    <row r="839" spans="1:3" x14ac:dyDescent="0.2">
      <c r="A839" s="117"/>
      <c r="B839" s="171"/>
      <c r="C839" s="165"/>
    </row>
    <row r="840" spans="1:3" x14ac:dyDescent="0.2">
      <c r="A840" s="117"/>
      <c r="B840" s="117"/>
      <c r="C840" s="117"/>
    </row>
    <row r="841" spans="1:3" x14ac:dyDescent="0.2">
      <c r="A841" s="117"/>
      <c r="B841" s="117"/>
      <c r="C841" s="117"/>
    </row>
    <row r="842" spans="1:3" x14ac:dyDescent="0.2">
      <c r="A842" s="117"/>
      <c r="B842" s="117"/>
      <c r="C842" s="117"/>
    </row>
    <row r="843" spans="1:3" x14ac:dyDescent="0.2">
      <c r="A843" s="117"/>
      <c r="B843" s="117"/>
      <c r="C843" s="117"/>
    </row>
    <row r="844" spans="1:3" x14ac:dyDescent="0.2">
      <c r="A844" s="117"/>
      <c r="B844" s="165"/>
      <c r="C844" s="165"/>
    </row>
    <row r="845" spans="1:3" x14ac:dyDescent="0.2">
      <c r="A845" s="117"/>
      <c r="B845" s="165"/>
      <c r="C845" s="165"/>
    </row>
    <row r="846" spans="1:3" x14ac:dyDescent="0.2">
      <c r="A846" s="117"/>
      <c r="B846" s="165"/>
      <c r="C846" s="165"/>
    </row>
    <row r="847" spans="1:3" x14ac:dyDescent="0.2">
      <c r="A847" s="117"/>
      <c r="B847" s="165"/>
      <c r="C847" s="117"/>
    </row>
    <row r="848" spans="1:3" x14ac:dyDescent="0.2">
      <c r="A848" s="117"/>
      <c r="B848" s="165"/>
      <c r="C848" s="117"/>
    </row>
    <row r="849" spans="1:3" x14ac:dyDescent="0.2">
      <c r="A849" s="117"/>
      <c r="B849" s="165"/>
      <c r="C849" s="165"/>
    </row>
    <row r="850" spans="1:3" x14ac:dyDescent="0.2">
      <c r="A850" s="117"/>
      <c r="B850" s="117"/>
      <c r="C850" s="117"/>
    </row>
    <row r="851" spans="1:3" x14ac:dyDescent="0.2">
      <c r="A851" s="117"/>
      <c r="B851" s="117"/>
      <c r="C851" s="117"/>
    </row>
    <row r="852" spans="1:3" x14ac:dyDescent="0.2">
      <c r="A852" s="117"/>
      <c r="B852" s="117"/>
      <c r="C852" s="165"/>
    </row>
    <row r="853" spans="1:3" x14ac:dyDescent="0.2">
      <c r="A853" s="117"/>
      <c r="B853" s="165"/>
      <c r="C853" s="165"/>
    </row>
    <row r="854" spans="1:3" x14ac:dyDescent="0.2">
      <c r="A854" s="117"/>
      <c r="B854" s="117"/>
      <c r="C854" s="117"/>
    </row>
    <row r="855" spans="1:3" x14ac:dyDescent="0.2">
      <c r="A855" s="117"/>
      <c r="B855" s="165"/>
      <c r="C855" s="165"/>
    </row>
    <row r="856" spans="1:3" x14ac:dyDescent="0.2">
      <c r="A856" s="117"/>
      <c r="B856" s="117"/>
      <c r="C856" s="117"/>
    </row>
  </sheetData>
  <sortState ref="A52:AI409">
    <sortCondition ref="B52:B409"/>
  </sortState>
  <pageMargins left="0.45" right="0.45" top="0.75" bottom="0.75" header="0.3" footer="0.3"/>
  <pageSetup scale="86" firstPageNumber="40" orientation="landscape" useFirstPageNumber="1" r:id="rId1"/>
  <headerFooter>
    <oddFooter>&amp;C&amp;P&amp;R06/30/2023</oddFooter>
  </headerFooter>
  <rowBreaks count="2" manualBreakCount="2">
    <brk id="41" max="16383" man="1"/>
    <brk id="412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4"/>
  <sheetViews>
    <sheetView workbookViewId="0">
      <selection activeCell="H17" sqref="H17"/>
    </sheetView>
  </sheetViews>
  <sheetFormatPr defaultRowHeight="12.75" x14ac:dyDescent="0.2"/>
  <cols>
    <col min="3" max="3" width="42.140625" customWidth="1"/>
    <col min="4" max="4" width="10.85546875" bestFit="1" customWidth="1"/>
  </cols>
  <sheetData>
    <row r="1" spans="1:7" x14ac:dyDescent="0.2">
      <c r="A1" s="330" t="s">
        <v>48</v>
      </c>
      <c r="B1" s="330"/>
      <c r="C1" s="330"/>
      <c r="D1" s="330"/>
    </row>
    <row r="2" spans="1:7" x14ac:dyDescent="0.2">
      <c r="A2" s="110"/>
      <c r="B2" s="110"/>
      <c r="C2" s="110"/>
      <c r="D2" s="110"/>
    </row>
    <row r="3" spans="1:7" x14ac:dyDescent="0.2">
      <c r="A3" s="110"/>
      <c r="B3" s="110"/>
      <c r="C3" s="110"/>
      <c r="D3" s="110"/>
    </row>
    <row r="4" spans="1:7" x14ac:dyDescent="0.2">
      <c r="A4" s="330" t="s">
        <v>32</v>
      </c>
      <c r="B4" s="330"/>
    </row>
    <row r="5" spans="1:7" x14ac:dyDescent="0.2">
      <c r="A5" s="83" t="s">
        <v>2349</v>
      </c>
      <c r="B5" s="83" t="s">
        <v>2599</v>
      </c>
      <c r="D5" s="83" t="s">
        <v>2606</v>
      </c>
    </row>
    <row r="6" spans="1:7" x14ac:dyDescent="0.2">
      <c r="A6" s="45" t="s">
        <v>33</v>
      </c>
      <c r="B6" s="45" t="s">
        <v>33</v>
      </c>
      <c r="C6" s="37"/>
      <c r="D6" s="45" t="s">
        <v>34</v>
      </c>
    </row>
    <row r="7" spans="1:7" x14ac:dyDescent="0.2">
      <c r="A7" s="70">
        <v>2</v>
      </c>
      <c r="B7" s="70">
        <f>Adm!A12</f>
        <v>2</v>
      </c>
      <c r="C7" s="65" t="s">
        <v>99</v>
      </c>
      <c r="D7" s="66">
        <f>Adm!F13</f>
        <v>444925.54000000004</v>
      </c>
    </row>
    <row r="8" spans="1:7" x14ac:dyDescent="0.2">
      <c r="A8" s="70">
        <v>5</v>
      </c>
      <c r="B8" s="70">
        <v>5</v>
      </c>
      <c r="C8" s="65" t="s">
        <v>49</v>
      </c>
      <c r="D8" s="66">
        <f>Adm!F23</f>
        <v>471411.4</v>
      </c>
      <c r="G8" s="66"/>
    </row>
    <row r="9" spans="1:7" s="37" customFormat="1" x14ac:dyDescent="0.2">
      <c r="A9" s="70">
        <v>9</v>
      </c>
      <c r="B9" s="70">
        <f>'[1]Adm D'!A45</f>
        <v>9</v>
      </c>
      <c r="C9" s="65" t="s">
        <v>45</v>
      </c>
      <c r="D9" s="66">
        <f>Adm!F44</f>
        <v>452624.83839999995</v>
      </c>
    </row>
    <row r="10" spans="1:7" x14ac:dyDescent="0.2">
      <c r="A10" s="72">
        <f>SUM(A7:A9)</f>
        <v>16</v>
      </c>
      <c r="B10" s="72">
        <f>SUM(B7:B9)</f>
        <v>16</v>
      </c>
      <c r="C10" s="78" t="s">
        <v>98</v>
      </c>
      <c r="D10" s="108">
        <f>SUM(D7:D9)</f>
        <v>1368961.7784</v>
      </c>
    </row>
    <row r="11" spans="1:7" x14ac:dyDescent="0.2">
      <c r="A11" s="21"/>
      <c r="B11" s="21"/>
      <c r="C11" s="22"/>
      <c r="D11" s="22"/>
    </row>
    <row r="14" spans="1:7" x14ac:dyDescent="0.2">
      <c r="D14" s="9"/>
    </row>
  </sheetData>
  <mergeCells count="2">
    <mergeCell ref="A4:B4"/>
    <mergeCell ref="A1:D1"/>
  </mergeCells>
  <printOptions horizontalCentered="1"/>
  <pageMargins left="0.45" right="0.45" top="0.75" bottom="0.75" header="0.3" footer="0.3"/>
  <pageSetup firstPageNumber="0" orientation="landscape" useFirstPageNumber="1" r:id="rId1"/>
  <headerFooter>
    <oddFooter>&amp;R06/30/2023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48"/>
  <sheetViews>
    <sheetView zoomScaleNormal="100" workbookViewId="0">
      <selection activeCell="J27" sqref="J27"/>
    </sheetView>
  </sheetViews>
  <sheetFormatPr defaultRowHeight="12.75" x14ac:dyDescent="0.2"/>
  <cols>
    <col min="1" max="1" width="2.85546875" customWidth="1"/>
    <col min="2" max="2" width="18.42578125" customWidth="1"/>
    <col min="3" max="3" width="16.140625" customWidth="1"/>
    <col min="4" max="4" width="11.140625" style="9" bestFit="1" customWidth="1"/>
    <col min="5" max="5" width="14.85546875" style="9" customWidth="1"/>
    <col min="6" max="7" width="11.140625" style="9" customWidth="1"/>
    <col min="8" max="8" width="50.42578125" customWidth="1"/>
    <col min="9" max="9" width="10.85546875" style="18" bestFit="1" customWidth="1"/>
  </cols>
  <sheetData>
    <row r="1" spans="1:9" x14ac:dyDescent="0.2">
      <c r="B1" s="1" t="s">
        <v>0</v>
      </c>
      <c r="C1" s="2"/>
      <c r="D1"/>
      <c r="E1"/>
      <c r="F1"/>
      <c r="G1"/>
    </row>
    <row r="2" spans="1:9" x14ac:dyDescent="0.2">
      <c r="B2" s="5" t="s">
        <v>1</v>
      </c>
      <c r="C2" s="2"/>
      <c r="D2"/>
      <c r="E2"/>
      <c r="F2"/>
      <c r="G2"/>
    </row>
    <row r="3" spans="1:9" x14ac:dyDescent="0.2">
      <c r="B3" s="1" t="str">
        <f>+Summary!$A$3</f>
        <v>2023-2024 Approved Budget</v>
      </c>
      <c r="C3" s="2"/>
      <c r="D3"/>
      <c r="E3"/>
      <c r="F3"/>
      <c r="G3"/>
    </row>
    <row r="4" spans="1:9" x14ac:dyDescent="0.2">
      <c r="D4"/>
      <c r="E4"/>
      <c r="F4"/>
      <c r="G4"/>
    </row>
    <row r="5" spans="1:9" x14ac:dyDescent="0.2">
      <c r="D5"/>
      <c r="E5"/>
      <c r="F5"/>
      <c r="G5"/>
    </row>
    <row r="6" spans="1:9" x14ac:dyDescent="0.2">
      <c r="A6" s="95"/>
      <c r="D6" s="59" t="s">
        <v>2349</v>
      </c>
      <c r="E6" s="241"/>
      <c r="F6" s="59" t="s">
        <v>2599</v>
      </c>
      <c r="G6" s="59" t="s">
        <v>2599</v>
      </c>
    </row>
    <row r="7" spans="1:9" s="133" customFormat="1" ht="12.75" customHeight="1" x14ac:dyDescent="0.2">
      <c r="A7" s="95"/>
      <c r="B7" s="93" t="s">
        <v>2000</v>
      </c>
      <c r="C7" s="93" t="s">
        <v>2001</v>
      </c>
      <c r="D7" s="96" t="s">
        <v>314</v>
      </c>
      <c r="E7" s="96" t="s">
        <v>2002</v>
      </c>
      <c r="F7" s="96" t="s">
        <v>314</v>
      </c>
      <c r="G7" s="96" t="s">
        <v>2003</v>
      </c>
      <c r="H7" s="93" t="s">
        <v>315</v>
      </c>
      <c r="I7" s="93" t="s">
        <v>2004</v>
      </c>
    </row>
    <row r="8" spans="1:9" s="110" customFormat="1" ht="12.75" customHeight="1" x14ac:dyDescent="0.2">
      <c r="B8" s="93"/>
      <c r="C8" s="93"/>
      <c r="D8" s="96"/>
      <c r="E8" s="96"/>
      <c r="F8" s="96"/>
      <c r="G8" s="96"/>
      <c r="H8" s="93"/>
      <c r="I8" s="93"/>
    </row>
    <row r="9" spans="1:9" s="89" customFormat="1" ht="12.75" customHeight="1" x14ac:dyDescent="0.2">
      <c r="B9" s="93"/>
      <c r="C9" s="93"/>
      <c r="D9" s="96"/>
      <c r="E9" s="96"/>
      <c r="F9" s="130"/>
      <c r="G9" s="130"/>
      <c r="H9" s="93"/>
      <c r="I9" s="93"/>
    </row>
    <row r="10" spans="1:9" s="89" customFormat="1" ht="12.75" customHeight="1" x14ac:dyDescent="0.2">
      <c r="B10" s="102" t="s">
        <v>2028</v>
      </c>
      <c r="C10" s="93"/>
      <c r="D10" s="96"/>
      <c r="E10" s="96"/>
      <c r="F10" s="130"/>
      <c r="G10" s="130"/>
      <c r="H10" s="93"/>
      <c r="I10" s="93"/>
    </row>
    <row r="11" spans="1:9" s="98" customFormat="1" x14ac:dyDescent="0.2">
      <c r="A11" s="98">
        <v>1</v>
      </c>
      <c r="B11" s="98" t="s">
        <v>1355</v>
      </c>
      <c r="C11" s="98" t="s">
        <v>1354</v>
      </c>
      <c r="D11" s="222">
        <v>248102.72</v>
      </c>
      <c r="E11" s="222">
        <f>F11-D11</f>
        <v>6822.820000000007</v>
      </c>
      <c r="F11" s="222">
        <v>254925.54</v>
      </c>
      <c r="H11" s="98" t="s">
        <v>1356</v>
      </c>
      <c r="I11" s="173" t="s">
        <v>480</v>
      </c>
    </row>
    <row r="12" spans="1:9" ht="12.75" customHeight="1" x14ac:dyDescent="0.2">
      <c r="A12" s="90">
        <v>2</v>
      </c>
      <c r="B12" s="90" t="s">
        <v>579</v>
      </c>
      <c r="C12" s="90" t="s">
        <v>578</v>
      </c>
      <c r="D12" s="222">
        <v>190000</v>
      </c>
      <c r="E12" s="222"/>
      <c r="F12" s="38">
        <v>190000</v>
      </c>
      <c r="G12" s="38"/>
      <c r="H12" s="90" t="s">
        <v>2433</v>
      </c>
      <c r="I12" s="90" t="s">
        <v>480</v>
      </c>
    </row>
    <row r="13" spans="1:9" ht="12.75" customHeight="1" x14ac:dyDescent="0.2">
      <c r="B13" s="90"/>
      <c r="C13" s="90"/>
      <c r="D13" s="222"/>
      <c r="E13" s="222"/>
      <c r="F13" s="129">
        <f>SUM(F11:F12)</f>
        <v>444925.54000000004</v>
      </c>
      <c r="G13" s="100"/>
      <c r="H13" s="90"/>
      <c r="I13" s="114"/>
    </row>
    <row r="14" spans="1:9" ht="12.75" customHeight="1" x14ac:dyDescent="0.2">
      <c r="B14" s="90"/>
      <c r="C14" s="90"/>
      <c r="D14" s="222"/>
      <c r="E14" s="222"/>
      <c r="F14" s="100"/>
      <c r="G14" s="100"/>
      <c r="H14" s="90"/>
      <c r="I14" s="114"/>
    </row>
    <row r="15" spans="1:9" ht="12.75" customHeight="1" x14ac:dyDescent="0.2">
      <c r="B15" s="90"/>
      <c r="C15" s="90"/>
      <c r="D15" s="222"/>
      <c r="E15" s="252"/>
      <c r="F15" s="100"/>
      <c r="G15" s="100"/>
      <c r="H15" s="90"/>
      <c r="I15" s="114"/>
    </row>
    <row r="16" spans="1:9" x14ac:dyDescent="0.2">
      <c r="B16" s="3" t="s">
        <v>2029</v>
      </c>
      <c r="D16" s="222"/>
      <c r="E16" s="253"/>
      <c r="F16" s="38"/>
      <c r="G16" s="38"/>
    </row>
    <row r="17" spans="1:28" s="98" customFormat="1" x14ac:dyDescent="0.2">
      <c r="A17" s="117">
        <v>1</v>
      </c>
      <c r="B17" s="98" t="s">
        <v>1996</v>
      </c>
      <c r="C17" s="98" t="s">
        <v>438</v>
      </c>
      <c r="D17" s="222">
        <v>170000</v>
      </c>
      <c r="E17" s="222">
        <v>0</v>
      </c>
      <c r="F17" s="243">
        <v>170000</v>
      </c>
      <c r="G17" s="168"/>
      <c r="H17" s="117" t="s">
        <v>2350</v>
      </c>
      <c r="I17" s="98" t="s">
        <v>480</v>
      </c>
    </row>
    <row r="18" spans="1:28" s="98" customFormat="1" x14ac:dyDescent="0.2">
      <c r="A18" s="98">
        <v>2</v>
      </c>
      <c r="B18" s="117" t="s">
        <v>2778</v>
      </c>
      <c r="C18" s="117" t="s">
        <v>487</v>
      </c>
      <c r="D18" s="222">
        <v>120000</v>
      </c>
      <c r="E18" s="222">
        <v>0</v>
      </c>
      <c r="F18" s="222">
        <v>120000</v>
      </c>
      <c r="G18" s="107"/>
      <c r="H18" s="98" t="s">
        <v>2172</v>
      </c>
      <c r="I18" s="98" t="s">
        <v>480</v>
      </c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</row>
    <row r="19" spans="1:28" s="98" customFormat="1" x14ac:dyDescent="0.2">
      <c r="A19" s="117">
        <v>3</v>
      </c>
      <c r="B19" s="165" t="s">
        <v>562</v>
      </c>
      <c r="C19" s="165" t="s">
        <v>2221</v>
      </c>
      <c r="D19" s="222">
        <v>30000</v>
      </c>
      <c r="E19" s="222">
        <v>0</v>
      </c>
      <c r="F19" s="222">
        <v>30000</v>
      </c>
      <c r="G19" s="107"/>
      <c r="H19" s="117" t="s">
        <v>2969</v>
      </c>
      <c r="I19" s="98" t="s">
        <v>480</v>
      </c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</row>
    <row r="20" spans="1:28" s="159" customFormat="1" x14ac:dyDescent="0.2">
      <c r="A20" s="98">
        <v>4</v>
      </c>
      <c r="B20" s="164" t="s">
        <v>1353</v>
      </c>
      <c r="C20" s="164" t="s">
        <v>1330</v>
      </c>
      <c r="D20" s="222">
        <v>82800</v>
      </c>
      <c r="E20" s="222">
        <f>D20*3.25%</f>
        <v>2691</v>
      </c>
      <c r="F20" s="222">
        <v>85491</v>
      </c>
      <c r="G20" s="107"/>
      <c r="H20" s="98" t="s">
        <v>2259</v>
      </c>
      <c r="I20" s="173" t="s">
        <v>480</v>
      </c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</row>
    <row r="21" spans="1:28" s="117" customFormat="1" x14ac:dyDescent="0.2">
      <c r="A21" s="117">
        <v>5</v>
      </c>
      <c r="B21" s="117" t="s">
        <v>2017</v>
      </c>
      <c r="C21" s="117" t="s">
        <v>2613</v>
      </c>
      <c r="D21" s="222">
        <v>65920.399999999994</v>
      </c>
      <c r="E21" s="222">
        <v>0</v>
      </c>
      <c r="F21" s="243">
        <v>65920.399999999994</v>
      </c>
      <c r="G21" s="168"/>
      <c r="H21" s="117" t="s">
        <v>2614</v>
      </c>
      <c r="I21" s="98" t="s">
        <v>480</v>
      </c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</row>
    <row r="22" spans="1:28" ht="12.75" customHeight="1" x14ac:dyDescent="0.2">
      <c r="B22" s="90"/>
      <c r="C22" s="90"/>
      <c r="D22" s="97"/>
      <c r="E22" s="97"/>
      <c r="F22" s="100"/>
      <c r="G22" s="100"/>
      <c r="H22" s="90"/>
      <c r="I22" s="114"/>
    </row>
    <row r="23" spans="1:28" ht="12.75" customHeight="1" x14ac:dyDescent="0.2">
      <c r="B23" s="90"/>
      <c r="C23" s="90"/>
      <c r="D23" s="97"/>
      <c r="E23" s="97"/>
      <c r="F23" s="129">
        <f>SUM(F17:F22)</f>
        <v>471411.4</v>
      </c>
      <c r="G23" s="100"/>
      <c r="H23" s="90"/>
      <c r="I23" s="114"/>
    </row>
    <row r="24" spans="1:28" ht="12.75" customHeight="1" x14ac:dyDescent="0.2">
      <c r="B24" s="90"/>
      <c r="C24" s="90"/>
      <c r="D24" s="97"/>
      <c r="E24" s="97"/>
      <c r="F24" s="100"/>
      <c r="G24" s="100"/>
      <c r="H24" s="90"/>
      <c r="I24" s="114"/>
    </row>
    <row r="25" spans="1:28" ht="12.75" customHeight="1" x14ac:dyDescent="0.2">
      <c r="B25" s="90"/>
      <c r="C25" s="90"/>
      <c r="D25" s="97"/>
      <c r="E25" s="97"/>
      <c r="F25" s="100"/>
      <c r="G25" s="100"/>
      <c r="H25" s="90"/>
      <c r="I25" s="114"/>
    </row>
    <row r="26" spans="1:28" x14ac:dyDescent="0.2">
      <c r="B26" s="1" t="s">
        <v>0</v>
      </c>
      <c r="C26" s="2"/>
      <c r="D26"/>
      <c r="E26"/>
      <c r="F26" s="37"/>
      <c r="G26" s="37"/>
    </row>
    <row r="27" spans="1:28" x14ac:dyDescent="0.2">
      <c r="B27" s="5" t="s">
        <v>1</v>
      </c>
      <c r="C27" s="2"/>
      <c r="D27"/>
      <c r="E27"/>
      <c r="F27" s="37"/>
      <c r="G27" s="37"/>
    </row>
    <row r="28" spans="1:28" x14ac:dyDescent="0.2">
      <c r="B28" s="1" t="str">
        <f>+Summary!$A$3</f>
        <v>2023-2024 Approved Budget</v>
      </c>
      <c r="C28" s="2"/>
      <c r="D28"/>
      <c r="E28"/>
      <c r="F28" s="37"/>
      <c r="G28" s="37"/>
    </row>
    <row r="29" spans="1:28" x14ac:dyDescent="0.2">
      <c r="D29"/>
      <c r="E29"/>
      <c r="F29" s="37"/>
      <c r="G29" s="37"/>
    </row>
    <row r="30" spans="1:28" x14ac:dyDescent="0.2">
      <c r="D30"/>
      <c r="E30"/>
      <c r="F30" s="37"/>
      <c r="G30" s="37"/>
    </row>
    <row r="31" spans="1:28" x14ac:dyDescent="0.2">
      <c r="A31" s="95"/>
      <c r="D31" s="59" t="str">
        <f>D6</f>
        <v>22-23</v>
      </c>
      <c r="E31" s="59"/>
      <c r="F31" s="193" t="s">
        <v>2599</v>
      </c>
      <c r="G31" s="193" t="s">
        <v>2599</v>
      </c>
    </row>
    <row r="32" spans="1:28" s="133" customFormat="1" ht="12.75" customHeight="1" x14ac:dyDescent="0.2">
      <c r="A32" s="95"/>
      <c r="B32" s="93" t="s">
        <v>2000</v>
      </c>
      <c r="C32" s="93" t="s">
        <v>2001</v>
      </c>
      <c r="D32" s="96" t="s">
        <v>314</v>
      </c>
      <c r="E32" s="96" t="s">
        <v>2002</v>
      </c>
      <c r="F32" s="130" t="s">
        <v>314</v>
      </c>
      <c r="G32" s="130" t="s">
        <v>2003</v>
      </c>
      <c r="H32" s="93" t="s">
        <v>315</v>
      </c>
      <c r="I32" s="93" t="s">
        <v>2004</v>
      </c>
    </row>
    <row r="33" spans="1:9" ht="12.75" customHeight="1" x14ac:dyDescent="0.2">
      <c r="B33" s="90"/>
      <c r="C33" s="90"/>
      <c r="D33" s="97"/>
      <c r="E33" s="97"/>
      <c r="F33" s="100"/>
      <c r="G33" s="100"/>
      <c r="H33" s="90"/>
      <c r="I33" s="114"/>
    </row>
    <row r="34" spans="1:9" x14ac:dyDescent="0.2">
      <c r="B34" s="3" t="s">
        <v>2030</v>
      </c>
      <c r="F34" s="38"/>
      <c r="G34" s="38"/>
    </row>
    <row r="35" spans="1:9" s="98" customFormat="1" x14ac:dyDescent="0.2">
      <c r="A35" s="37">
        <v>1</v>
      </c>
      <c r="B35" s="37" t="s">
        <v>2258</v>
      </c>
      <c r="C35" s="37" t="s">
        <v>1297</v>
      </c>
      <c r="D35" s="222">
        <v>80000</v>
      </c>
      <c r="E35" s="222">
        <v>0</v>
      </c>
      <c r="F35" s="222">
        <v>80000</v>
      </c>
      <c r="G35" s="222"/>
      <c r="H35" s="65" t="s">
        <v>2970</v>
      </c>
      <c r="I35" s="98" t="s">
        <v>480</v>
      </c>
    </row>
    <row r="36" spans="1:9" s="98" customFormat="1" x14ac:dyDescent="0.2">
      <c r="A36" s="98">
        <v>2</v>
      </c>
      <c r="B36" s="98" t="s">
        <v>481</v>
      </c>
      <c r="C36" s="98" t="s">
        <v>396</v>
      </c>
      <c r="D36" s="222">
        <v>65545.48</v>
      </c>
      <c r="E36" s="222">
        <f>+F36-D36</f>
        <v>1500</v>
      </c>
      <c r="F36" s="222">
        <f>65545.48+1500</f>
        <v>67045.48</v>
      </c>
      <c r="G36" s="222">
        <f>505</f>
        <v>505</v>
      </c>
      <c r="H36" s="98" t="s">
        <v>482</v>
      </c>
      <c r="I36" s="98" t="s">
        <v>480</v>
      </c>
    </row>
    <row r="37" spans="1:9" s="98" customFormat="1" x14ac:dyDescent="0.2">
      <c r="A37" s="37">
        <v>3</v>
      </c>
      <c r="B37" s="98" t="s">
        <v>558</v>
      </c>
      <c r="C37" s="98" t="s">
        <v>425</v>
      </c>
      <c r="D37" s="222">
        <v>53781</v>
      </c>
      <c r="E37" s="222">
        <f t="shared" ref="E37:E42" si="0">+F37-D37</f>
        <v>1500</v>
      </c>
      <c r="F37" s="222">
        <f>53781+1500</f>
        <v>55281</v>
      </c>
      <c r="G37" s="222"/>
      <c r="H37" s="98" t="s">
        <v>559</v>
      </c>
      <c r="I37" s="98" t="s">
        <v>480</v>
      </c>
    </row>
    <row r="38" spans="1:9" s="98" customFormat="1" x14ac:dyDescent="0.2">
      <c r="A38" s="98">
        <v>4</v>
      </c>
      <c r="B38" s="117" t="s">
        <v>1267</v>
      </c>
      <c r="C38" s="117" t="s">
        <v>547</v>
      </c>
      <c r="D38" s="222">
        <v>30035.46</v>
      </c>
      <c r="E38" s="222">
        <f>D38*4%</f>
        <v>1201.4184</v>
      </c>
      <c r="F38" s="222">
        <v>31236.878399999998</v>
      </c>
      <c r="G38" s="222"/>
      <c r="H38" s="98" t="s">
        <v>2104</v>
      </c>
      <c r="I38" s="98" t="s">
        <v>480</v>
      </c>
    </row>
    <row r="39" spans="1:9" s="98" customFormat="1" x14ac:dyDescent="0.2">
      <c r="A39" s="37">
        <v>5</v>
      </c>
      <c r="B39" s="98" t="s">
        <v>528</v>
      </c>
      <c r="C39" s="98" t="s">
        <v>425</v>
      </c>
      <c r="D39" s="222">
        <v>34307</v>
      </c>
      <c r="E39" s="222">
        <f t="shared" si="0"/>
        <v>436.80000000000291</v>
      </c>
      <c r="F39" s="222">
        <v>34743.800000000003</v>
      </c>
      <c r="G39" s="222"/>
      <c r="H39" s="98" t="s">
        <v>450</v>
      </c>
      <c r="I39" s="98" t="s">
        <v>480</v>
      </c>
    </row>
    <row r="40" spans="1:9" s="98" customFormat="1" x14ac:dyDescent="0.2">
      <c r="A40" s="98">
        <v>6</v>
      </c>
      <c r="B40" s="98" t="s">
        <v>689</v>
      </c>
      <c r="C40" s="98" t="s">
        <v>1328</v>
      </c>
      <c r="D40" s="222">
        <v>34252.400000000001</v>
      </c>
      <c r="E40" s="222">
        <f t="shared" si="0"/>
        <v>855.39999999999418</v>
      </c>
      <c r="F40" s="222">
        <v>35107.799999999996</v>
      </c>
      <c r="G40" s="222"/>
      <c r="H40" s="98" t="s">
        <v>1329</v>
      </c>
      <c r="I40" s="98" t="s">
        <v>480</v>
      </c>
    </row>
    <row r="41" spans="1:9" s="37" customFormat="1" x14ac:dyDescent="0.2">
      <c r="A41" s="37">
        <v>7</v>
      </c>
      <c r="B41" s="98" t="s">
        <v>611</v>
      </c>
      <c r="C41" s="98" t="s">
        <v>610</v>
      </c>
      <c r="D41" s="222">
        <v>65545.48</v>
      </c>
      <c r="E41" s="222">
        <f t="shared" si="0"/>
        <v>1500</v>
      </c>
      <c r="F41" s="222">
        <f>65545.48+1500</f>
        <v>67045.48</v>
      </c>
      <c r="G41" s="222">
        <f>505</f>
        <v>505</v>
      </c>
      <c r="H41" s="98" t="s">
        <v>482</v>
      </c>
      <c r="I41" s="98" t="s">
        <v>480</v>
      </c>
    </row>
    <row r="42" spans="1:9" s="37" customFormat="1" x14ac:dyDescent="0.2">
      <c r="A42" s="98">
        <v>8</v>
      </c>
      <c r="B42" s="98" t="s">
        <v>478</v>
      </c>
      <c r="C42" s="98" t="s">
        <v>425</v>
      </c>
      <c r="D42" s="222">
        <v>36527.4</v>
      </c>
      <c r="E42" s="222">
        <f t="shared" si="0"/>
        <v>637</v>
      </c>
      <c r="F42" s="222">
        <v>37164.400000000001</v>
      </c>
      <c r="G42" s="222"/>
      <c r="H42" s="98" t="s">
        <v>479</v>
      </c>
      <c r="I42" s="98" t="s">
        <v>480</v>
      </c>
    </row>
    <row r="43" spans="1:9" s="98" customFormat="1" x14ac:dyDescent="0.2">
      <c r="A43" s="37">
        <v>9</v>
      </c>
      <c r="B43" s="98" t="s">
        <v>2017</v>
      </c>
      <c r="C43" s="37" t="s">
        <v>2615</v>
      </c>
      <c r="D43" s="222">
        <v>45000</v>
      </c>
      <c r="E43" s="222">
        <v>0</v>
      </c>
      <c r="F43" s="222">
        <v>45000</v>
      </c>
      <c r="G43" s="222"/>
      <c r="H43" s="65" t="s">
        <v>2971</v>
      </c>
      <c r="I43" s="98" t="s">
        <v>480</v>
      </c>
    </row>
    <row r="44" spans="1:9" x14ac:dyDescent="0.2">
      <c r="D44" s="222"/>
      <c r="E44" s="222"/>
      <c r="F44" s="197">
        <f>SUM(F35:F43)</f>
        <v>452624.83839999995</v>
      </c>
      <c r="G44" s="197">
        <f t="shared" ref="G44" si="1">SUM(G35:G43)</f>
        <v>1010</v>
      </c>
    </row>
    <row r="45" spans="1:9" x14ac:dyDescent="0.2">
      <c r="F45" s="38"/>
      <c r="G45" s="38"/>
    </row>
    <row r="46" spans="1:9" x14ac:dyDescent="0.2">
      <c r="F46" s="38"/>
      <c r="G46" s="38"/>
    </row>
    <row r="47" spans="1:9" x14ac:dyDescent="0.2">
      <c r="D47" s="131"/>
      <c r="E47" s="131"/>
      <c r="F47" s="268"/>
      <c r="G47" s="268"/>
      <c r="H47" s="118"/>
    </row>
    <row r="48" spans="1:9" x14ac:dyDescent="0.2">
      <c r="B48" s="174"/>
      <c r="F48" s="38"/>
      <c r="G48" s="38"/>
    </row>
  </sheetData>
  <sortState ref="A17:AH21">
    <sortCondition ref="B17:B21"/>
  </sortState>
  <pageMargins left="0.45" right="0.45" top="0.75" bottom="0.75" header="0.3" footer="0.3"/>
  <pageSetup scale="89" firstPageNumber="50" orientation="landscape" useFirstPageNumber="1" r:id="rId1"/>
  <headerFooter>
    <oddFooter>&amp;C&amp;P&amp;R06/30/2023</oddFooter>
  </headerFooter>
  <rowBreaks count="1" manualBreakCount="1">
    <brk id="2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0"/>
  <sheetViews>
    <sheetView workbookViewId="0">
      <selection activeCell="V18" sqref="V18"/>
    </sheetView>
  </sheetViews>
  <sheetFormatPr defaultRowHeight="12.75" x14ac:dyDescent="0.2"/>
  <cols>
    <col min="3" max="3" width="42" customWidth="1"/>
    <col min="4" max="4" width="10.85546875" bestFit="1" customWidth="1"/>
  </cols>
  <sheetData>
    <row r="1" spans="1:4" x14ac:dyDescent="0.2">
      <c r="A1" s="331" t="s">
        <v>51</v>
      </c>
      <c r="B1" s="331"/>
      <c r="C1" s="331"/>
      <c r="D1" s="331"/>
    </row>
    <row r="2" spans="1:4" x14ac:dyDescent="0.2">
      <c r="A2" s="111"/>
      <c r="B2" s="111"/>
      <c r="C2" s="111"/>
      <c r="D2" s="111"/>
    </row>
    <row r="3" spans="1:4" x14ac:dyDescent="0.2">
      <c r="A3" s="111"/>
      <c r="B3" s="111"/>
      <c r="C3" s="111"/>
      <c r="D3" s="111"/>
    </row>
    <row r="4" spans="1:4" x14ac:dyDescent="0.2">
      <c r="A4" s="330" t="s">
        <v>32</v>
      </c>
      <c r="B4" s="330"/>
    </row>
    <row r="5" spans="1:4" ht="12" customHeight="1" x14ac:dyDescent="0.2">
      <c r="A5" s="83" t="s">
        <v>2349</v>
      </c>
      <c r="B5" s="83" t="s">
        <v>2599</v>
      </c>
      <c r="D5" s="59" t="s">
        <v>2606</v>
      </c>
    </row>
    <row r="6" spans="1:4" x14ac:dyDescent="0.2">
      <c r="A6" s="45" t="s">
        <v>33</v>
      </c>
      <c r="B6" s="45" t="s">
        <v>33</v>
      </c>
      <c r="D6" s="46" t="s">
        <v>34</v>
      </c>
    </row>
    <row r="7" spans="1:4" x14ac:dyDescent="0.2">
      <c r="A7" s="18">
        <v>3</v>
      </c>
      <c r="B7" s="70">
        <f>'Fis Adm'!A13</f>
        <v>3</v>
      </c>
      <c r="C7" s="65" t="s">
        <v>49</v>
      </c>
      <c r="D7" s="66">
        <f>'Fis Adm'!F14</f>
        <v>360522.94329695875</v>
      </c>
    </row>
    <row r="8" spans="1:4" x14ac:dyDescent="0.2">
      <c r="A8" s="18">
        <v>7</v>
      </c>
      <c r="B8" s="70">
        <f>'Fis Adm'!A25</f>
        <v>7</v>
      </c>
      <c r="C8" s="65" t="s">
        <v>45</v>
      </c>
      <c r="D8" s="66">
        <f>'Fis Adm'!F26</f>
        <v>333346</v>
      </c>
    </row>
    <row r="9" spans="1:4" x14ac:dyDescent="0.2">
      <c r="A9" s="72">
        <f>SUM(A7:A8)</f>
        <v>10</v>
      </c>
      <c r="B9" s="72">
        <f>SUM(B7:B8)</f>
        <v>10</v>
      </c>
      <c r="C9" s="78" t="s">
        <v>98</v>
      </c>
      <c r="D9" s="272">
        <f>SUM(D7:D8)</f>
        <v>693868.94329695869</v>
      </c>
    </row>
    <row r="10" spans="1:4" x14ac:dyDescent="0.2">
      <c r="A10" s="21"/>
      <c r="B10" s="21"/>
      <c r="C10" s="22"/>
      <c r="D10" s="22"/>
    </row>
  </sheetData>
  <mergeCells count="2">
    <mergeCell ref="A4:B4"/>
    <mergeCell ref="A1:D1"/>
  </mergeCells>
  <printOptions horizontalCentered="1"/>
  <pageMargins left="0.45" right="0.45" top="0.75" bottom="0.75" header="0.3" footer="0.3"/>
  <pageSetup firstPageNumber="0" orientation="landscape" r:id="rId1"/>
  <headerFooter>
    <oddFooter>&amp;R06/30/2023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L30"/>
  <sheetViews>
    <sheetView zoomScale="90" zoomScaleNormal="90" workbookViewId="0">
      <selection activeCell="O8" sqref="O8"/>
    </sheetView>
  </sheetViews>
  <sheetFormatPr defaultRowHeight="12.75" x14ac:dyDescent="0.2"/>
  <cols>
    <col min="1" max="1" width="5.85546875" customWidth="1"/>
    <col min="2" max="2" width="23.140625" customWidth="1"/>
    <col min="3" max="3" width="22.28515625" customWidth="1"/>
    <col min="4" max="4" width="11.140625" style="9" bestFit="1" customWidth="1"/>
    <col min="5" max="7" width="11.140625" style="9" customWidth="1"/>
    <col min="8" max="8" width="30.85546875" bestFit="1" customWidth="1"/>
    <col min="9" max="9" width="10.85546875" style="18" bestFit="1" customWidth="1"/>
  </cols>
  <sheetData>
    <row r="1" spans="1:9" x14ac:dyDescent="0.2">
      <c r="B1" s="1" t="s">
        <v>0</v>
      </c>
      <c r="C1" s="2"/>
      <c r="D1"/>
      <c r="E1"/>
      <c r="F1"/>
      <c r="G1"/>
    </row>
    <row r="2" spans="1:9" x14ac:dyDescent="0.2">
      <c r="B2" s="5" t="s">
        <v>1</v>
      </c>
      <c r="C2" s="2"/>
      <c r="D2"/>
      <c r="E2"/>
      <c r="F2"/>
      <c r="G2"/>
    </row>
    <row r="3" spans="1:9" x14ac:dyDescent="0.2">
      <c r="B3" s="1" t="str">
        <f>+Summary!$A$3</f>
        <v>2023-2024 Approved Budget</v>
      </c>
      <c r="C3" s="2"/>
      <c r="D3"/>
      <c r="E3"/>
      <c r="F3"/>
      <c r="G3"/>
    </row>
    <row r="4" spans="1:9" x14ac:dyDescent="0.2">
      <c r="B4" s="1"/>
      <c r="C4" s="2"/>
      <c r="D4"/>
      <c r="E4"/>
      <c r="F4"/>
      <c r="G4"/>
    </row>
    <row r="5" spans="1:9" x14ac:dyDescent="0.2">
      <c r="D5"/>
      <c r="E5"/>
      <c r="F5"/>
      <c r="G5"/>
    </row>
    <row r="6" spans="1:9" x14ac:dyDescent="0.2">
      <c r="D6"/>
      <c r="E6"/>
      <c r="F6"/>
      <c r="G6"/>
    </row>
    <row r="7" spans="1:9" x14ac:dyDescent="0.2">
      <c r="A7" s="95"/>
      <c r="D7" s="59" t="s">
        <v>2349</v>
      </c>
      <c r="E7" s="240"/>
      <c r="F7" s="59" t="s">
        <v>2599</v>
      </c>
      <c r="G7" s="59" t="s">
        <v>2599</v>
      </c>
    </row>
    <row r="8" spans="1:9" s="133" customFormat="1" ht="12.75" customHeight="1" x14ac:dyDescent="0.2">
      <c r="A8" s="95"/>
      <c r="B8" s="93" t="s">
        <v>2000</v>
      </c>
      <c r="C8" s="93" t="s">
        <v>2001</v>
      </c>
      <c r="D8" s="96" t="s">
        <v>314</v>
      </c>
      <c r="E8" s="96" t="s">
        <v>2002</v>
      </c>
      <c r="F8" s="130" t="s">
        <v>314</v>
      </c>
      <c r="G8" s="96" t="s">
        <v>2003</v>
      </c>
      <c r="H8" s="93" t="s">
        <v>315</v>
      </c>
      <c r="I8" s="93" t="s">
        <v>2004</v>
      </c>
    </row>
    <row r="9" spans="1:9" s="89" customFormat="1" ht="12.75" customHeight="1" x14ac:dyDescent="0.2">
      <c r="B9" s="93"/>
      <c r="C9" s="93"/>
      <c r="D9" s="96"/>
      <c r="E9" s="96"/>
      <c r="F9" s="130"/>
      <c r="G9" s="96"/>
      <c r="H9" s="93"/>
      <c r="I9" s="93"/>
    </row>
    <row r="10" spans="1:9" s="89" customFormat="1" ht="12.75" customHeight="1" x14ac:dyDescent="0.2">
      <c r="B10" s="102" t="s">
        <v>2031</v>
      </c>
      <c r="C10" s="93"/>
      <c r="D10" s="96"/>
      <c r="E10" s="251"/>
      <c r="F10" s="130"/>
      <c r="G10" s="96"/>
      <c r="H10" s="93"/>
      <c r="I10" s="93"/>
    </row>
    <row r="11" spans="1:9" s="98" customFormat="1" x14ac:dyDescent="0.2">
      <c r="A11" s="98">
        <v>1</v>
      </c>
      <c r="B11" s="98" t="s">
        <v>327</v>
      </c>
      <c r="C11" s="98" t="s">
        <v>326</v>
      </c>
      <c r="D11" s="100">
        <v>170000</v>
      </c>
      <c r="E11" s="211"/>
      <c r="F11" s="100">
        <v>170000</v>
      </c>
      <c r="G11" s="100">
        <v>650</v>
      </c>
      <c r="H11" s="98" t="s">
        <v>328</v>
      </c>
      <c r="I11" s="98" t="s">
        <v>318</v>
      </c>
    </row>
    <row r="12" spans="1:9" s="98" customFormat="1" x14ac:dyDescent="0.2">
      <c r="A12" s="98">
        <v>2</v>
      </c>
      <c r="B12" s="98" t="s">
        <v>1961</v>
      </c>
      <c r="C12" s="98" t="s">
        <v>2160</v>
      </c>
      <c r="D12" s="100">
        <v>80718.62</v>
      </c>
      <c r="E12" s="218">
        <v>2623.3549875000003</v>
      </c>
      <c r="F12" s="100">
        <v>83341.974987499998</v>
      </c>
      <c r="G12" s="107"/>
      <c r="H12" s="98" t="s">
        <v>317</v>
      </c>
      <c r="I12" s="98" t="s">
        <v>318</v>
      </c>
    </row>
    <row r="13" spans="1:9" s="98" customFormat="1" x14ac:dyDescent="0.2">
      <c r="A13" s="98">
        <v>3</v>
      </c>
      <c r="B13" s="98" t="s">
        <v>322</v>
      </c>
      <c r="C13" s="98" t="s">
        <v>321</v>
      </c>
      <c r="D13" s="100">
        <v>103807.23322949999</v>
      </c>
      <c r="E13" s="218">
        <v>3373.7350799587498</v>
      </c>
      <c r="F13" s="100">
        <v>107180.96830945874</v>
      </c>
      <c r="G13" s="100"/>
      <c r="H13" s="98" t="s">
        <v>2126</v>
      </c>
      <c r="I13" s="98" t="s">
        <v>318</v>
      </c>
    </row>
    <row r="14" spans="1:9" ht="12.75" customHeight="1" x14ac:dyDescent="0.2">
      <c r="B14" s="90"/>
      <c r="C14" s="90"/>
      <c r="D14" s="100"/>
      <c r="E14" s="182"/>
      <c r="F14" s="129">
        <f>SUM(F11:F13)</f>
        <v>360522.94329695875</v>
      </c>
      <c r="G14" s="103">
        <f>SUM(G11:G13)</f>
        <v>650</v>
      </c>
      <c r="H14" s="90"/>
      <c r="I14" s="114"/>
    </row>
    <row r="15" spans="1:9" ht="12.75" customHeight="1" x14ac:dyDescent="0.2">
      <c r="B15" s="90"/>
      <c r="C15" s="90"/>
      <c r="D15" s="100"/>
      <c r="E15" s="182"/>
      <c r="F15" s="100"/>
      <c r="G15" s="97"/>
      <c r="H15" s="148"/>
      <c r="I15" s="114"/>
    </row>
    <row r="16" spans="1:9" ht="12.75" customHeight="1" x14ac:dyDescent="0.2">
      <c r="B16" s="90"/>
      <c r="C16" s="90"/>
      <c r="D16" s="100"/>
      <c r="E16" s="182"/>
      <c r="F16" s="100"/>
      <c r="G16" s="97"/>
      <c r="H16" s="90"/>
      <c r="I16" s="114"/>
    </row>
    <row r="17" spans="1:12" ht="12.75" customHeight="1" x14ac:dyDescent="0.2">
      <c r="B17" s="90"/>
      <c r="C17" s="90"/>
      <c r="D17" s="100"/>
      <c r="E17" s="182"/>
      <c r="F17" s="100"/>
      <c r="G17" s="97"/>
      <c r="H17" s="90"/>
      <c r="I17" s="114"/>
    </row>
    <row r="18" spans="1:12" ht="12.75" customHeight="1" x14ac:dyDescent="0.2">
      <c r="B18" s="92" t="s">
        <v>2045</v>
      </c>
      <c r="C18" s="90"/>
      <c r="D18" s="100"/>
      <c r="E18" s="182"/>
      <c r="F18" s="100"/>
      <c r="G18" s="97"/>
      <c r="H18" s="90"/>
      <c r="I18" s="114"/>
    </row>
    <row r="19" spans="1:12" s="65" customFormat="1" x14ac:dyDescent="0.2">
      <c r="A19" s="117">
        <v>1</v>
      </c>
      <c r="B19" s="171" t="s">
        <v>1464</v>
      </c>
      <c r="C19" s="165" t="s">
        <v>2758</v>
      </c>
      <c r="D19" s="100">
        <v>34252.400000000001</v>
      </c>
      <c r="E19" s="100">
        <f>+F19-D19</f>
        <v>855.39999999999418</v>
      </c>
      <c r="F19" s="100">
        <v>35107.799999999996</v>
      </c>
      <c r="G19" s="129"/>
      <c r="H19" s="117" t="s">
        <v>479</v>
      </c>
      <c r="I19" s="117" t="s">
        <v>318</v>
      </c>
    </row>
    <row r="20" spans="1:12" s="117" customFormat="1" x14ac:dyDescent="0.2">
      <c r="A20" s="117">
        <v>2</v>
      </c>
      <c r="B20" s="117" t="s">
        <v>383</v>
      </c>
      <c r="C20" s="117" t="s">
        <v>402</v>
      </c>
      <c r="D20" s="214">
        <v>50432.2</v>
      </c>
      <c r="E20" s="214">
        <f>+F20-D20</f>
        <v>1001.0000000000073</v>
      </c>
      <c r="F20" s="214">
        <v>51433.200000000004</v>
      </c>
      <c r="G20" s="214"/>
      <c r="H20" s="99" t="s">
        <v>2453</v>
      </c>
      <c r="I20" s="99" t="s">
        <v>318</v>
      </c>
    </row>
    <row r="21" spans="1:12" s="37" customFormat="1" ht="12.75" customHeight="1" x14ac:dyDescent="0.2">
      <c r="A21" s="117">
        <v>3</v>
      </c>
      <c r="B21" s="98" t="s">
        <v>434</v>
      </c>
      <c r="C21" s="98" t="s">
        <v>433</v>
      </c>
      <c r="D21" s="100">
        <v>53926.6</v>
      </c>
      <c r="E21" s="100">
        <f>+F21-D21</f>
        <v>1500</v>
      </c>
      <c r="F21" s="100">
        <f>53926.6+1500</f>
        <v>55426.6</v>
      </c>
      <c r="G21" s="100">
        <f>855</f>
        <v>855</v>
      </c>
      <c r="H21" s="98" t="s">
        <v>435</v>
      </c>
      <c r="I21" s="98" t="s">
        <v>318</v>
      </c>
      <c r="J21" s="98"/>
      <c r="K21" s="98"/>
      <c r="L21" s="98"/>
    </row>
    <row r="22" spans="1:12" s="37" customFormat="1" x14ac:dyDescent="0.2">
      <c r="A22" s="117">
        <v>4</v>
      </c>
      <c r="B22" s="90" t="s">
        <v>1970</v>
      </c>
      <c r="C22" s="90" t="s">
        <v>605</v>
      </c>
      <c r="D22" s="100">
        <v>41477.799999999996</v>
      </c>
      <c r="E22" s="100">
        <v>0</v>
      </c>
      <c r="F22" s="100">
        <v>41477.799999999996</v>
      </c>
      <c r="G22" s="9"/>
      <c r="H22" s="90" t="s">
        <v>435</v>
      </c>
      <c r="I22" s="90" t="s">
        <v>318</v>
      </c>
      <c r="J22" s="98"/>
      <c r="K22" s="98"/>
      <c r="L22" s="98"/>
    </row>
    <row r="23" spans="1:12" s="98" customFormat="1" x14ac:dyDescent="0.2">
      <c r="A23" s="117">
        <v>5</v>
      </c>
      <c r="B23" s="170" t="s">
        <v>2442</v>
      </c>
      <c r="C23" s="170" t="s">
        <v>2972</v>
      </c>
      <c r="D23" s="100">
        <v>34252.400000000001</v>
      </c>
      <c r="E23" s="100">
        <f>+F23-D23</f>
        <v>855.39999999999418</v>
      </c>
      <c r="F23" s="100">
        <v>35107.799999999996</v>
      </c>
      <c r="G23" s="9"/>
      <c r="H23" s="98" t="s">
        <v>479</v>
      </c>
      <c r="I23" s="98" t="s">
        <v>318</v>
      </c>
      <c r="J23" s="37"/>
      <c r="K23" s="37"/>
      <c r="L23" s="37"/>
    </row>
    <row r="24" spans="1:12" x14ac:dyDescent="0.2">
      <c r="A24" s="117">
        <v>6</v>
      </c>
      <c r="B24" s="163" t="s">
        <v>2017</v>
      </c>
      <c r="C24" s="117" t="s">
        <v>2856</v>
      </c>
      <c r="D24" s="100">
        <v>62407.8</v>
      </c>
      <c r="E24" s="100">
        <f>+F24-D24</f>
        <v>0</v>
      </c>
      <c r="F24" s="100">
        <v>62407.799999999996</v>
      </c>
      <c r="G24" s="100"/>
      <c r="H24" s="98" t="s">
        <v>440</v>
      </c>
      <c r="I24" s="98" t="s">
        <v>318</v>
      </c>
    </row>
    <row r="25" spans="1:12" x14ac:dyDescent="0.2">
      <c r="A25" s="117">
        <v>7</v>
      </c>
      <c r="B25" s="163" t="s">
        <v>2017</v>
      </c>
      <c r="C25" s="164" t="s">
        <v>2612</v>
      </c>
      <c r="D25" s="100">
        <v>52384.799999999996</v>
      </c>
      <c r="E25" s="100">
        <f>+F25-D25</f>
        <v>0.20000000000436557</v>
      </c>
      <c r="F25" s="100">
        <v>52385</v>
      </c>
      <c r="G25" s="100"/>
      <c r="H25" s="98" t="s">
        <v>2127</v>
      </c>
      <c r="I25" s="173" t="s">
        <v>318</v>
      </c>
    </row>
    <row r="26" spans="1:12" x14ac:dyDescent="0.2">
      <c r="F26" s="40">
        <f>SUM(F19:F25)</f>
        <v>333346</v>
      </c>
      <c r="G26" s="69">
        <f>SUM(G19:G25)</f>
        <v>855</v>
      </c>
    </row>
    <row r="27" spans="1:12" x14ac:dyDescent="0.2">
      <c r="G27" s="69">
        <f>G14+G26</f>
        <v>1505</v>
      </c>
    </row>
    <row r="28" spans="1:12" x14ac:dyDescent="0.2">
      <c r="D28" s="131"/>
      <c r="E28" s="131"/>
      <c r="F28" s="131"/>
      <c r="G28" s="131"/>
      <c r="H28" s="212"/>
    </row>
    <row r="30" spans="1:12" x14ac:dyDescent="0.2">
      <c r="B30" s="174"/>
    </row>
  </sheetData>
  <sortState ref="A19:AD25">
    <sortCondition ref="B19:B25"/>
  </sortState>
  <pageMargins left="0.45" right="0.45" top="0.75" bottom="0.75" header="0.3" footer="0.3"/>
  <pageSetup scale="95" firstPageNumber="52" fitToHeight="0" orientation="landscape" useFirstPageNumber="1" r:id="rId1"/>
  <headerFooter>
    <oddFooter>&amp;C&amp;P&amp;R06/30/2023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5"/>
  <sheetViews>
    <sheetView workbookViewId="0">
      <selection sqref="A1:XFD1"/>
    </sheetView>
  </sheetViews>
  <sheetFormatPr defaultRowHeight="12.75" x14ac:dyDescent="0.2"/>
  <cols>
    <col min="3" max="3" width="38.42578125" customWidth="1"/>
    <col min="4" max="4" width="12.85546875" customWidth="1"/>
  </cols>
  <sheetData>
    <row r="1" spans="1:4" x14ac:dyDescent="0.2">
      <c r="A1" s="331" t="s">
        <v>47</v>
      </c>
      <c r="B1" s="331"/>
      <c r="C1" s="331"/>
      <c r="D1" s="331"/>
    </row>
    <row r="2" spans="1:4" x14ac:dyDescent="0.2">
      <c r="A2" s="111"/>
      <c r="B2" s="111"/>
      <c r="C2" s="111"/>
      <c r="D2" s="111"/>
    </row>
    <row r="3" spans="1:4" x14ac:dyDescent="0.2">
      <c r="A3" s="111"/>
      <c r="B3" s="111"/>
      <c r="C3" s="111"/>
      <c r="D3" s="111"/>
    </row>
    <row r="4" spans="1:4" x14ac:dyDescent="0.2">
      <c r="A4" s="330" t="s">
        <v>32</v>
      </c>
      <c r="B4" s="330"/>
    </row>
    <row r="5" spans="1:4" x14ac:dyDescent="0.2">
      <c r="A5" s="83" t="s">
        <v>2349</v>
      </c>
      <c r="B5" s="83" t="s">
        <v>2599</v>
      </c>
      <c r="D5" s="59" t="s">
        <v>2606</v>
      </c>
    </row>
    <row r="6" spans="1:4" x14ac:dyDescent="0.2">
      <c r="A6" s="45" t="s">
        <v>33</v>
      </c>
      <c r="B6" s="45" t="s">
        <v>33</v>
      </c>
      <c r="D6" s="46" t="s">
        <v>34</v>
      </c>
    </row>
    <row r="7" spans="1:4" x14ac:dyDescent="0.2">
      <c r="A7" s="18">
        <v>2</v>
      </c>
      <c r="B7" s="18">
        <f>'O&amp;M'!A11</f>
        <v>2</v>
      </c>
      <c r="C7" s="76" t="s">
        <v>100</v>
      </c>
      <c r="D7" s="101">
        <f>'O&amp;M'!F12</f>
        <v>275000</v>
      </c>
    </row>
    <row r="8" spans="1:4" x14ac:dyDescent="0.2">
      <c r="A8" s="18">
        <v>7</v>
      </c>
      <c r="B8" s="18">
        <f>'O&amp;M'!A22</f>
        <v>8</v>
      </c>
      <c r="C8" s="76" t="s">
        <v>45</v>
      </c>
      <c r="D8" s="101">
        <f>'O&amp;M'!F23</f>
        <v>420408</v>
      </c>
    </row>
    <row r="9" spans="1:4" x14ac:dyDescent="0.2">
      <c r="A9" s="18">
        <v>36</v>
      </c>
      <c r="B9" s="18">
        <f>'O&amp;M'!A73</f>
        <v>40</v>
      </c>
      <c r="C9" s="76" t="s">
        <v>101</v>
      </c>
      <c r="D9" s="101">
        <f>'O&amp;M'!F74</f>
        <v>2126175.9999999995</v>
      </c>
    </row>
    <row r="10" spans="1:4" x14ac:dyDescent="0.2">
      <c r="A10" s="18">
        <v>162</v>
      </c>
      <c r="B10" s="18">
        <f>'O&amp;M'!A211+'O&amp;M'!A249+'O&amp;M'!A260</f>
        <v>157</v>
      </c>
      <c r="C10" s="76" t="s">
        <v>183</v>
      </c>
      <c r="D10" s="101">
        <f>'O&amp;M'!F214+'O&amp;M'!F251+'O&amp;M'!F261</f>
        <v>5858425.6000000071</v>
      </c>
    </row>
    <row r="11" spans="1:4" x14ac:dyDescent="0.2">
      <c r="A11" s="72">
        <f>SUM(A7:A10)</f>
        <v>207</v>
      </c>
      <c r="B11" s="150">
        <f>SUM(B7:B10)</f>
        <v>207</v>
      </c>
      <c r="C11" s="79" t="s">
        <v>98</v>
      </c>
      <c r="D11" s="109">
        <f>SUM(D7:D10)</f>
        <v>8680009.6000000071</v>
      </c>
    </row>
    <row r="12" spans="1:4" x14ac:dyDescent="0.2">
      <c r="A12" s="21"/>
      <c r="B12" s="21"/>
      <c r="C12" s="22"/>
      <c r="D12" s="22"/>
    </row>
    <row r="15" spans="1:4" x14ac:dyDescent="0.2">
      <c r="D15" s="9"/>
    </row>
  </sheetData>
  <mergeCells count="2">
    <mergeCell ref="A4:B4"/>
    <mergeCell ref="A1:D1"/>
  </mergeCells>
  <printOptions horizontalCentered="1"/>
  <pageMargins left="0.45" right="0.45" top="0.75" bottom="0.75" header="0.3" footer="0.3"/>
  <pageSetup firstPageNumber="0" orientation="landscape" useFirstPageNumber="1" r:id="rId1"/>
  <headerFooter>
    <oddFooter>&amp;R06/30/2023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283"/>
  <sheetViews>
    <sheetView topLeftCell="A28" zoomScale="80" zoomScaleNormal="80" workbookViewId="0">
      <selection activeCell="M21" sqref="M21"/>
    </sheetView>
  </sheetViews>
  <sheetFormatPr defaultRowHeight="12.75" x14ac:dyDescent="0.2"/>
  <cols>
    <col min="1" max="1" width="5.140625" customWidth="1"/>
    <col min="2" max="2" width="18.140625" customWidth="1"/>
    <col min="3" max="3" width="20.140625" customWidth="1"/>
    <col min="4" max="7" width="15.85546875" style="9" customWidth="1"/>
    <col min="8" max="8" width="35.85546875" customWidth="1"/>
    <col min="9" max="9" width="15.140625" style="172" customWidth="1"/>
  </cols>
  <sheetData>
    <row r="1" spans="1:9" x14ac:dyDescent="0.2">
      <c r="B1" s="1" t="s">
        <v>0</v>
      </c>
      <c r="C1" s="2"/>
      <c r="D1"/>
      <c r="E1"/>
      <c r="F1"/>
      <c r="G1"/>
    </row>
    <row r="2" spans="1:9" x14ac:dyDescent="0.2">
      <c r="B2" s="5" t="s">
        <v>1</v>
      </c>
      <c r="C2" s="2"/>
      <c r="D2"/>
      <c r="E2"/>
      <c r="F2"/>
      <c r="G2"/>
    </row>
    <row r="3" spans="1:9" x14ac:dyDescent="0.2">
      <c r="B3" s="1" t="str">
        <f>+Summary!$A$3</f>
        <v>2023-2024 Approved Budget</v>
      </c>
      <c r="C3" s="2"/>
      <c r="D3"/>
      <c r="E3"/>
      <c r="F3"/>
      <c r="G3"/>
    </row>
    <row r="4" spans="1:9" x14ac:dyDescent="0.2">
      <c r="D4"/>
      <c r="E4"/>
      <c r="F4"/>
      <c r="G4"/>
    </row>
    <row r="5" spans="1:9" x14ac:dyDescent="0.2">
      <c r="D5"/>
      <c r="E5"/>
      <c r="F5"/>
      <c r="G5"/>
    </row>
    <row r="6" spans="1:9" x14ac:dyDescent="0.2">
      <c r="A6" s="95"/>
      <c r="D6" s="59" t="s">
        <v>2349</v>
      </c>
      <c r="E6" s="240"/>
      <c r="F6" s="59" t="s">
        <v>2599</v>
      </c>
      <c r="G6" s="59" t="s">
        <v>2599</v>
      </c>
    </row>
    <row r="7" spans="1:9" s="133" customFormat="1" ht="12.75" customHeight="1" x14ac:dyDescent="0.2">
      <c r="A7" s="95"/>
      <c r="B7" s="93" t="s">
        <v>2000</v>
      </c>
      <c r="C7" s="93" t="s">
        <v>2001</v>
      </c>
      <c r="D7" s="96" t="s">
        <v>314</v>
      </c>
      <c r="E7" s="96" t="s">
        <v>2002</v>
      </c>
      <c r="F7" s="96" t="s">
        <v>314</v>
      </c>
      <c r="G7" s="96" t="s">
        <v>2003</v>
      </c>
      <c r="H7" s="93" t="s">
        <v>315</v>
      </c>
      <c r="I7" s="102" t="s">
        <v>2004</v>
      </c>
    </row>
    <row r="9" spans="1:9" x14ac:dyDescent="0.2">
      <c r="B9" s="3" t="s">
        <v>2032</v>
      </c>
      <c r="E9" s="254"/>
      <c r="F9" s="38"/>
      <c r="G9" s="38"/>
    </row>
    <row r="10" spans="1:9" s="98" customFormat="1" x14ac:dyDescent="0.2">
      <c r="A10" s="98">
        <v>1</v>
      </c>
      <c r="B10" s="98" t="s">
        <v>2255</v>
      </c>
      <c r="C10" s="98" t="s">
        <v>2254</v>
      </c>
      <c r="D10" s="100">
        <v>170000</v>
      </c>
      <c r="E10" s="134"/>
      <c r="F10" s="100">
        <v>170000</v>
      </c>
      <c r="G10" s="107"/>
      <c r="H10" s="98" t="s">
        <v>2256</v>
      </c>
      <c r="I10" s="98" t="s">
        <v>323</v>
      </c>
    </row>
    <row r="11" spans="1:9" s="117" customFormat="1" x14ac:dyDescent="0.2">
      <c r="A11" s="98">
        <v>2</v>
      </c>
      <c r="B11" s="37" t="s">
        <v>2797</v>
      </c>
      <c r="C11" s="37" t="s">
        <v>778</v>
      </c>
      <c r="D11" s="100">
        <v>105000</v>
      </c>
      <c r="E11" s="213">
        <v>0</v>
      </c>
      <c r="F11" s="100">
        <f>D11+E11</f>
        <v>105000</v>
      </c>
      <c r="G11" s="213"/>
      <c r="H11" s="37" t="s">
        <v>2798</v>
      </c>
      <c r="I11" s="98" t="s">
        <v>323</v>
      </c>
    </row>
    <row r="12" spans="1:9" ht="12.75" customHeight="1" x14ac:dyDescent="0.2">
      <c r="B12" s="90"/>
      <c r="C12" s="90"/>
      <c r="D12" s="97"/>
      <c r="E12" s="97"/>
      <c r="F12" s="129">
        <f>SUM(F10:F11)</f>
        <v>275000</v>
      </c>
      <c r="G12" s="100"/>
      <c r="H12" s="90"/>
      <c r="I12" s="139"/>
    </row>
    <row r="13" spans="1:9" ht="12.75" customHeight="1" x14ac:dyDescent="0.2">
      <c r="B13" s="90"/>
      <c r="C13" s="90"/>
      <c r="D13" s="97"/>
      <c r="E13" s="97"/>
      <c r="F13" s="100"/>
      <c r="G13" s="100"/>
      <c r="H13" s="90"/>
      <c r="I13" s="139"/>
    </row>
    <row r="14" spans="1:9" ht="12.75" customHeight="1" x14ac:dyDescent="0.2">
      <c r="B14" s="92" t="s">
        <v>2033</v>
      </c>
      <c r="C14" s="90"/>
      <c r="D14" s="100"/>
      <c r="E14" s="97"/>
      <c r="F14" s="100"/>
      <c r="G14" s="100"/>
      <c r="H14" s="90"/>
      <c r="I14" s="139"/>
    </row>
    <row r="15" spans="1:9" s="98" customFormat="1" x14ac:dyDescent="0.2">
      <c r="A15" s="98">
        <v>1</v>
      </c>
      <c r="B15" s="98" t="s">
        <v>1357</v>
      </c>
      <c r="C15" s="98" t="s">
        <v>348</v>
      </c>
      <c r="D15" s="100">
        <v>75878.399999999994</v>
      </c>
      <c r="E15" s="134">
        <f>+F15-D15</f>
        <v>1500</v>
      </c>
      <c r="F15" s="100">
        <f>75878.4+1500</f>
        <v>77378.399999999994</v>
      </c>
      <c r="G15" s="107"/>
      <c r="H15" s="98" t="s">
        <v>1358</v>
      </c>
      <c r="I15" s="98" t="s">
        <v>323</v>
      </c>
    </row>
    <row r="16" spans="1:9" s="98" customFormat="1" x14ac:dyDescent="0.2">
      <c r="A16" s="98">
        <v>2</v>
      </c>
      <c r="B16" s="98" t="s">
        <v>935</v>
      </c>
      <c r="C16" s="98" t="s">
        <v>581</v>
      </c>
      <c r="D16" s="100">
        <v>59966.400000000001</v>
      </c>
      <c r="E16" s="134">
        <f>+F16-D16</f>
        <v>1039.9999999999927</v>
      </c>
      <c r="F16" s="100">
        <v>61006.399999999994</v>
      </c>
      <c r="G16" s="107"/>
      <c r="H16" s="98" t="s">
        <v>1358</v>
      </c>
      <c r="I16" s="98" t="s">
        <v>323</v>
      </c>
    </row>
    <row r="17" spans="1:9" ht="12.75" customHeight="1" x14ac:dyDescent="0.2">
      <c r="A17" s="98">
        <v>3</v>
      </c>
      <c r="B17" s="99" t="s">
        <v>562</v>
      </c>
      <c r="C17" s="99" t="s">
        <v>561</v>
      </c>
      <c r="D17" s="100">
        <v>49249.2</v>
      </c>
      <c r="E17" s="134">
        <f>+F17-D17</f>
        <v>1500</v>
      </c>
      <c r="F17" s="100">
        <f>49249.2+1500</f>
        <v>50749.2</v>
      </c>
      <c r="G17" s="38"/>
      <c r="H17" s="90" t="s">
        <v>560</v>
      </c>
      <c r="I17" s="90" t="s">
        <v>323</v>
      </c>
    </row>
    <row r="18" spans="1:9" ht="12.75" customHeight="1" x14ac:dyDescent="0.2">
      <c r="A18" s="98">
        <v>4</v>
      </c>
      <c r="B18" s="99" t="s">
        <v>892</v>
      </c>
      <c r="C18" s="99" t="s">
        <v>2443</v>
      </c>
      <c r="D18" s="100">
        <v>45318</v>
      </c>
      <c r="E18" s="134">
        <f>+F18-D18</f>
        <v>800.80000000000291</v>
      </c>
      <c r="F18" s="100">
        <v>46118.8</v>
      </c>
      <c r="G18" s="38"/>
      <c r="H18" s="90" t="s">
        <v>2444</v>
      </c>
      <c r="I18" s="90" t="s">
        <v>323</v>
      </c>
    </row>
    <row r="19" spans="1:9" s="98" customFormat="1" x14ac:dyDescent="0.2">
      <c r="A19" s="98">
        <v>5</v>
      </c>
      <c r="B19" s="98" t="s">
        <v>950</v>
      </c>
      <c r="C19" s="98" t="s">
        <v>401</v>
      </c>
      <c r="D19" s="100">
        <v>54267.199999999997</v>
      </c>
      <c r="E19" s="134">
        <f>+F19-D19</f>
        <v>436.80000000000291</v>
      </c>
      <c r="F19" s="100">
        <v>54704</v>
      </c>
      <c r="G19" s="107"/>
      <c r="H19" s="98" t="s">
        <v>2213</v>
      </c>
      <c r="I19" s="98" t="s">
        <v>323</v>
      </c>
    </row>
    <row r="20" spans="1:9" s="99" customFormat="1" x14ac:dyDescent="0.2">
      <c r="A20" s="98">
        <v>6</v>
      </c>
      <c r="B20" s="170" t="s">
        <v>2017</v>
      </c>
      <c r="C20" s="117" t="s">
        <v>2359</v>
      </c>
      <c r="D20" s="100">
        <v>31158.400000000001</v>
      </c>
      <c r="E20" s="213">
        <v>0</v>
      </c>
      <c r="F20" s="100">
        <v>31158.400000000001</v>
      </c>
      <c r="G20" s="213"/>
      <c r="H20" s="98" t="s">
        <v>450</v>
      </c>
      <c r="I20" s="98" t="s">
        <v>323</v>
      </c>
    </row>
    <row r="21" spans="1:9" s="117" customFormat="1" x14ac:dyDescent="0.2">
      <c r="A21" s="98">
        <v>7</v>
      </c>
      <c r="B21" s="165" t="s">
        <v>2017</v>
      </c>
      <c r="C21" s="117" t="s">
        <v>2616</v>
      </c>
      <c r="D21" s="100">
        <v>40512</v>
      </c>
      <c r="E21" s="214">
        <v>0</v>
      </c>
      <c r="F21" s="100">
        <v>40512</v>
      </c>
      <c r="G21" s="214"/>
      <c r="H21" s="117" t="s">
        <v>435</v>
      </c>
      <c r="I21" s="165" t="s">
        <v>323</v>
      </c>
    </row>
    <row r="22" spans="1:9" s="37" customFormat="1" ht="12.75" customHeight="1" x14ac:dyDescent="0.2">
      <c r="A22" s="98">
        <v>8</v>
      </c>
      <c r="B22" s="117" t="s">
        <v>2017</v>
      </c>
      <c r="C22" s="117" t="s">
        <v>2214</v>
      </c>
      <c r="D22" s="211">
        <v>58780.800000000003</v>
      </c>
      <c r="E22" s="211">
        <v>0</v>
      </c>
      <c r="F22" s="100">
        <v>58780.800000000003</v>
      </c>
      <c r="G22" s="100"/>
      <c r="H22" s="98" t="s">
        <v>1358</v>
      </c>
      <c r="I22" s="173" t="s">
        <v>323</v>
      </c>
    </row>
    <row r="23" spans="1:9" ht="12.75" customHeight="1" x14ac:dyDescent="0.2">
      <c r="B23" s="90"/>
      <c r="C23" s="90"/>
      <c r="D23" s="107"/>
      <c r="E23" s="97"/>
      <c r="F23" s="129">
        <f>SUM(F15:F22)</f>
        <v>420408</v>
      </c>
      <c r="G23" s="100"/>
      <c r="H23" s="90"/>
      <c r="I23" s="139"/>
    </row>
    <row r="24" spans="1:9" ht="12.75" customHeight="1" x14ac:dyDescent="0.2">
      <c r="B24" s="90"/>
      <c r="C24" s="90"/>
      <c r="D24" s="97"/>
      <c r="E24" s="97"/>
      <c r="F24" s="100"/>
      <c r="G24" s="100"/>
      <c r="H24" s="90"/>
      <c r="I24" s="139"/>
    </row>
    <row r="25" spans="1:9" ht="12.75" customHeight="1" x14ac:dyDescent="0.2">
      <c r="B25" s="90"/>
      <c r="C25" s="90"/>
      <c r="D25" s="182"/>
      <c r="E25" s="182"/>
      <c r="F25" s="214"/>
      <c r="G25" s="214"/>
      <c r="H25" s="97"/>
      <c r="I25" s="139"/>
    </row>
    <row r="26" spans="1:9" x14ac:dyDescent="0.2">
      <c r="B26" s="1" t="s">
        <v>0</v>
      </c>
      <c r="C26" s="2"/>
      <c r="E26"/>
      <c r="F26" s="37"/>
      <c r="G26" s="37"/>
    </row>
    <row r="27" spans="1:9" x14ac:dyDescent="0.2">
      <c r="B27" s="5" t="s">
        <v>1</v>
      </c>
      <c r="C27" s="2"/>
      <c r="D27"/>
      <c r="E27"/>
      <c r="F27" s="37"/>
      <c r="G27" s="37"/>
    </row>
    <row r="28" spans="1:9" x14ac:dyDescent="0.2">
      <c r="B28" s="1" t="str">
        <f>+Summary!$A$3</f>
        <v>2023-2024 Approved Budget</v>
      </c>
      <c r="C28" s="2"/>
      <c r="D28"/>
      <c r="E28"/>
      <c r="F28" s="37"/>
      <c r="G28" s="37"/>
    </row>
    <row r="29" spans="1:9" x14ac:dyDescent="0.2">
      <c r="D29"/>
      <c r="E29"/>
      <c r="F29" s="37"/>
      <c r="G29" s="37"/>
    </row>
    <row r="30" spans="1:9" x14ac:dyDescent="0.2">
      <c r="A30" s="95"/>
      <c r="D30" s="59" t="s">
        <v>2349</v>
      </c>
      <c r="E30" s="240"/>
      <c r="F30" s="193" t="s">
        <v>2599</v>
      </c>
      <c r="G30" s="193" t="s">
        <v>2599</v>
      </c>
    </row>
    <row r="31" spans="1:9" s="133" customFormat="1" ht="12.75" customHeight="1" x14ac:dyDescent="0.2">
      <c r="A31" s="95"/>
      <c r="B31" s="93" t="s">
        <v>2000</v>
      </c>
      <c r="C31" s="93" t="s">
        <v>2001</v>
      </c>
      <c r="D31" s="96" t="s">
        <v>314</v>
      </c>
      <c r="E31" s="96" t="s">
        <v>2002</v>
      </c>
      <c r="F31" s="130" t="s">
        <v>314</v>
      </c>
      <c r="G31" s="130" t="s">
        <v>2003</v>
      </c>
      <c r="H31" s="93" t="s">
        <v>315</v>
      </c>
      <c r="I31" s="102" t="s">
        <v>2004</v>
      </c>
    </row>
    <row r="32" spans="1:9" ht="12.75" customHeight="1" x14ac:dyDescent="0.2">
      <c r="B32" s="90"/>
      <c r="C32" s="90"/>
      <c r="D32" s="97"/>
      <c r="E32" s="97"/>
      <c r="F32" s="100"/>
      <c r="G32" s="100"/>
      <c r="H32" s="90"/>
      <c r="I32" s="139"/>
    </row>
    <row r="33" spans="1:9" ht="12.75" customHeight="1" x14ac:dyDescent="0.2">
      <c r="B33" s="174" t="s">
        <v>2034</v>
      </c>
      <c r="C33" s="98"/>
      <c r="D33" s="100"/>
      <c r="E33" s="100"/>
      <c r="F33" s="100"/>
      <c r="G33" s="100"/>
      <c r="H33" s="90"/>
      <c r="I33" s="139"/>
    </row>
    <row r="34" spans="1:9" s="65" customFormat="1" ht="12.75" customHeight="1" x14ac:dyDescent="0.2">
      <c r="A34" s="117">
        <v>1</v>
      </c>
      <c r="B34" s="165" t="s">
        <v>2732</v>
      </c>
      <c r="C34" s="117" t="s">
        <v>561</v>
      </c>
      <c r="D34" s="243">
        <v>54600</v>
      </c>
      <c r="E34" s="218">
        <f t="shared" ref="E34:E61" si="0">F34-D34</f>
        <v>1601.5999999999985</v>
      </c>
      <c r="F34" s="243">
        <v>56201.599999999999</v>
      </c>
      <c r="G34" s="214"/>
      <c r="H34" s="117" t="s">
        <v>2361</v>
      </c>
      <c r="I34" s="165" t="s">
        <v>323</v>
      </c>
    </row>
    <row r="35" spans="1:9" s="117" customFormat="1" x14ac:dyDescent="0.2">
      <c r="A35" s="117">
        <v>2</v>
      </c>
      <c r="B35" s="117" t="s">
        <v>1321</v>
      </c>
      <c r="C35" s="117" t="s">
        <v>439</v>
      </c>
      <c r="D35" s="243">
        <v>59051.200000000004</v>
      </c>
      <c r="E35" s="218">
        <f t="shared" si="0"/>
        <v>1767.9999999999927</v>
      </c>
      <c r="F35" s="243">
        <v>60819.199999999997</v>
      </c>
      <c r="G35" s="168"/>
      <c r="H35" s="117" t="s">
        <v>2362</v>
      </c>
      <c r="I35" s="117" t="s">
        <v>323</v>
      </c>
    </row>
    <row r="36" spans="1:9" s="117" customFormat="1" x14ac:dyDescent="0.2">
      <c r="A36" s="117">
        <v>3</v>
      </c>
      <c r="B36" s="117" t="s">
        <v>2464</v>
      </c>
      <c r="C36" s="117" t="s">
        <v>2733</v>
      </c>
      <c r="D36" s="243">
        <v>53560</v>
      </c>
      <c r="E36" s="218">
        <f t="shared" si="0"/>
        <v>1580.8000000000029</v>
      </c>
      <c r="F36" s="243">
        <v>55140.800000000003</v>
      </c>
      <c r="G36" s="259"/>
      <c r="H36" s="153" t="s">
        <v>1317</v>
      </c>
      <c r="I36" s="165" t="s">
        <v>323</v>
      </c>
    </row>
    <row r="37" spans="1:9" s="117" customFormat="1" x14ac:dyDescent="0.2">
      <c r="A37" s="117">
        <v>4</v>
      </c>
      <c r="B37" s="117" t="s">
        <v>933</v>
      </c>
      <c r="C37" s="117" t="s">
        <v>1311</v>
      </c>
      <c r="D37" s="243">
        <v>61422.400000000001</v>
      </c>
      <c r="E37" s="218">
        <f t="shared" si="0"/>
        <v>1872</v>
      </c>
      <c r="F37" s="243">
        <v>63294.400000000001</v>
      </c>
      <c r="G37" s="168"/>
      <c r="H37" s="117" t="s">
        <v>1312</v>
      </c>
      <c r="I37" s="117" t="s">
        <v>323</v>
      </c>
    </row>
    <row r="38" spans="1:9" s="117" customFormat="1" x14ac:dyDescent="0.2">
      <c r="A38" s="117">
        <v>5</v>
      </c>
      <c r="B38" s="117" t="s">
        <v>1314</v>
      </c>
      <c r="C38" s="117" t="s">
        <v>487</v>
      </c>
      <c r="D38" s="243">
        <v>56180.800000000003</v>
      </c>
      <c r="E38" s="218">
        <f t="shared" si="0"/>
        <v>1830.4000000000015</v>
      </c>
      <c r="F38" s="243">
        <v>58011.200000000004</v>
      </c>
      <c r="G38" s="168"/>
      <c r="H38" s="117" t="s">
        <v>1313</v>
      </c>
      <c r="I38" s="117" t="s">
        <v>323</v>
      </c>
    </row>
    <row r="39" spans="1:9" s="65" customFormat="1" ht="12.75" customHeight="1" x14ac:dyDescent="0.2">
      <c r="A39" s="117">
        <v>6</v>
      </c>
      <c r="B39" s="117" t="s">
        <v>2446</v>
      </c>
      <c r="C39" s="117" t="s">
        <v>2445</v>
      </c>
      <c r="D39" s="243">
        <v>47320</v>
      </c>
      <c r="E39" s="218">
        <f t="shared" si="0"/>
        <v>1518.4000000000015</v>
      </c>
      <c r="F39" s="243">
        <v>48838.400000000001</v>
      </c>
      <c r="G39" s="66"/>
      <c r="H39" s="117" t="s">
        <v>1322</v>
      </c>
      <c r="I39" s="117" t="s">
        <v>323</v>
      </c>
    </row>
    <row r="40" spans="1:9" s="117" customFormat="1" x14ac:dyDescent="0.2">
      <c r="A40" s="117">
        <v>7</v>
      </c>
      <c r="B40" s="98" t="s">
        <v>926</v>
      </c>
      <c r="C40" s="98" t="s">
        <v>925</v>
      </c>
      <c r="D40" s="243">
        <v>37502.400000000001</v>
      </c>
      <c r="E40" s="218">
        <f t="shared" si="0"/>
        <v>1435.1999999999971</v>
      </c>
      <c r="F40" s="243">
        <v>38937.599999999999</v>
      </c>
      <c r="G40" s="100"/>
      <c r="H40" s="117" t="s">
        <v>2363</v>
      </c>
      <c r="I40" s="117" t="s">
        <v>323</v>
      </c>
    </row>
    <row r="41" spans="1:9" s="117" customFormat="1" x14ac:dyDescent="0.2">
      <c r="A41" s="117">
        <v>8</v>
      </c>
      <c r="B41" s="117" t="s">
        <v>1316</v>
      </c>
      <c r="C41" s="117" t="s">
        <v>581</v>
      </c>
      <c r="D41" s="243">
        <v>51168</v>
      </c>
      <c r="E41" s="218">
        <f t="shared" si="0"/>
        <v>1768</v>
      </c>
      <c r="F41" s="243">
        <v>52936</v>
      </c>
      <c r="G41" s="168"/>
      <c r="H41" s="117" t="s">
        <v>1313</v>
      </c>
      <c r="I41" s="117" t="s">
        <v>323</v>
      </c>
    </row>
    <row r="42" spans="1:9" s="117" customFormat="1" x14ac:dyDescent="0.2">
      <c r="A42" s="117">
        <v>9</v>
      </c>
      <c r="B42" s="117" t="s">
        <v>1018</v>
      </c>
      <c r="C42" s="117" t="s">
        <v>350</v>
      </c>
      <c r="D42" s="243">
        <v>49920</v>
      </c>
      <c r="E42" s="218">
        <f t="shared" si="0"/>
        <v>1768</v>
      </c>
      <c r="F42" s="243">
        <v>51688</v>
      </c>
      <c r="G42" s="168"/>
      <c r="H42" s="117" t="s">
        <v>1313</v>
      </c>
      <c r="I42" s="117" t="s">
        <v>323</v>
      </c>
    </row>
    <row r="43" spans="1:9" s="117" customFormat="1" x14ac:dyDescent="0.2">
      <c r="A43" s="117">
        <v>10</v>
      </c>
      <c r="B43" s="117" t="s">
        <v>1315</v>
      </c>
      <c r="C43" s="117" t="s">
        <v>650</v>
      </c>
      <c r="D43" s="243">
        <v>56180.800000000003</v>
      </c>
      <c r="E43" s="218">
        <f t="shared" si="0"/>
        <v>1830.4000000000015</v>
      </c>
      <c r="F43" s="243">
        <v>58011.200000000004</v>
      </c>
      <c r="G43" s="168"/>
      <c r="H43" s="117" t="s">
        <v>1313</v>
      </c>
      <c r="I43" s="117" t="s">
        <v>323</v>
      </c>
    </row>
    <row r="44" spans="1:9" s="117" customFormat="1" x14ac:dyDescent="0.2">
      <c r="A44" s="117">
        <v>11</v>
      </c>
      <c r="B44" s="117" t="s">
        <v>1324</v>
      </c>
      <c r="C44" s="117" t="s">
        <v>624</v>
      </c>
      <c r="D44" s="243">
        <v>60236.800000000003</v>
      </c>
      <c r="E44" s="218">
        <f t="shared" si="0"/>
        <v>1809.5999999999913</v>
      </c>
      <c r="F44" s="243">
        <v>62046.399999999994</v>
      </c>
      <c r="G44" s="168"/>
      <c r="H44" s="117" t="s">
        <v>1325</v>
      </c>
      <c r="I44" s="117" t="s">
        <v>323</v>
      </c>
    </row>
    <row r="45" spans="1:9" s="117" customFormat="1" x14ac:dyDescent="0.2">
      <c r="A45" s="117">
        <v>12</v>
      </c>
      <c r="B45" s="117" t="s">
        <v>2257</v>
      </c>
      <c r="C45" s="117" t="s">
        <v>430</v>
      </c>
      <c r="D45" s="243">
        <v>53560</v>
      </c>
      <c r="E45" s="218">
        <f t="shared" si="0"/>
        <v>1580.8000000000029</v>
      </c>
      <c r="F45" s="243">
        <v>55140.800000000003</v>
      </c>
      <c r="G45" s="168"/>
      <c r="H45" s="117" t="s">
        <v>1325</v>
      </c>
      <c r="I45" s="117" t="s">
        <v>323</v>
      </c>
    </row>
    <row r="46" spans="1:9" s="65" customFormat="1" ht="12.75" customHeight="1" x14ac:dyDescent="0.2">
      <c r="A46" s="117">
        <v>13</v>
      </c>
      <c r="B46" s="117" t="s">
        <v>2449</v>
      </c>
      <c r="C46" s="117" t="s">
        <v>2448</v>
      </c>
      <c r="D46" s="243">
        <v>49920</v>
      </c>
      <c r="E46" s="218">
        <f t="shared" si="0"/>
        <v>1768</v>
      </c>
      <c r="F46" s="243">
        <v>51688</v>
      </c>
      <c r="G46" s="66"/>
      <c r="H46" s="117" t="s">
        <v>2447</v>
      </c>
      <c r="I46" s="117" t="s">
        <v>323</v>
      </c>
    </row>
    <row r="47" spans="1:9" s="117" customFormat="1" x14ac:dyDescent="0.2">
      <c r="A47" s="117">
        <v>14</v>
      </c>
      <c r="B47" s="117" t="s">
        <v>352</v>
      </c>
      <c r="C47" s="117" t="s">
        <v>684</v>
      </c>
      <c r="D47" s="243">
        <v>53726.399999999994</v>
      </c>
      <c r="E47" s="218">
        <f t="shared" si="0"/>
        <v>1768.0000000000073</v>
      </c>
      <c r="F47" s="243">
        <v>55494.400000000001</v>
      </c>
      <c r="G47" s="168"/>
      <c r="H47" s="117" t="s">
        <v>1313</v>
      </c>
      <c r="I47" s="117" t="s">
        <v>323</v>
      </c>
    </row>
    <row r="48" spans="1:9" s="117" customFormat="1" x14ac:dyDescent="0.2">
      <c r="A48" s="117">
        <v>15</v>
      </c>
      <c r="B48" s="117" t="s">
        <v>583</v>
      </c>
      <c r="C48" s="117" t="s">
        <v>2799</v>
      </c>
      <c r="D48" s="243">
        <v>48776</v>
      </c>
      <c r="E48" s="218">
        <f t="shared" si="0"/>
        <v>1643.1999999999971</v>
      </c>
      <c r="F48" s="243">
        <v>50419.199999999997</v>
      </c>
      <c r="G48" s="259"/>
      <c r="H48" s="153" t="s">
        <v>1313</v>
      </c>
      <c r="I48" s="165" t="s">
        <v>323</v>
      </c>
    </row>
    <row r="49" spans="1:9" s="117" customFormat="1" x14ac:dyDescent="0.2">
      <c r="A49" s="117">
        <v>16</v>
      </c>
      <c r="B49" s="117" t="s">
        <v>1323</v>
      </c>
      <c r="C49" s="117" t="s">
        <v>487</v>
      </c>
      <c r="D49" s="243">
        <v>55640</v>
      </c>
      <c r="E49" s="218">
        <f t="shared" si="0"/>
        <v>1664</v>
      </c>
      <c r="F49" s="243">
        <v>57304</v>
      </c>
      <c r="G49" s="168"/>
      <c r="H49" s="117" t="s">
        <v>1322</v>
      </c>
      <c r="I49" s="117" t="s">
        <v>323</v>
      </c>
    </row>
    <row r="50" spans="1:9" s="117" customFormat="1" x14ac:dyDescent="0.2">
      <c r="A50" s="117">
        <v>17</v>
      </c>
      <c r="B50" s="117" t="s">
        <v>2203</v>
      </c>
      <c r="C50" s="117" t="s">
        <v>667</v>
      </c>
      <c r="D50" s="243">
        <v>47320</v>
      </c>
      <c r="E50" s="218">
        <f t="shared" si="0"/>
        <v>1518.4000000000015</v>
      </c>
      <c r="F50" s="243">
        <v>48838.400000000001</v>
      </c>
      <c r="G50" s="168"/>
      <c r="H50" s="117" t="s">
        <v>1322</v>
      </c>
      <c r="I50" s="117" t="s">
        <v>323</v>
      </c>
    </row>
    <row r="51" spans="1:9" s="117" customFormat="1" x14ac:dyDescent="0.2">
      <c r="A51" s="117">
        <v>18</v>
      </c>
      <c r="B51" s="170" t="s">
        <v>457</v>
      </c>
      <c r="C51" s="117" t="s">
        <v>2328</v>
      </c>
      <c r="D51" s="243">
        <v>47320</v>
      </c>
      <c r="E51" s="218">
        <f t="shared" si="0"/>
        <v>1518.4000000000015</v>
      </c>
      <c r="F51" s="243">
        <v>48838.400000000001</v>
      </c>
      <c r="G51" s="66"/>
      <c r="H51" s="117" t="s">
        <v>1322</v>
      </c>
      <c r="I51" s="117" t="s">
        <v>323</v>
      </c>
    </row>
    <row r="52" spans="1:9" s="117" customFormat="1" x14ac:dyDescent="0.2">
      <c r="A52" s="117">
        <v>19</v>
      </c>
      <c r="B52" s="98" t="s">
        <v>826</v>
      </c>
      <c r="C52" s="98" t="s">
        <v>621</v>
      </c>
      <c r="D52" s="243">
        <v>37502.400000000001</v>
      </c>
      <c r="E52" s="218">
        <f t="shared" si="0"/>
        <v>1435.1999999999971</v>
      </c>
      <c r="F52" s="243">
        <v>38937.599999999999</v>
      </c>
      <c r="G52" s="100"/>
      <c r="H52" s="117" t="s">
        <v>2363</v>
      </c>
      <c r="I52" s="117" t="s">
        <v>323</v>
      </c>
    </row>
    <row r="53" spans="1:9" s="117" customFormat="1" x14ac:dyDescent="0.2">
      <c r="A53" s="117">
        <v>20</v>
      </c>
      <c r="B53" s="117" t="s">
        <v>909</v>
      </c>
      <c r="C53" s="117" t="s">
        <v>631</v>
      </c>
      <c r="D53" s="243">
        <v>49920</v>
      </c>
      <c r="E53" s="218">
        <f t="shared" si="0"/>
        <v>1768</v>
      </c>
      <c r="F53" s="243">
        <v>51688</v>
      </c>
      <c r="H53" s="117" t="s">
        <v>367</v>
      </c>
      <c r="I53" s="117" t="s">
        <v>323</v>
      </c>
    </row>
    <row r="54" spans="1:9" s="117" customFormat="1" x14ac:dyDescent="0.2">
      <c r="A54" s="117">
        <v>21</v>
      </c>
      <c r="B54" s="117" t="s">
        <v>1327</v>
      </c>
      <c r="C54" s="117" t="s">
        <v>624</v>
      </c>
      <c r="D54" s="243">
        <v>60236.800000000003</v>
      </c>
      <c r="E54" s="218">
        <f t="shared" si="0"/>
        <v>1809.5999999999913</v>
      </c>
      <c r="F54" s="243">
        <v>62046.399999999994</v>
      </c>
      <c r="H54" s="117" t="s">
        <v>1325</v>
      </c>
      <c r="I54" s="117" t="s">
        <v>323</v>
      </c>
    </row>
    <row r="55" spans="1:9" s="117" customFormat="1" x14ac:dyDescent="0.2">
      <c r="A55" s="117">
        <v>22</v>
      </c>
      <c r="B55" s="98" t="s">
        <v>884</v>
      </c>
      <c r="C55" s="98" t="s">
        <v>2450</v>
      </c>
      <c r="D55" s="243">
        <v>37502.400000000001</v>
      </c>
      <c r="E55" s="218">
        <f t="shared" si="0"/>
        <v>1435.1999999999971</v>
      </c>
      <c r="F55" s="243">
        <v>38937.599999999999</v>
      </c>
      <c r="G55" s="100"/>
      <c r="H55" s="117" t="s">
        <v>2363</v>
      </c>
      <c r="I55" s="117" t="s">
        <v>323</v>
      </c>
    </row>
    <row r="56" spans="1:9" s="117" customFormat="1" x14ac:dyDescent="0.2">
      <c r="A56" s="117">
        <v>23</v>
      </c>
      <c r="B56" s="117" t="s">
        <v>468</v>
      </c>
      <c r="C56" s="117" t="s">
        <v>1320</v>
      </c>
      <c r="D56" s="243">
        <v>60236.800000000003</v>
      </c>
      <c r="E56" s="218">
        <f t="shared" si="0"/>
        <v>1809.5999999999913</v>
      </c>
      <c r="F56" s="243">
        <v>62046.399999999994</v>
      </c>
      <c r="G56" s="168"/>
      <c r="H56" s="117" t="s">
        <v>1317</v>
      </c>
      <c r="I56" s="117" t="s">
        <v>323</v>
      </c>
    </row>
    <row r="57" spans="1:9" s="117" customFormat="1" x14ac:dyDescent="0.2">
      <c r="A57" s="117">
        <v>24</v>
      </c>
      <c r="B57" s="98" t="s">
        <v>335</v>
      </c>
      <c r="C57" s="98" t="s">
        <v>348</v>
      </c>
      <c r="D57" s="243">
        <v>37502.400000000001</v>
      </c>
      <c r="E57" s="218">
        <f t="shared" si="0"/>
        <v>1435.1999999999971</v>
      </c>
      <c r="F57" s="243">
        <v>38937.599999999999</v>
      </c>
      <c r="G57" s="100"/>
      <c r="H57" s="117" t="s">
        <v>2363</v>
      </c>
      <c r="I57" s="117" t="s">
        <v>323</v>
      </c>
    </row>
    <row r="58" spans="1:9" s="117" customFormat="1" x14ac:dyDescent="0.2">
      <c r="A58" s="117">
        <v>25</v>
      </c>
      <c r="B58" s="117" t="s">
        <v>982</v>
      </c>
      <c r="C58" s="117" t="s">
        <v>1318</v>
      </c>
      <c r="D58" s="243">
        <v>60236.800000000003</v>
      </c>
      <c r="E58" s="218">
        <f t="shared" si="0"/>
        <v>1809.5999999999913</v>
      </c>
      <c r="F58" s="243">
        <v>62046.399999999994</v>
      </c>
      <c r="G58" s="168"/>
      <c r="H58" s="117" t="s">
        <v>1317</v>
      </c>
      <c r="I58" s="117" t="s">
        <v>323</v>
      </c>
    </row>
    <row r="59" spans="1:9" s="117" customFormat="1" x14ac:dyDescent="0.2">
      <c r="A59" s="117">
        <v>26</v>
      </c>
      <c r="B59" s="117" t="s">
        <v>1319</v>
      </c>
      <c r="C59" s="117" t="s">
        <v>804</v>
      </c>
      <c r="D59" s="243">
        <v>60236.800000000003</v>
      </c>
      <c r="E59" s="218">
        <f t="shared" si="0"/>
        <v>1809.5999999999913</v>
      </c>
      <c r="F59" s="243">
        <v>62046.399999999994</v>
      </c>
      <c r="G59" s="168"/>
      <c r="H59" s="117" t="s">
        <v>1317</v>
      </c>
      <c r="I59" s="117" t="s">
        <v>323</v>
      </c>
    </row>
    <row r="60" spans="1:9" s="117" customFormat="1" x14ac:dyDescent="0.2">
      <c r="A60" s="117">
        <v>27</v>
      </c>
      <c r="B60" s="117" t="s">
        <v>741</v>
      </c>
      <c r="C60" s="117" t="s">
        <v>661</v>
      </c>
      <c r="D60" s="243">
        <v>54932.800000000003</v>
      </c>
      <c r="E60" s="218">
        <f t="shared" si="0"/>
        <v>1809.5999999999985</v>
      </c>
      <c r="F60" s="243">
        <v>56742.400000000001</v>
      </c>
      <c r="G60" s="259"/>
      <c r="H60" s="153" t="s">
        <v>1313</v>
      </c>
      <c r="I60" s="165" t="s">
        <v>323</v>
      </c>
    </row>
    <row r="61" spans="1:9" s="65" customFormat="1" ht="12.75" customHeight="1" x14ac:dyDescent="0.2">
      <c r="A61" s="117">
        <v>28</v>
      </c>
      <c r="B61" s="98" t="s">
        <v>2452</v>
      </c>
      <c r="C61" s="98" t="s">
        <v>2451</v>
      </c>
      <c r="D61" s="222">
        <v>37502.400000000001</v>
      </c>
      <c r="E61" s="218">
        <f t="shared" si="0"/>
        <v>1435.1999999999971</v>
      </c>
      <c r="F61" s="243">
        <v>38937.599999999999</v>
      </c>
      <c r="G61" s="100"/>
      <c r="H61" s="117" t="s">
        <v>2363</v>
      </c>
      <c r="I61" s="117" t="s">
        <v>323</v>
      </c>
    </row>
    <row r="62" spans="1:9" s="117" customFormat="1" x14ac:dyDescent="0.2">
      <c r="A62" s="117">
        <v>29</v>
      </c>
      <c r="B62" s="98" t="s">
        <v>2128</v>
      </c>
      <c r="C62" s="98" t="s">
        <v>778</v>
      </c>
      <c r="D62" s="243">
        <v>49920</v>
      </c>
      <c r="E62" s="218">
        <f>F62-D62</f>
        <v>1768</v>
      </c>
      <c r="F62" s="243">
        <v>51688</v>
      </c>
      <c r="G62" s="168"/>
      <c r="H62" s="98" t="s">
        <v>367</v>
      </c>
      <c r="I62" s="117" t="s">
        <v>323</v>
      </c>
    </row>
    <row r="63" spans="1:9" s="117" customFormat="1" x14ac:dyDescent="0.2">
      <c r="A63" s="117">
        <v>30</v>
      </c>
      <c r="B63" s="170" t="s">
        <v>2800</v>
      </c>
      <c r="C63" s="117" t="s">
        <v>361</v>
      </c>
      <c r="D63" s="243">
        <v>49920</v>
      </c>
      <c r="E63" s="218">
        <f>F63-D63</f>
        <v>1768</v>
      </c>
      <c r="F63" s="243">
        <v>51688</v>
      </c>
      <c r="G63" s="66"/>
      <c r="H63" s="117" t="s">
        <v>2447</v>
      </c>
      <c r="I63" s="117" t="s">
        <v>323</v>
      </c>
    </row>
    <row r="64" spans="1:9" s="117" customFormat="1" x14ac:dyDescent="0.2">
      <c r="A64" s="117">
        <v>31</v>
      </c>
      <c r="B64" s="170" t="s">
        <v>2017</v>
      </c>
      <c r="C64" s="165" t="s">
        <v>2882</v>
      </c>
      <c r="D64" s="243">
        <v>46113.600000000006</v>
      </c>
      <c r="E64" s="218">
        <v>0</v>
      </c>
      <c r="F64" s="243">
        <v>55140.800000000003</v>
      </c>
      <c r="G64" s="224"/>
      <c r="H64" s="165" t="s">
        <v>2796</v>
      </c>
      <c r="I64" s="165" t="s">
        <v>323</v>
      </c>
    </row>
    <row r="65" spans="1:9" s="117" customFormat="1" x14ac:dyDescent="0.2">
      <c r="A65" s="117">
        <v>32</v>
      </c>
      <c r="B65" s="117" t="s">
        <v>2017</v>
      </c>
      <c r="C65" s="117" t="s">
        <v>2954</v>
      </c>
      <c r="D65" s="243">
        <v>73174.399999999994</v>
      </c>
      <c r="E65" s="218">
        <v>0</v>
      </c>
      <c r="F65" s="243">
        <v>62566.399999999994</v>
      </c>
      <c r="G65" s="168"/>
      <c r="H65" s="117" t="s">
        <v>604</v>
      </c>
      <c r="I65" s="117" t="s">
        <v>323</v>
      </c>
    </row>
    <row r="66" spans="1:9" s="117" customFormat="1" x14ac:dyDescent="0.2">
      <c r="A66" s="117">
        <v>33</v>
      </c>
      <c r="B66" s="170" t="s">
        <v>2017</v>
      </c>
      <c r="C66" s="165" t="s">
        <v>2731</v>
      </c>
      <c r="D66" s="243">
        <v>50419</v>
      </c>
      <c r="E66" s="218">
        <v>0</v>
      </c>
      <c r="F66" s="243">
        <v>50419.199999999997</v>
      </c>
      <c r="G66" s="168"/>
      <c r="H66" s="117" t="s">
        <v>1313</v>
      </c>
      <c r="I66" s="117" t="s">
        <v>323</v>
      </c>
    </row>
    <row r="67" spans="1:9" s="117" customFormat="1" x14ac:dyDescent="0.2">
      <c r="A67" s="117">
        <v>34</v>
      </c>
      <c r="B67" s="228" t="s">
        <v>2017</v>
      </c>
      <c r="C67" s="117" t="s">
        <v>2883</v>
      </c>
      <c r="D67" s="243">
        <v>55141</v>
      </c>
      <c r="E67" s="218">
        <v>0</v>
      </c>
      <c r="F67" s="243">
        <v>55140.800000000003</v>
      </c>
      <c r="G67" s="259"/>
      <c r="H67" s="117" t="s">
        <v>1317</v>
      </c>
      <c r="I67" s="165" t="s">
        <v>323</v>
      </c>
    </row>
    <row r="68" spans="1:9" s="117" customFormat="1" x14ac:dyDescent="0.2">
      <c r="A68" s="117">
        <v>35</v>
      </c>
      <c r="B68" s="117" t="s">
        <v>2017</v>
      </c>
      <c r="C68" s="117" t="s">
        <v>2882</v>
      </c>
      <c r="D68" s="243">
        <v>61422.400000000001</v>
      </c>
      <c r="E68" s="218">
        <v>0</v>
      </c>
      <c r="F68" s="243">
        <v>55140.800000000003</v>
      </c>
      <c r="G68" s="168"/>
      <c r="H68" s="117" t="s">
        <v>381</v>
      </c>
      <c r="I68" s="117" t="s">
        <v>323</v>
      </c>
    </row>
    <row r="69" spans="1:9" s="117" customFormat="1" x14ac:dyDescent="0.2">
      <c r="A69" s="117">
        <v>36</v>
      </c>
      <c r="B69" s="171" t="s">
        <v>2017</v>
      </c>
      <c r="C69" s="165" t="s">
        <v>2360</v>
      </c>
      <c r="D69" s="243">
        <v>49961.599999999999</v>
      </c>
      <c r="E69" s="218">
        <v>0</v>
      </c>
      <c r="F69" s="243">
        <v>55140.800000000003</v>
      </c>
      <c r="G69" s="168"/>
      <c r="H69" s="117" t="s">
        <v>2120</v>
      </c>
      <c r="I69" s="165" t="s">
        <v>323</v>
      </c>
    </row>
    <row r="70" spans="1:9" s="117" customFormat="1" x14ac:dyDescent="0.2">
      <c r="A70" s="117">
        <v>37</v>
      </c>
      <c r="B70" s="117" t="s">
        <v>2017</v>
      </c>
      <c r="C70" s="117" t="s">
        <v>2955</v>
      </c>
      <c r="D70" s="243">
        <v>50419</v>
      </c>
      <c r="E70" s="218">
        <f>F70-D70</f>
        <v>0.19999999999708962</v>
      </c>
      <c r="F70" s="243">
        <v>50419.199999999997</v>
      </c>
      <c r="G70" s="168"/>
      <c r="H70" s="117" t="s">
        <v>367</v>
      </c>
      <c r="I70" s="117" t="s">
        <v>323</v>
      </c>
    </row>
    <row r="71" spans="1:9" s="117" customFormat="1" x14ac:dyDescent="0.2">
      <c r="A71" s="117">
        <v>38</v>
      </c>
      <c r="B71" s="170" t="s">
        <v>2017</v>
      </c>
      <c r="C71" s="117" t="s">
        <v>2731</v>
      </c>
      <c r="D71" s="243">
        <v>48838</v>
      </c>
      <c r="E71" s="218">
        <v>0</v>
      </c>
      <c r="F71" s="243">
        <v>48838.400000000001</v>
      </c>
      <c r="H71" s="117" t="s">
        <v>1322</v>
      </c>
      <c r="I71" s="117" t="s">
        <v>323</v>
      </c>
    </row>
    <row r="72" spans="1:9" s="117" customFormat="1" x14ac:dyDescent="0.2">
      <c r="A72" s="117">
        <v>39</v>
      </c>
      <c r="B72" s="117" t="s">
        <v>2017</v>
      </c>
      <c r="C72" s="165" t="s">
        <v>2617</v>
      </c>
      <c r="D72" s="243">
        <v>48838</v>
      </c>
      <c r="E72" s="218">
        <v>0</v>
      </c>
      <c r="F72" s="243">
        <v>48838.400000000001</v>
      </c>
      <c r="G72" s="259"/>
      <c r="H72" s="117" t="s">
        <v>1322</v>
      </c>
      <c r="I72" s="165" t="s">
        <v>323</v>
      </c>
    </row>
    <row r="73" spans="1:9" s="117" customFormat="1" x14ac:dyDescent="0.2">
      <c r="A73" s="117">
        <v>40</v>
      </c>
      <c r="B73" s="117" t="s">
        <v>2017</v>
      </c>
      <c r="C73" s="170" t="s">
        <v>2881</v>
      </c>
      <c r="D73" s="243">
        <v>55141</v>
      </c>
      <c r="E73" s="218">
        <v>0</v>
      </c>
      <c r="F73" s="243">
        <v>55140.800000000003</v>
      </c>
      <c r="G73" s="168"/>
      <c r="H73" s="117" t="s">
        <v>1325</v>
      </c>
      <c r="I73" s="117" t="s">
        <v>323</v>
      </c>
    </row>
    <row r="74" spans="1:9" s="90" customFormat="1" x14ac:dyDescent="0.2">
      <c r="D74" s="97"/>
      <c r="E74" s="103"/>
      <c r="F74" s="129">
        <f>SUM(F34:F73)</f>
        <v>2126175.9999999995</v>
      </c>
      <c r="G74" s="129">
        <f>SUM(G34:G65)</f>
        <v>0</v>
      </c>
    </row>
    <row r="75" spans="1:9" s="90" customFormat="1" x14ac:dyDescent="0.2">
      <c r="D75" s="97"/>
      <c r="E75" s="97"/>
      <c r="F75" s="100"/>
      <c r="G75" s="100"/>
    </row>
    <row r="76" spans="1:9" ht="12.75" customHeight="1" x14ac:dyDescent="0.2">
      <c r="B76" s="90"/>
      <c r="C76" s="90"/>
      <c r="D76" s="97"/>
      <c r="E76" s="97"/>
      <c r="F76" s="100"/>
      <c r="G76" s="100"/>
      <c r="H76" s="90"/>
      <c r="I76" s="139"/>
    </row>
    <row r="77" spans="1:9" ht="12.75" customHeight="1" x14ac:dyDescent="0.2">
      <c r="B77" s="90"/>
      <c r="C77" s="90"/>
      <c r="D77" s="97"/>
      <c r="E77" s="97"/>
      <c r="F77" s="100"/>
      <c r="G77" s="100"/>
      <c r="H77" s="90"/>
      <c r="I77" s="139"/>
    </row>
    <row r="78" spans="1:9" x14ac:dyDescent="0.2">
      <c r="B78" s="1" t="s">
        <v>0</v>
      </c>
      <c r="C78" s="2"/>
      <c r="D78"/>
      <c r="E78"/>
      <c r="F78" s="37"/>
      <c r="G78" s="37"/>
    </row>
    <row r="79" spans="1:9" x14ac:dyDescent="0.2">
      <c r="B79" s="5" t="s">
        <v>1</v>
      </c>
      <c r="C79" s="2"/>
      <c r="D79"/>
      <c r="E79"/>
      <c r="F79" s="37"/>
      <c r="G79" s="37"/>
    </row>
    <row r="80" spans="1:9" x14ac:dyDescent="0.2">
      <c r="B80" s="1" t="str">
        <f>+Summary!$A$3</f>
        <v>2023-2024 Approved Budget</v>
      </c>
      <c r="C80" s="189"/>
      <c r="D80"/>
      <c r="E80"/>
      <c r="F80" s="37"/>
      <c r="G80" s="37"/>
    </row>
    <row r="81" spans="1:9" x14ac:dyDescent="0.2">
      <c r="D81"/>
      <c r="E81"/>
      <c r="F81" s="37"/>
      <c r="G81" s="37"/>
    </row>
    <row r="82" spans="1:9" x14ac:dyDescent="0.2">
      <c r="D82"/>
      <c r="E82"/>
      <c r="F82" s="37"/>
      <c r="G82" s="37"/>
    </row>
    <row r="83" spans="1:9" x14ac:dyDescent="0.2">
      <c r="A83" s="95"/>
      <c r="D83" s="59" t="s">
        <v>2349</v>
      </c>
      <c r="E83" s="240"/>
      <c r="F83" s="193" t="s">
        <v>2599</v>
      </c>
      <c r="G83" s="193" t="s">
        <v>2599</v>
      </c>
    </row>
    <row r="84" spans="1:9" s="133" customFormat="1" ht="12.75" customHeight="1" x14ac:dyDescent="0.2">
      <c r="A84" s="95"/>
      <c r="B84" s="93" t="s">
        <v>2000</v>
      </c>
      <c r="C84" s="93" t="s">
        <v>2001</v>
      </c>
      <c r="D84" s="96" t="s">
        <v>314</v>
      </c>
      <c r="E84" s="96" t="s">
        <v>2002</v>
      </c>
      <c r="F84" s="130" t="s">
        <v>314</v>
      </c>
      <c r="G84" s="130" t="s">
        <v>2003</v>
      </c>
      <c r="H84" s="93" t="s">
        <v>315</v>
      </c>
      <c r="I84" s="102" t="s">
        <v>2004</v>
      </c>
    </row>
    <row r="85" spans="1:9" s="112" customFormat="1" ht="12.75" customHeight="1" x14ac:dyDescent="0.2">
      <c r="B85" s="93"/>
      <c r="C85" s="93"/>
      <c r="D85" s="96"/>
      <c r="E85" s="96"/>
      <c r="F85" s="130"/>
      <c r="G85" s="130"/>
      <c r="H85" s="93"/>
      <c r="I85" s="102"/>
    </row>
    <row r="86" spans="1:9" s="37" customFormat="1" ht="12.75" customHeight="1" x14ac:dyDescent="0.2">
      <c r="B86" s="174" t="s">
        <v>2035</v>
      </c>
      <c r="C86" s="98"/>
      <c r="D86" s="100"/>
      <c r="E86" s="100"/>
      <c r="F86" s="100"/>
      <c r="G86" s="100"/>
      <c r="H86" s="98"/>
      <c r="I86" s="173"/>
    </row>
    <row r="87" spans="1:9" ht="12.75" customHeight="1" x14ac:dyDescent="0.2">
      <c r="B87" s="92"/>
      <c r="C87" s="90"/>
      <c r="D87" s="97"/>
      <c r="E87" s="97"/>
      <c r="F87" s="100"/>
      <c r="G87" s="100"/>
      <c r="H87" s="90"/>
      <c r="I87" s="139"/>
    </row>
    <row r="88" spans="1:9" ht="12.75" customHeight="1" x14ac:dyDescent="0.2">
      <c r="B88" s="90"/>
      <c r="C88" s="90"/>
      <c r="D88" s="134"/>
      <c r="E88" s="134"/>
      <c r="F88" s="211"/>
      <c r="G88" s="100"/>
      <c r="H88" s="90"/>
      <c r="I88" s="139"/>
    </row>
    <row r="89" spans="1:9" ht="12.75" customHeight="1" x14ac:dyDescent="0.2">
      <c r="B89" s="90"/>
      <c r="C89" s="90"/>
      <c r="D89" s="134"/>
      <c r="E89" s="134"/>
      <c r="F89" s="211"/>
      <c r="G89" s="100"/>
      <c r="H89" s="90"/>
      <c r="I89" s="139"/>
    </row>
    <row r="90" spans="1:9" ht="12.75" customHeight="1" x14ac:dyDescent="0.2">
      <c r="B90" s="90"/>
      <c r="C90" s="90"/>
      <c r="D90" s="134"/>
      <c r="E90" s="134"/>
      <c r="F90" s="211"/>
      <c r="G90" s="100"/>
      <c r="H90" s="90"/>
      <c r="I90" s="139"/>
    </row>
    <row r="91" spans="1:9" s="117" customFormat="1" x14ac:dyDescent="0.2">
      <c r="A91" s="117">
        <v>1</v>
      </c>
      <c r="B91" s="98" t="s">
        <v>920</v>
      </c>
      <c r="C91" s="98" t="s">
        <v>919</v>
      </c>
      <c r="D91" s="222">
        <v>34528</v>
      </c>
      <c r="E91" s="211">
        <f t="shared" ref="E91:E122" si="1">F91-D91</f>
        <v>1331.1999999999971</v>
      </c>
      <c r="F91" s="222">
        <v>35859.199999999997</v>
      </c>
      <c r="G91" s="100"/>
      <c r="H91" s="117" t="s">
        <v>862</v>
      </c>
      <c r="I91" s="117" t="s">
        <v>323</v>
      </c>
    </row>
    <row r="92" spans="1:9" s="117" customFormat="1" x14ac:dyDescent="0.2">
      <c r="A92" s="117">
        <v>2</v>
      </c>
      <c r="B92" s="98" t="s">
        <v>900</v>
      </c>
      <c r="C92" s="98" t="s">
        <v>899</v>
      </c>
      <c r="D92" s="222">
        <v>36483.199999999997</v>
      </c>
      <c r="E92" s="211">
        <f t="shared" si="1"/>
        <v>1393.6000000000058</v>
      </c>
      <c r="F92" s="222">
        <v>37876.800000000003</v>
      </c>
      <c r="G92" s="100"/>
      <c r="H92" s="117" t="s">
        <v>862</v>
      </c>
      <c r="I92" s="117" t="s">
        <v>323</v>
      </c>
    </row>
    <row r="93" spans="1:9" s="117" customFormat="1" x14ac:dyDescent="0.2">
      <c r="A93" s="117">
        <v>3</v>
      </c>
      <c r="B93" s="98" t="s">
        <v>834</v>
      </c>
      <c r="C93" s="98" t="s">
        <v>624</v>
      </c>
      <c r="D93" s="222">
        <v>40684.800000000003</v>
      </c>
      <c r="E93" s="211">
        <f t="shared" si="1"/>
        <v>1435.1999999999971</v>
      </c>
      <c r="F93" s="222">
        <v>42120</v>
      </c>
      <c r="G93" s="100"/>
      <c r="H93" s="117" t="s">
        <v>862</v>
      </c>
      <c r="I93" s="117" t="s">
        <v>323</v>
      </c>
    </row>
    <row r="94" spans="1:9" s="65" customFormat="1" ht="12.75" customHeight="1" x14ac:dyDescent="0.2">
      <c r="A94" s="117">
        <v>4</v>
      </c>
      <c r="B94" s="98" t="s">
        <v>2143</v>
      </c>
      <c r="C94" s="98" t="s">
        <v>937</v>
      </c>
      <c r="D94" s="222">
        <v>34528</v>
      </c>
      <c r="E94" s="211">
        <f t="shared" si="1"/>
        <v>1331.1999999999971</v>
      </c>
      <c r="F94" s="222">
        <v>35859.199999999997</v>
      </c>
      <c r="G94" s="100"/>
      <c r="H94" s="117" t="s">
        <v>862</v>
      </c>
      <c r="I94" s="117" t="s">
        <v>323</v>
      </c>
    </row>
    <row r="95" spans="1:9" s="117" customFormat="1" x14ac:dyDescent="0.2">
      <c r="A95" s="117">
        <v>5</v>
      </c>
      <c r="B95" s="98" t="s">
        <v>2052</v>
      </c>
      <c r="C95" s="98" t="s">
        <v>931</v>
      </c>
      <c r="D95" s="222">
        <v>34528</v>
      </c>
      <c r="E95" s="211">
        <f t="shared" si="1"/>
        <v>1331.1999999999971</v>
      </c>
      <c r="F95" s="222">
        <v>35859.199999999997</v>
      </c>
      <c r="G95" s="100"/>
      <c r="H95" s="117" t="s">
        <v>862</v>
      </c>
      <c r="I95" s="117" t="s">
        <v>323</v>
      </c>
    </row>
    <row r="96" spans="1:9" s="65" customFormat="1" ht="12.75" customHeight="1" x14ac:dyDescent="0.2">
      <c r="A96" s="117">
        <v>6</v>
      </c>
      <c r="B96" s="98" t="s">
        <v>882</v>
      </c>
      <c r="C96" s="98" t="s">
        <v>881</v>
      </c>
      <c r="D96" s="222">
        <v>39603.199999999997</v>
      </c>
      <c r="E96" s="211">
        <f t="shared" si="1"/>
        <v>1497.6000000000058</v>
      </c>
      <c r="F96" s="222">
        <v>41100.800000000003</v>
      </c>
      <c r="G96" s="100"/>
      <c r="H96" s="117" t="s">
        <v>862</v>
      </c>
      <c r="I96" s="117" t="s">
        <v>323</v>
      </c>
    </row>
    <row r="97" spans="1:9" s="117" customFormat="1" x14ac:dyDescent="0.2">
      <c r="A97" s="117">
        <v>7</v>
      </c>
      <c r="B97" s="98" t="s">
        <v>902</v>
      </c>
      <c r="C97" s="98" t="s">
        <v>319</v>
      </c>
      <c r="D97" s="222">
        <v>36483.199999999997</v>
      </c>
      <c r="E97" s="211">
        <f t="shared" si="1"/>
        <v>1393.6000000000058</v>
      </c>
      <c r="F97" s="222">
        <v>37876.800000000003</v>
      </c>
      <c r="G97" s="100"/>
      <c r="H97" s="117" t="s">
        <v>862</v>
      </c>
      <c r="I97" s="117" t="s">
        <v>323</v>
      </c>
    </row>
    <row r="98" spans="1:9" s="117" customFormat="1" x14ac:dyDescent="0.2">
      <c r="A98" s="117">
        <v>8</v>
      </c>
      <c r="B98" s="98" t="s">
        <v>2304</v>
      </c>
      <c r="C98" s="98" t="s">
        <v>943</v>
      </c>
      <c r="D98" s="222">
        <v>34528</v>
      </c>
      <c r="E98" s="211">
        <f t="shared" si="1"/>
        <v>1331.1999999999971</v>
      </c>
      <c r="F98" s="222">
        <v>35859.199999999997</v>
      </c>
      <c r="G98" s="100"/>
      <c r="H98" s="117" t="s">
        <v>862</v>
      </c>
      <c r="I98" s="117" t="s">
        <v>323</v>
      </c>
    </row>
    <row r="99" spans="1:9" s="117" customFormat="1" x14ac:dyDescent="0.2">
      <c r="A99" s="117">
        <v>9</v>
      </c>
      <c r="B99" s="98" t="s">
        <v>649</v>
      </c>
      <c r="C99" s="98" t="s">
        <v>430</v>
      </c>
      <c r="D99" s="222">
        <v>39603.199999999997</v>
      </c>
      <c r="E99" s="211">
        <f t="shared" si="1"/>
        <v>1497.6000000000058</v>
      </c>
      <c r="F99" s="222">
        <v>41100.800000000003</v>
      </c>
      <c r="G99" s="100"/>
      <c r="H99" s="117" t="s">
        <v>862</v>
      </c>
      <c r="I99" s="117" t="s">
        <v>323</v>
      </c>
    </row>
    <row r="100" spans="1:9" s="117" customFormat="1" x14ac:dyDescent="0.2">
      <c r="A100" s="117">
        <v>10</v>
      </c>
      <c r="B100" s="165" t="s">
        <v>2884</v>
      </c>
      <c r="C100" s="165" t="s">
        <v>605</v>
      </c>
      <c r="D100" s="222">
        <v>34528</v>
      </c>
      <c r="E100" s="211">
        <f t="shared" si="1"/>
        <v>1331.1999999999971</v>
      </c>
      <c r="F100" s="222">
        <v>35859.199999999997</v>
      </c>
      <c r="G100" s="100"/>
      <c r="H100" s="117" t="s">
        <v>862</v>
      </c>
      <c r="I100" s="117" t="s">
        <v>323</v>
      </c>
    </row>
    <row r="101" spans="1:9" s="65" customFormat="1" ht="12.75" customHeight="1" x14ac:dyDescent="0.2">
      <c r="A101" s="117">
        <v>11</v>
      </c>
      <c r="B101" s="98" t="s">
        <v>572</v>
      </c>
      <c r="C101" s="98" t="s">
        <v>487</v>
      </c>
      <c r="D101" s="222">
        <v>34528</v>
      </c>
      <c r="E101" s="211">
        <f t="shared" si="1"/>
        <v>1331.1999999999971</v>
      </c>
      <c r="F101" s="222">
        <v>35859.199999999997</v>
      </c>
      <c r="G101" s="100"/>
      <c r="H101" s="117" t="s">
        <v>862</v>
      </c>
      <c r="I101" s="117" t="s">
        <v>323</v>
      </c>
    </row>
    <row r="102" spans="1:9" s="117" customFormat="1" x14ac:dyDescent="0.2">
      <c r="A102" s="117">
        <v>12</v>
      </c>
      <c r="B102" s="98" t="s">
        <v>720</v>
      </c>
      <c r="C102" s="98" t="s">
        <v>388</v>
      </c>
      <c r="D102" s="222">
        <v>40684.800000000003</v>
      </c>
      <c r="E102" s="211">
        <f t="shared" si="1"/>
        <v>1435.1999999999971</v>
      </c>
      <c r="F102" s="222">
        <v>42120</v>
      </c>
      <c r="G102" s="100"/>
      <c r="H102" s="117" t="s">
        <v>862</v>
      </c>
      <c r="I102" s="117" t="s">
        <v>323</v>
      </c>
    </row>
    <row r="103" spans="1:9" s="65" customFormat="1" ht="12.75" customHeight="1" x14ac:dyDescent="0.2">
      <c r="A103" s="117">
        <v>13</v>
      </c>
      <c r="B103" s="98" t="s">
        <v>619</v>
      </c>
      <c r="C103" s="98" t="s">
        <v>2518</v>
      </c>
      <c r="D103" s="222">
        <v>34528</v>
      </c>
      <c r="E103" s="211">
        <f t="shared" si="1"/>
        <v>1331.1999999999971</v>
      </c>
      <c r="F103" s="222">
        <v>35859.199999999997</v>
      </c>
      <c r="G103" s="100"/>
      <c r="H103" s="117" t="s">
        <v>862</v>
      </c>
      <c r="I103" s="117" t="s">
        <v>323</v>
      </c>
    </row>
    <row r="104" spans="1:9" s="65" customFormat="1" ht="12.75" customHeight="1" x14ac:dyDescent="0.2">
      <c r="A104" s="117">
        <v>14</v>
      </c>
      <c r="B104" s="98" t="s">
        <v>2555</v>
      </c>
      <c r="C104" s="98" t="s">
        <v>667</v>
      </c>
      <c r="D104" s="222">
        <v>34528</v>
      </c>
      <c r="E104" s="211">
        <f t="shared" si="1"/>
        <v>1331.1999999999971</v>
      </c>
      <c r="F104" s="222">
        <v>35859.199999999997</v>
      </c>
      <c r="G104" s="100"/>
      <c r="H104" s="117" t="s">
        <v>862</v>
      </c>
      <c r="I104" s="117" t="s">
        <v>323</v>
      </c>
    </row>
    <row r="105" spans="1:9" s="117" customFormat="1" x14ac:dyDescent="0.2">
      <c r="A105" s="117">
        <v>15</v>
      </c>
      <c r="B105" s="98" t="s">
        <v>2167</v>
      </c>
      <c r="C105" s="98" t="s">
        <v>353</v>
      </c>
      <c r="D105" s="222">
        <v>34528</v>
      </c>
      <c r="E105" s="211">
        <f t="shared" si="1"/>
        <v>1331.1999999999971</v>
      </c>
      <c r="F105" s="222">
        <v>35859.199999999997</v>
      </c>
      <c r="G105" s="100"/>
      <c r="H105" s="117" t="s">
        <v>862</v>
      </c>
      <c r="I105" s="117" t="s">
        <v>323</v>
      </c>
    </row>
    <row r="106" spans="1:9" s="117" customFormat="1" x14ac:dyDescent="0.2">
      <c r="A106" s="117">
        <v>16</v>
      </c>
      <c r="B106" s="98" t="s">
        <v>1541</v>
      </c>
      <c r="C106" s="98" t="s">
        <v>1251</v>
      </c>
      <c r="D106" s="222">
        <v>38542.400000000001</v>
      </c>
      <c r="E106" s="211">
        <f t="shared" si="1"/>
        <v>1456</v>
      </c>
      <c r="F106" s="222">
        <v>39998.400000000001</v>
      </c>
      <c r="G106" s="100"/>
      <c r="H106" s="117" t="s">
        <v>862</v>
      </c>
      <c r="I106" s="117" t="s">
        <v>323</v>
      </c>
    </row>
    <row r="107" spans="1:9" s="65" customFormat="1" ht="12.75" customHeight="1" x14ac:dyDescent="0.2">
      <c r="A107" s="117">
        <v>17</v>
      </c>
      <c r="B107" s="98" t="s">
        <v>872</v>
      </c>
      <c r="C107" s="98" t="s">
        <v>624</v>
      </c>
      <c r="D107" s="222">
        <v>39603.199999999997</v>
      </c>
      <c r="E107" s="211">
        <f t="shared" si="1"/>
        <v>1497.6000000000058</v>
      </c>
      <c r="F107" s="222">
        <v>41100.800000000003</v>
      </c>
      <c r="G107" s="100"/>
      <c r="H107" s="117" t="s">
        <v>862</v>
      </c>
      <c r="I107" s="117" t="s">
        <v>323</v>
      </c>
    </row>
    <row r="108" spans="1:9" s="117" customFormat="1" x14ac:dyDescent="0.2">
      <c r="A108" s="117">
        <v>18</v>
      </c>
      <c r="B108" s="98" t="s">
        <v>2146</v>
      </c>
      <c r="C108" s="98" t="s">
        <v>348</v>
      </c>
      <c r="D108" s="222">
        <v>34528</v>
      </c>
      <c r="E108" s="211">
        <f t="shared" si="1"/>
        <v>1331.1999999999971</v>
      </c>
      <c r="F108" s="222">
        <v>35859.199999999997</v>
      </c>
      <c r="G108" s="100"/>
      <c r="H108" s="117" t="s">
        <v>862</v>
      </c>
      <c r="I108" s="117" t="s">
        <v>323</v>
      </c>
    </row>
    <row r="109" spans="1:9" s="117" customFormat="1" x14ac:dyDescent="0.2">
      <c r="A109" s="117">
        <v>19</v>
      </c>
      <c r="B109" s="98" t="s">
        <v>2225</v>
      </c>
      <c r="C109" s="98" t="s">
        <v>661</v>
      </c>
      <c r="D109" s="222">
        <v>34528</v>
      </c>
      <c r="E109" s="211">
        <f t="shared" si="1"/>
        <v>1331.1999999999971</v>
      </c>
      <c r="F109" s="222">
        <v>35859.199999999997</v>
      </c>
      <c r="G109" s="100"/>
      <c r="H109" s="117" t="s">
        <v>862</v>
      </c>
      <c r="I109" s="117" t="s">
        <v>323</v>
      </c>
    </row>
    <row r="110" spans="1:9" s="117" customFormat="1" x14ac:dyDescent="0.2">
      <c r="A110" s="117">
        <v>20</v>
      </c>
      <c r="B110" s="98" t="s">
        <v>2237</v>
      </c>
      <c r="C110" s="98" t="s">
        <v>2236</v>
      </c>
      <c r="D110" s="222">
        <v>34528</v>
      </c>
      <c r="E110" s="211">
        <f t="shared" si="1"/>
        <v>1331.1999999999971</v>
      </c>
      <c r="F110" s="222">
        <v>35859.199999999997</v>
      </c>
      <c r="G110" s="100"/>
      <c r="H110" s="117" t="s">
        <v>862</v>
      </c>
      <c r="I110" s="117" t="s">
        <v>323</v>
      </c>
    </row>
    <row r="111" spans="1:9" s="117" customFormat="1" x14ac:dyDescent="0.2">
      <c r="A111" s="117">
        <v>21</v>
      </c>
      <c r="B111" s="98" t="s">
        <v>917</v>
      </c>
      <c r="C111" s="98" t="s">
        <v>648</v>
      </c>
      <c r="D111" s="222">
        <v>34528</v>
      </c>
      <c r="E111" s="211">
        <f t="shared" si="1"/>
        <v>1331.1999999999971</v>
      </c>
      <c r="F111" s="222">
        <v>35859.199999999997</v>
      </c>
      <c r="G111" s="100"/>
      <c r="H111" s="117" t="s">
        <v>862</v>
      </c>
      <c r="I111" s="117" t="s">
        <v>323</v>
      </c>
    </row>
    <row r="112" spans="1:9" s="65" customFormat="1" ht="12.75" customHeight="1" x14ac:dyDescent="0.2">
      <c r="A112" s="117">
        <v>22</v>
      </c>
      <c r="B112" s="98" t="s">
        <v>888</v>
      </c>
      <c r="C112" s="98" t="s">
        <v>863</v>
      </c>
      <c r="D112" s="222">
        <v>36483.199999999997</v>
      </c>
      <c r="E112" s="211">
        <f t="shared" si="1"/>
        <v>1393.6000000000058</v>
      </c>
      <c r="F112" s="222">
        <v>37876.800000000003</v>
      </c>
      <c r="G112" s="100"/>
      <c r="H112" s="117" t="s">
        <v>862</v>
      </c>
      <c r="I112" s="117" t="s">
        <v>323</v>
      </c>
    </row>
    <row r="113" spans="1:9" s="117" customFormat="1" x14ac:dyDescent="0.2">
      <c r="A113" s="117">
        <v>23</v>
      </c>
      <c r="B113" s="98" t="s">
        <v>874</v>
      </c>
      <c r="C113" s="98" t="s">
        <v>667</v>
      </c>
      <c r="D113" s="222">
        <v>39603.199999999997</v>
      </c>
      <c r="E113" s="211">
        <f t="shared" si="1"/>
        <v>1497.6000000000058</v>
      </c>
      <c r="F113" s="222">
        <v>41100.800000000003</v>
      </c>
      <c r="G113" s="100"/>
      <c r="H113" s="117" t="s">
        <v>862</v>
      </c>
      <c r="I113" s="117" t="s">
        <v>323</v>
      </c>
    </row>
    <row r="114" spans="1:9" s="117" customFormat="1" x14ac:dyDescent="0.2">
      <c r="A114" s="117">
        <v>24</v>
      </c>
      <c r="B114" s="98" t="s">
        <v>892</v>
      </c>
      <c r="C114" s="98" t="s">
        <v>637</v>
      </c>
      <c r="D114" s="222">
        <v>39603.199999999997</v>
      </c>
      <c r="E114" s="211">
        <f t="shared" si="1"/>
        <v>1497.6000000000058</v>
      </c>
      <c r="F114" s="222">
        <v>41100.800000000003</v>
      </c>
      <c r="G114" s="100"/>
      <c r="H114" s="117" t="s">
        <v>862</v>
      </c>
      <c r="I114" s="117" t="s">
        <v>323</v>
      </c>
    </row>
    <row r="115" spans="1:9" s="117" customFormat="1" x14ac:dyDescent="0.2">
      <c r="A115" s="117">
        <v>25</v>
      </c>
      <c r="B115" s="98" t="s">
        <v>2472</v>
      </c>
      <c r="C115" s="98" t="s">
        <v>632</v>
      </c>
      <c r="D115" s="222">
        <v>34528</v>
      </c>
      <c r="E115" s="211">
        <f t="shared" si="1"/>
        <v>1331.1999999999971</v>
      </c>
      <c r="F115" s="222">
        <v>35859.199999999997</v>
      </c>
      <c r="G115" s="100"/>
      <c r="H115" s="117" t="s">
        <v>862</v>
      </c>
      <c r="I115" s="117" t="s">
        <v>323</v>
      </c>
    </row>
    <row r="116" spans="1:9" s="117" customFormat="1" x14ac:dyDescent="0.2">
      <c r="A116" s="117">
        <v>26</v>
      </c>
      <c r="B116" s="98" t="s">
        <v>938</v>
      </c>
      <c r="C116" s="98" t="s">
        <v>581</v>
      </c>
      <c r="D116" s="222">
        <v>40684.800000000003</v>
      </c>
      <c r="E116" s="211">
        <f t="shared" si="1"/>
        <v>1435.1999999999971</v>
      </c>
      <c r="F116" s="222">
        <v>42120</v>
      </c>
      <c r="G116" s="100"/>
      <c r="H116" s="117" t="s">
        <v>862</v>
      </c>
      <c r="I116" s="117" t="s">
        <v>323</v>
      </c>
    </row>
    <row r="117" spans="1:9" s="117" customFormat="1" x14ac:dyDescent="0.2">
      <c r="A117" s="117">
        <v>27</v>
      </c>
      <c r="B117" s="98" t="s">
        <v>336</v>
      </c>
      <c r="C117" s="98" t="s">
        <v>865</v>
      </c>
      <c r="D117" s="222">
        <v>40684.800000000003</v>
      </c>
      <c r="E117" s="211">
        <f t="shared" si="1"/>
        <v>1435.1999999999971</v>
      </c>
      <c r="F117" s="222">
        <v>42120</v>
      </c>
      <c r="G117" s="100"/>
      <c r="H117" s="117" t="s">
        <v>862</v>
      </c>
      <c r="I117" s="117" t="s">
        <v>323</v>
      </c>
    </row>
    <row r="118" spans="1:9" s="117" customFormat="1" x14ac:dyDescent="0.2">
      <c r="A118" s="117">
        <v>28</v>
      </c>
      <c r="B118" s="98" t="s">
        <v>2556</v>
      </c>
      <c r="C118" s="98" t="s">
        <v>1333</v>
      </c>
      <c r="D118" s="222">
        <v>34528</v>
      </c>
      <c r="E118" s="211">
        <f t="shared" si="1"/>
        <v>1331.1999999999971</v>
      </c>
      <c r="F118" s="222">
        <v>35859.199999999997</v>
      </c>
      <c r="G118" s="100"/>
      <c r="H118" s="117" t="s">
        <v>862</v>
      </c>
      <c r="I118" s="117" t="s">
        <v>323</v>
      </c>
    </row>
    <row r="119" spans="1:9" s="117" customFormat="1" x14ac:dyDescent="0.2">
      <c r="A119" s="117">
        <v>29</v>
      </c>
      <c r="B119" s="98" t="s">
        <v>871</v>
      </c>
      <c r="C119" s="98" t="s">
        <v>870</v>
      </c>
      <c r="D119" s="222">
        <v>39603.199999999997</v>
      </c>
      <c r="E119" s="211">
        <f t="shared" si="1"/>
        <v>1497.6000000000058</v>
      </c>
      <c r="F119" s="222">
        <v>41100.800000000003</v>
      </c>
      <c r="G119" s="100"/>
      <c r="H119" s="117" t="s">
        <v>862</v>
      </c>
      <c r="I119" s="117" t="s">
        <v>323</v>
      </c>
    </row>
    <row r="120" spans="1:9" s="65" customFormat="1" ht="12.75" customHeight="1" x14ac:dyDescent="0.2">
      <c r="A120" s="117">
        <v>30</v>
      </c>
      <c r="B120" s="98" t="s">
        <v>864</v>
      </c>
      <c r="C120" s="98" t="s">
        <v>863</v>
      </c>
      <c r="D120" s="222">
        <v>40684.800000000003</v>
      </c>
      <c r="E120" s="211">
        <f t="shared" si="1"/>
        <v>1435.1999999999971</v>
      </c>
      <c r="F120" s="222">
        <v>42120</v>
      </c>
      <c r="G120" s="100"/>
      <c r="H120" s="117" t="s">
        <v>862</v>
      </c>
      <c r="I120" s="117" t="s">
        <v>323</v>
      </c>
    </row>
    <row r="121" spans="1:9" s="117" customFormat="1" x14ac:dyDescent="0.2">
      <c r="A121" s="117">
        <v>31</v>
      </c>
      <c r="B121" s="98" t="s">
        <v>1943</v>
      </c>
      <c r="C121" s="98" t="s">
        <v>916</v>
      </c>
      <c r="D121" s="222">
        <v>34528</v>
      </c>
      <c r="E121" s="211">
        <f t="shared" si="1"/>
        <v>1331.1999999999971</v>
      </c>
      <c r="F121" s="222">
        <v>35859.199999999997</v>
      </c>
      <c r="G121" s="100"/>
      <c r="H121" s="117" t="s">
        <v>862</v>
      </c>
      <c r="I121" s="117" t="s">
        <v>323</v>
      </c>
    </row>
    <row r="122" spans="1:9" s="117" customFormat="1" x14ac:dyDescent="0.2">
      <c r="A122" s="117">
        <v>32</v>
      </c>
      <c r="B122" s="98" t="s">
        <v>420</v>
      </c>
      <c r="C122" s="98" t="s">
        <v>880</v>
      </c>
      <c r="D122" s="222">
        <v>39603.199999999997</v>
      </c>
      <c r="E122" s="211">
        <f t="shared" si="1"/>
        <v>1497.6000000000058</v>
      </c>
      <c r="F122" s="222">
        <v>41100.800000000003</v>
      </c>
      <c r="G122" s="100"/>
      <c r="H122" s="117" t="s">
        <v>862</v>
      </c>
      <c r="I122" s="117" t="s">
        <v>323</v>
      </c>
    </row>
    <row r="123" spans="1:9" s="117" customFormat="1" x14ac:dyDescent="0.2">
      <c r="A123" s="117">
        <v>33</v>
      </c>
      <c r="B123" s="98" t="s">
        <v>2825</v>
      </c>
      <c r="C123" s="98" t="s">
        <v>669</v>
      </c>
      <c r="D123" s="222">
        <v>34528</v>
      </c>
      <c r="E123" s="211">
        <f t="shared" ref="E123:E154" si="2">F123-D123</f>
        <v>1331.1999999999971</v>
      </c>
      <c r="F123" s="222">
        <v>35859.199999999997</v>
      </c>
      <c r="G123" s="100"/>
      <c r="H123" s="117" t="s">
        <v>862</v>
      </c>
      <c r="I123" s="117" t="s">
        <v>323</v>
      </c>
    </row>
    <row r="124" spans="1:9" s="117" customFormat="1" x14ac:dyDescent="0.2">
      <c r="A124" s="117">
        <v>34</v>
      </c>
      <c r="B124" s="98" t="s">
        <v>908</v>
      </c>
      <c r="C124" s="98" t="s">
        <v>348</v>
      </c>
      <c r="D124" s="222">
        <v>36483.199999999997</v>
      </c>
      <c r="E124" s="211">
        <f t="shared" si="2"/>
        <v>1393.6000000000058</v>
      </c>
      <c r="F124" s="222">
        <v>37876.800000000003</v>
      </c>
      <c r="G124" s="100"/>
      <c r="H124" s="117" t="s">
        <v>862</v>
      </c>
      <c r="I124" s="117" t="s">
        <v>323</v>
      </c>
    </row>
    <row r="125" spans="1:9" s="117" customFormat="1" x14ac:dyDescent="0.2">
      <c r="A125" s="117">
        <v>35</v>
      </c>
      <c r="B125" s="98" t="s">
        <v>2183</v>
      </c>
      <c r="C125" s="98" t="s">
        <v>2477</v>
      </c>
      <c r="D125" s="222">
        <v>34528</v>
      </c>
      <c r="E125" s="211">
        <f t="shared" si="2"/>
        <v>1331.1999999999971</v>
      </c>
      <c r="F125" s="222">
        <v>35859.199999999997</v>
      </c>
      <c r="G125" s="100"/>
      <c r="H125" s="117" t="s">
        <v>862</v>
      </c>
      <c r="I125" s="117" t="s">
        <v>323</v>
      </c>
    </row>
    <row r="126" spans="1:9" s="65" customFormat="1" ht="12.75" customHeight="1" x14ac:dyDescent="0.2">
      <c r="A126" s="117">
        <v>36</v>
      </c>
      <c r="B126" s="98" t="s">
        <v>912</v>
      </c>
      <c r="C126" s="98" t="s">
        <v>372</v>
      </c>
      <c r="D126" s="222">
        <v>34528</v>
      </c>
      <c r="E126" s="211">
        <f t="shared" si="2"/>
        <v>1331.1999999999971</v>
      </c>
      <c r="F126" s="222">
        <v>35859.199999999997</v>
      </c>
      <c r="G126" s="100"/>
      <c r="H126" s="117" t="s">
        <v>862</v>
      </c>
      <c r="I126" s="117" t="s">
        <v>323</v>
      </c>
    </row>
    <row r="127" spans="1:9" s="117" customFormat="1" x14ac:dyDescent="0.2">
      <c r="A127" s="117">
        <v>37</v>
      </c>
      <c r="B127" s="98" t="s">
        <v>966</v>
      </c>
      <c r="C127" s="98" t="s">
        <v>2281</v>
      </c>
      <c r="D127" s="222">
        <v>34528</v>
      </c>
      <c r="E127" s="211">
        <f t="shared" si="2"/>
        <v>1331.1999999999971</v>
      </c>
      <c r="F127" s="222">
        <v>35859.199999999997</v>
      </c>
      <c r="G127" s="100"/>
      <c r="H127" s="117" t="s">
        <v>862</v>
      </c>
      <c r="I127" s="117" t="s">
        <v>323</v>
      </c>
    </row>
    <row r="128" spans="1:9" s="117" customFormat="1" x14ac:dyDescent="0.2">
      <c r="A128" s="117">
        <v>38</v>
      </c>
      <c r="B128" s="98" t="s">
        <v>2522</v>
      </c>
      <c r="C128" s="98" t="s">
        <v>880</v>
      </c>
      <c r="D128" s="222">
        <v>34528</v>
      </c>
      <c r="E128" s="211">
        <f t="shared" si="2"/>
        <v>1331.1999999999971</v>
      </c>
      <c r="F128" s="222">
        <v>35859.199999999997</v>
      </c>
      <c r="G128" s="100"/>
      <c r="H128" s="117" t="s">
        <v>862</v>
      </c>
      <c r="I128" s="117" t="s">
        <v>323</v>
      </c>
    </row>
    <row r="129" spans="1:9" s="65" customFormat="1" ht="12.75" customHeight="1" x14ac:dyDescent="0.2">
      <c r="A129" s="117">
        <v>39</v>
      </c>
      <c r="B129" s="98" t="s">
        <v>374</v>
      </c>
      <c r="C129" s="98" t="s">
        <v>2244</v>
      </c>
      <c r="D129" s="222">
        <v>34528</v>
      </c>
      <c r="E129" s="211">
        <f t="shared" si="2"/>
        <v>1331.1999999999971</v>
      </c>
      <c r="F129" s="222">
        <v>35859.199999999997</v>
      </c>
      <c r="G129" s="100"/>
      <c r="H129" s="117" t="s">
        <v>862</v>
      </c>
      <c r="I129" s="117" t="s">
        <v>323</v>
      </c>
    </row>
    <row r="130" spans="1:9" s="65" customFormat="1" ht="12.75" customHeight="1" x14ac:dyDescent="0.2">
      <c r="A130" s="117">
        <v>40</v>
      </c>
      <c r="B130" s="98" t="s">
        <v>374</v>
      </c>
      <c r="C130" s="98" t="s">
        <v>1330</v>
      </c>
      <c r="D130" s="222">
        <v>34528</v>
      </c>
      <c r="E130" s="211">
        <f t="shared" si="2"/>
        <v>1331.1999999999971</v>
      </c>
      <c r="F130" s="222">
        <v>35859.199999999997</v>
      </c>
      <c r="G130" s="100"/>
      <c r="H130" s="117" t="s">
        <v>862</v>
      </c>
      <c r="I130" s="117" t="s">
        <v>323</v>
      </c>
    </row>
    <row r="131" spans="1:9" s="117" customFormat="1" x14ac:dyDescent="0.2">
      <c r="A131" s="117">
        <v>41</v>
      </c>
      <c r="B131" s="98" t="s">
        <v>913</v>
      </c>
      <c r="C131" s="98" t="s">
        <v>2253</v>
      </c>
      <c r="D131" s="222">
        <v>34528</v>
      </c>
      <c r="E131" s="211">
        <f t="shared" si="2"/>
        <v>1331.1999999999971</v>
      </c>
      <c r="F131" s="222">
        <v>35859.199999999997</v>
      </c>
      <c r="G131" s="100"/>
      <c r="H131" s="117" t="s">
        <v>862</v>
      </c>
      <c r="I131" s="117" t="s">
        <v>323</v>
      </c>
    </row>
    <row r="132" spans="1:9" s="117" customFormat="1" x14ac:dyDescent="0.2">
      <c r="A132" s="117">
        <v>42</v>
      </c>
      <c r="B132" s="98" t="s">
        <v>756</v>
      </c>
      <c r="C132" s="98" t="s">
        <v>2329</v>
      </c>
      <c r="D132" s="222">
        <v>34528</v>
      </c>
      <c r="E132" s="211">
        <f t="shared" si="2"/>
        <v>1331.1999999999971</v>
      </c>
      <c r="F132" s="222">
        <v>35859.199999999997</v>
      </c>
      <c r="G132" s="100"/>
      <c r="H132" s="117" t="s">
        <v>862</v>
      </c>
      <c r="I132" s="117" t="s">
        <v>323</v>
      </c>
    </row>
    <row r="133" spans="1:9" s="117" customFormat="1" x14ac:dyDescent="0.2">
      <c r="A133" s="117">
        <v>43</v>
      </c>
      <c r="B133" s="98" t="s">
        <v>878</v>
      </c>
      <c r="C133" s="98" t="s">
        <v>877</v>
      </c>
      <c r="D133" s="222">
        <v>39603.199999999997</v>
      </c>
      <c r="E133" s="211">
        <f t="shared" si="2"/>
        <v>1497.6000000000058</v>
      </c>
      <c r="F133" s="222">
        <v>41100.800000000003</v>
      </c>
      <c r="G133" s="100"/>
      <c r="H133" s="117" t="s">
        <v>862</v>
      </c>
      <c r="I133" s="117" t="s">
        <v>323</v>
      </c>
    </row>
    <row r="134" spans="1:9" s="65" customFormat="1" ht="12.75" customHeight="1" x14ac:dyDescent="0.2">
      <c r="A134" s="117">
        <v>44</v>
      </c>
      <c r="B134" s="98" t="s">
        <v>869</v>
      </c>
      <c r="C134" s="98" t="s">
        <v>624</v>
      </c>
      <c r="D134" s="222">
        <v>39603.199999999997</v>
      </c>
      <c r="E134" s="211">
        <f t="shared" si="2"/>
        <v>1497.6000000000058</v>
      </c>
      <c r="F134" s="222">
        <v>41100.800000000003</v>
      </c>
      <c r="G134" s="100"/>
      <c r="H134" s="117" t="s">
        <v>862</v>
      </c>
      <c r="I134" s="117" t="s">
        <v>323</v>
      </c>
    </row>
    <row r="135" spans="1:9" s="117" customFormat="1" x14ac:dyDescent="0.2">
      <c r="A135" s="117">
        <v>45</v>
      </c>
      <c r="B135" s="98" t="s">
        <v>2319</v>
      </c>
      <c r="C135" s="98" t="s">
        <v>783</v>
      </c>
      <c r="D135" s="222">
        <v>34528</v>
      </c>
      <c r="E135" s="211">
        <f t="shared" si="2"/>
        <v>1331.1999999999971</v>
      </c>
      <c r="F135" s="222">
        <v>35859.199999999997</v>
      </c>
      <c r="G135" s="100"/>
      <c r="H135" s="117" t="s">
        <v>862</v>
      </c>
      <c r="I135" s="117" t="s">
        <v>323</v>
      </c>
    </row>
    <row r="136" spans="1:9" s="117" customFormat="1" x14ac:dyDescent="0.2">
      <c r="A136" s="117">
        <v>46</v>
      </c>
      <c r="B136" s="98" t="s">
        <v>868</v>
      </c>
      <c r="C136" s="98" t="s">
        <v>867</v>
      </c>
      <c r="D136" s="222">
        <v>40684.800000000003</v>
      </c>
      <c r="E136" s="211">
        <f t="shared" si="2"/>
        <v>1435.1999999999971</v>
      </c>
      <c r="F136" s="222">
        <v>42120</v>
      </c>
      <c r="G136" s="100"/>
      <c r="H136" s="117" t="s">
        <v>862</v>
      </c>
      <c r="I136" s="117" t="s">
        <v>323</v>
      </c>
    </row>
    <row r="137" spans="1:9" s="65" customFormat="1" ht="12.75" customHeight="1" x14ac:dyDescent="0.2">
      <c r="A137" s="117">
        <v>47</v>
      </c>
      <c r="B137" s="98" t="s">
        <v>895</v>
      </c>
      <c r="C137" s="98" t="s">
        <v>624</v>
      </c>
      <c r="D137" s="222">
        <v>38542.400000000001</v>
      </c>
      <c r="E137" s="211">
        <f t="shared" si="2"/>
        <v>1456</v>
      </c>
      <c r="F137" s="222">
        <v>39998.400000000001</v>
      </c>
      <c r="G137" s="100"/>
      <c r="H137" s="117" t="s">
        <v>862</v>
      </c>
      <c r="I137" s="117" t="s">
        <v>323</v>
      </c>
    </row>
    <row r="138" spans="1:9" s="117" customFormat="1" x14ac:dyDescent="0.2">
      <c r="A138" s="117">
        <v>48</v>
      </c>
      <c r="B138" s="98" t="s">
        <v>2130</v>
      </c>
      <c r="C138" s="98" t="s">
        <v>632</v>
      </c>
      <c r="D138" s="222">
        <v>34528</v>
      </c>
      <c r="E138" s="211">
        <f t="shared" si="2"/>
        <v>1331.1999999999971</v>
      </c>
      <c r="F138" s="222">
        <v>35859.199999999997</v>
      </c>
      <c r="G138" s="100">
        <v>575</v>
      </c>
      <c r="H138" s="117" t="s">
        <v>862</v>
      </c>
      <c r="I138" s="117" t="s">
        <v>323</v>
      </c>
    </row>
    <row r="139" spans="1:9" s="117" customFormat="1" x14ac:dyDescent="0.2">
      <c r="A139" s="117">
        <v>49</v>
      </c>
      <c r="B139" s="98" t="s">
        <v>351</v>
      </c>
      <c r="C139" s="98" t="s">
        <v>350</v>
      </c>
      <c r="D139" s="222">
        <v>34528</v>
      </c>
      <c r="E139" s="211">
        <f t="shared" si="2"/>
        <v>1331.1999999999971</v>
      </c>
      <c r="F139" s="222">
        <v>35859.199999999997</v>
      </c>
      <c r="G139" s="100"/>
      <c r="H139" s="117" t="s">
        <v>862</v>
      </c>
      <c r="I139" s="117" t="s">
        <v>323</v>
      </c>
    </row>
    <row r="140" spans="1:9" s="117" customFormat="1" x14ac:dyDescent="0.2">
      <c r="A140" s="117">
        <v>50</v>
      </c>
      <c r="B140" s="98" t="s">
        <v>2848</v>
      </c>
      <c r="C140" s="98" t="s">
        <v>348</v>
      </c>
      <c r="D140" s="222">
        <v>34528</v>
      </c>
      <c r="E140" s="211">
        <f t="shared" si="2"/>
        <v>1331.1999999999971</v>
      </c>
      <c r="F140" s="222">
        <v>35859.199999999997</v>
      </c>
      <c r="G140" s="100"/>
      <c r="H140" s="117" t="s">
        <v>862</v>
      </c>
      <c r="I140" s="117" t="s">
        <v>323</v>
      </c>
    </row>
    <row r="141" spans="1:9" s="117" customFormat="1" x14ac:dyDescent="0.2">
      <c r="A141" s="117">
        <v>51</v>
      </c>
      <c r="B141" s="98" t="s">
        <v>2504</v>
      </c>
      <c r="C141" s="98" t="s">
        <v>1330</v>
      </c>
      <c r="D141" s="222">
        <v>36483.199999999997</v>
      </c>
      <c r="E141" s="211">
        <f t="shared" si="2"/>
        <v>1393.6000000000058</v>
      </c>
      <c r="F141" s="222">
        <v>37876.800000000003</v>
      </c>
      <c r="G141" s="100"/>
      <c r="H141" s="117" t="s">
        <v>862</v>
      </c>
      <c r="I141" s="117" t="s">
        <v>323</v>
      </c>
    </row>
    <row r="142" spans="1:9" s="65" customFormat="1" ht="12.75" customHeight="1" x14ac:dyDescent="0.2">
      <c r="A142" s="117">
        <v>52</v>
      </c>
      <c r="B142" s="98" t="s">
        <v>894</v>
      </c>
      <c r="C142" s="98" t="s">
        <v>802</v>
      </c>
      <c r="D142" s="222">
        <v>38542.400000000001</v>
      </c>
      <c r="E142" s="211">
        <f t="shared" si="2"/>
        <v>1456</v>
      </c>
      <c r="F142" s="222">
        <v>39998.400000000001</v>
      </c>
      <c r="G142" s="100"/>
      <c r="H142" s="117" t="s">
        <v>862</v>
      </c>
      <c r="I142" s="117" t="s">
        <v>323</v>
      </c>
    </row>
    <row r="143" spans="1:9" s="117" customFormat="1" x14ac:dyDescent="0.2">
      <c r="A143" s="117">
        <v>53</v>
      </c>
      <c r="B143" s="98" t="s">
        <v>2846</v>
      </c>
      <c r="C143" s="98" t="s">
        <v>2845</v>
      </c>
      <c r="D143" s="222">
        <v>34528</v>
      </c>
      <c r="E143" s="211">
        <f t="shared" si="2"/>
        <v>1331.1999999999971</v>
      </c>
      <c r="F143" s="222">
        <v>35859.199999999997</v>
      </c>
      <c r="G143" s="100"/>
      <c r="H143" s="117" t="s">
        <v>862</v>
      </c>
      <c r="I143" s="117" t="s">
        <v>323</v>
      </c>
    </row>
    <row r="144" spans="1:9" s="65" customFormat="1" ht="12.75" customHeight="1" x14ac:dyDescent="0.2">
      <c r="A144" s="117">
        <v>54</v>
      </c>
      <c r="B144" s="98" t="s">
        <v>2820</v>
      </c>
      <c r="C144" s="98" t="s">
        <v>2819</v>
      </c>
      <c r="D144" s="222">
        <v>34528</v>
      </c>
      <c r="E144" s="211">
        <f t="shared" si="2"/>
        <v>1331.1999999999971</v>
      </c>
      <c r="F144" s="222">
        <v>35859.199999999997</v>
      </c>
      <c r="G144" s="100"/>
      <c r="H144" s="117" t="s">
        <v>862</v>
      </c>
      <c r="I144" s="117" t="s">
        <v>323</v>
      </c>
    </row>
    <row r="145" spans="1:9" s="117" customFormat="1" x14ac:dyDescent="0.2">
      <c r="A145" s="117">
        <v>55</v>
      </c>
      <c r="B145" s="98" t="s">
        <v>2543</v>
      </c>
      <c r="C145" s="98" t="s">
        <v>2542</v>
      </c>
      <c r="D145" s="222">
        <v>34528</v>
      </c>
      <c r="E145" s="211">
        <f t="shared" si="2"/>
        <v>1331.1999999999971</v>
      </c>
      <c r="F145" s="222">
        <v>35859.199999999997</v>
      </c>
      <c r="G145" s="100"/>
      <c r="H145" s="117" t="s">
        <v>862</v>
      </c>
      <c r="I145" s="117" t="s">
        <v>323</v>
      </c>
    </row>
    <row r="146" spans="1:9" s="117" customFormat="1" x14ac:dyDescent="0.2">
      <c r="A146" s="117">
        <v>56</v>
      </c>
      <c r="B146" s="98" t="s">
        <v>1089</v>
      </c>
      <c r="C146" s="98" t="s">
        <v>487</v>
      </c>
      <c r="D146" s="222">
        <v>34528</v>
      </c>
      <c r="E146" s="211">
        <f t="shared" si="2"/>
        <v>1331.1999999999971</v>
      </c>
      <c r="F146" s="222">
        <v>35859.199999999997</v>
      </c>
      <c r="G146" s="100"/>
      <c r="H146" s="117" t="s">
        <v>862</v>
      </c>
      <c r="I146" s="117" t="s">
        <v>323</v>
      </c>
    </row>
    <row r="147" spans="1:9" s="117" customFormat="1" x14ac:dyDescent="0.2">
      <c r="A147" s="117">
        <v>57</v>
      </c>
      <c r="B147" s="98" t="s">
        <v>2562</v>
      </c>
      <c r="C147" s="98" t="s">
        <v>916</v>
      </c>
      <c r="D147" s="222">
        <v>34528</v>
      </c>
      <c r="E147" s="211">
        <f t="shared" si="2"/>
        <v>1331.1999999999971</v>
      </c>
      <c r="F147" s="222">
        <v>35859.199999999997</v>
      </c>
      <c r="G147" s="100"/>
      <c r="H147" s="117" t="s">
        <v>862</v>
      </c>
      <c r="I147" s="117" t="s">
        <v>323</v>
      </c>
    </row>
    <row r="148" spans="1:9" s="117" customFormat="1" x14ac:dyDescent="0.2">
      <c r="A148" s="117">
        <v>58</v>
      </c>
      <c r="B148" s="98" t="s">
        <v>929</v>
      </c>
      <c r="C148" s="98" t="s">
        <v>431</v>
      </c>
      <c r="D148" s="222">
        <v>34528</v>
      </c>
      <c r="E148" s="211">
        <f t="shared" si="2"/>
        <v>1331.1999999999971</v>
      </c>
      <c r="F148" s="222">
        <v>35859.199999999997</v>
      </c>
      <c r="G148" s="100"/>
      <c r="H148" s="117" t="s">
        <v>862</v>
      </c>
      <c r="I148" s="117" t="s">
        <v>323</v>
      </c>
    </row>
    <row r="149" spans="1:9" s="117" customFormat="1" x14ac:dyDescent="0.2">
      <c r="A149" s="117">
        <v>59</v>
      </c>
      <c r="B149" s="98" t="s">
        <v>571</v>
      </c>
      <c r="C149" s="98" t="s">
        <v>1381</v>
      </c>
      <c r="D149" s="222">
        <v>34528</v>
      </c>
      <c r="E149" s="211">
        <f t="shared" si="2"/>
        <v>1331.1999999999971</v>
      </c>
      <c r="F149" s="222">
        <v>35859.199999999997</v>
      </c>
      <c r="G149" s="100"/>
      <c r="H149" s="117" t="s">
        <v>862</v>
      </c>
      <c r="I149" s="117" t="s">
        <v>323</v>
      </c>
    </row>
    <row r="150" spans="1:9" s="117" customFormat="1" x14ac:dyDescent="0.2">
      <c r="A150" s="117">
        <v>60</v>
      </c>
      <c r="B150" s="98" t="s">
        <v>887</v>
      </c>
      <c r="C150" s="98" t="s">
        <v>886</v>
      </c>
      <c r="D150" s="222">
        <v>34528</v>
      </c>
      <c r="E150" s="211">
        <f t="shared" si="2"/>
        <v>1331.1999999999971</v>
      </c>
      <c r="F150" s="222">
        <v>35859.199999999997</v>
      </c>
      <c r="G150" s="100"/>
      <c r="H150" s="117" t="s">
        <v>862</v>
      </c>
      <c r="I150" s="117" t="s">
        <v>323</v>
      </c>
    </row>
    <row r="151" spans="1:9" s="117" customFormat="1" x14ac:dyDescent="0.2">
      <c r="A151" s="117">
        <v>61</v>
      </c>
      <c r="B151" s="98" t="s">
        <v>905</v>
      </c>
      <c r="C151" s="98" t="s">
        <v>353</v>
      </c>
      <c r="D151" s="222">
        <v>34528</v>
      </c>
      <c r="E151" s="211">
        <f t="shared" si="2"/>
        <v>1331.1999999999971</v>
      </c>
      <c r="F151" s="222">
        <v>35859.199999999997</v>
      </c>
      <c r="G151" s="100"/>
      <c r="H151" s="117" t="s">
        <v>862</v>
      </c>
      <c r="I151" s="117" t="s">
        <v>323</v>
      </c>
    </row>
    <row r="152" spans="1:9" s="65" customFormat="1" ht="12.75" customHeight="1" x14ac:dyDescent="0.2">
      <c r="A152" s="117">
        <v>62</v>
      </c>
      <c r="B152" s="98" t="s">
        <v>921</v>
      </c>
      <c r="C152" s="98" t="s">
        <v>867</v>
      </c>
      <c r="D152" s="222">
        <v>34528</v>
      </c>
      <c r="E152" s="211">
        <f t="shared" si="2"/>
        <v>1331.1999999999971</v>
      </c>
      <c r="F152" s="222">
        <v>35859.199999999997</v>
      </c>
      <c r="G152" s="100"/>
      <c r="H152" s="117" t="s">
        <v>862</v>
      </c>
      <c r="I152" s="117" t="s">
        <v>323</v>
      </c>
    </row>
    <row r="153" spans="1:9" s="117" customFormat="1" x14ac:dyDescent="0.2">
      <c r="A153" s="117">
        <v>63</v>
      </c>
      <c r="B153" s="98" t="s">
        <v>757</v>
      </c>
      <c r="C153" s="98" t="s">
        <v>487</v>
      </c>
      <c r="D153" s="222">
        <v>39603.199999999997</v>
      </c>
      <c r="E153" s="211">
        <f t="shared" si="2"/>
        <v>1497.6000000000058</v>
      </c>
      <c r="F153" s="222">
        <v>41100.800000000003</v>
      </c>
      <c r="G153" s="100"/>
      <c r="H153" s="117" t="s">
        <v>862</v>
      </c>
      <c r="I153" s="117" t="s">
        <v>323</v>
      </c>
    </row>
    <row r="154" spans="1:9" s="117" customFormat="1" x14ac:dyDescent="0.2">
      <c r="A154" s="117">
        <v>64</v>
      </c>
      <c r="B154" s="98" t="s">
        <v>839</v>
      </c>
      <c r="C154" s="98" t="s">
        <v>368</v>
      </c>
      <c r="D154" s="222">
        <v>39603.199999999997</v>
      </c>
      <c r="E154" s="211">
        <f t="shared" si="2"/>
        <v>1497.6000000000058</v>
      </c>
      <c r="F154" s="222">
        <v>41100.800000000003</v>
      </c>
      <c r="G154" s="100"/>
      <c r="H154" s="117" t="s">
        <v>862</v>
      </c>
      <c r="I154" s="117" t="s">
        <v>323</v>
      </c>
    </row>
    <row r="155" spans="1:9" s="117" customFormat="1" x14ac:dyDescent="0.2">
      <c r="A155" s="117">
        <v>65</v>
      </c>
      <c r="B155" s="98" t="s">
        <v>1495</v>
      </c>
      <c r="C155" s="98" t="s">
        <v>991</v>
      </c>
      <c r="D155" s="222">
        <v>34528</v>
      </c>
      <c r="E155" s="211">
        <f t="shared" ref="E155:E186" si="3">F155-D155</f>
        <v>1331.1999999999971</v>
      </c>
      <c r="F155" s="222">
        <v>35859.199999999997</v>
      </c>
      <c r="G155" s="100"/>
      <c r="H155" s="117" t="s">
        <v>862</v>
      </c>
      <c r="I155" s="117" t="s">
        <v>323</v>
      </c>
    </row>
    <row r="156" spans="1:9" s="65" customFormat="1" ht="12.75" customHeight="1" x14ac:dyDescent="0.2">
      <c r="A156" s="117">
        <v>66</v>
      </c>
      <c r="B156" s="98" t="s">
        <v>689</v>
      </c>
      <c r="C156" s="98" t="s">
        <v>2051</v>
      </c>
      <c r="D156" s="222">
        <v>34528</v>
      </c>
      <c r="E156" s="211">
        <f t="shared" si="3"/>
        <v>1331.1999999999971</v>
      </c>
      <c r="F156" s="222">
        <v>35859.199999999997</v>
      </c>
      <c r="G156" s="100"/>
      <c r="H156" s="117" t="s">
        <v>862</v>
      </c>
      <c r="I156" s="117" t="s">
        <v>323</v>
      </c>
    </row>
    <row r="157" spans="1:9" s="117" customFormat="1" x14ac:dyDescent="0.2">
      <c r="A157" s="117">
        <v>67</v>
      </c>
      <c r="B157" s="98" t="s">
        <v>2054</v>
      </c>
      <c r="C157" s="98" t="s">
        <v>430</v>
      </c>
      <c r="D157" s="222">
        <v>34528</v>
      </c>
      <c r="E157" s="211">
        <f t="shared" si="3"/>
        <v>1331.1999999999971</v>
      </c>
      <c r="F157" s="222">
        <v>35859.199999999997</v>
      </c>
      <c r="G157" s="100"/>
      <c r="H157" s="117" t="s">
        <v>862</v>
      </c>
      <c r="I157" s="117" t="s">
        <v>323</v>
      </c>
    </row>
    <row r="158" spans="1:9" s="117" customFormat="1" x14ac:dyDescent="0.2">
      <c r="A158" s="117">
        <v>68</v>
      </c>
      <c r="B158" s="98" t="s">
        <v>954</v>
      </c>
      <c r="C158" s="98" t="s">
        <v>324</v>
      </c>
      <c r="D158" s="222">
        <v>34528</v>
      </c>
      <c r="E158" s="211">
        <f t="shared" si="3"/>
        <v>1331.1999999999971</v>
      </c>
      <c r="F158" s="222">
        <v>35859.199999999997</v>
      </c>
      <c r="G158" s="100"/>
      <c r="H158" s="117" t="s">
        <v>862</v>
      </c>
      <c r="I158" s="117" t="s">
        <v>323</v>
      </c>
    </row>
    <row r="159" spans="1:9" s="117" customFormat="1" x14ac:dyDescent="0.2">
      <c r="A159" s="117">
        <v>69</v>
      </c>
      <c r="B159" s="98" t="s">
        <v>785</v>
      </c>
      <c r="C159" s="98" t="s">
        <v>858</v>
      </c>
      <c r="D159" s="222">
        <v>34528</v>
      </c>
      <c r="E159" s="211">
        <f t="shared" si="3"/>
        <v>1331.1999999999971</v>
      </c>
      <c r="F159" s="222">
        <v>35859.199999999997</v>
      </c>
      <c r="G159" s="100"/>
      <c r="H159" s="117" t="s">
        <v>862</v>
      </c>
      <c r="I159" s="117" t="s">
        <v>323</v>
      </c>
    </row>
    <row r="160" spans="1:9" s="117" customFormat="1" x14ac:dyDescent="0.2">
      <c r="A160" s="117">
        <v>70</v>
      </c>
      <c r="B160" s="98" t="s">
        <v>785</v>
      </c>
      <c r="C160" s="98" t="s">
        <v>927</v>
      </c>
      <c r="D160" s="222">
        <v>34528</v>
      </c>
      <c r="E160" s="211">
        <f t="shared" si="3"/>
        <v>1331.1999999999971</v>
      </c>
      <c r="F160" s="222">
        <v>35859.199999999997</v>
      </c>
      <c r="G160" s="100"/>
      <c r="H160" s="117" t="s">
        <v>862</v>
      </c>
      <c r="I160" s="117" t="s">
        <v>323</v>
      </c>
    </row>
    <row r="161" spans="1:9" s="117" customFormat="1" x14ac:dyDescent="0.2">
      <c r="A161" s="117">
        <v>71</v>
      </c>
      <c r="B161" s="98" t="s">
        <v>739</v>
      </c>
      <c r="C161" s="98" t="s">
        <v>581</v>
      </c>
      <c r="D161" s="222">
        <v>36483.199999999997</v>
      </c>
      <c r="E161" s="211">
        <f t="shared" si="3"/>
        <v>1393.6000000000058</v>
      </c>
      <c r="F161" s="222">
        <v>37876.800000000003</v>
      </c>
      <c r="G161" s="100"/>
      <c r="H161" s="117" t="s">
        <v>862</v>
      </c>
      <c r="I161" s="117" t="s">
        <v>323</v>
      </c>
    </row>
    <row r="162" spans="1:9" s="117" customFormat="1" x14ac:dyDescent="0.2">
      <c r="A162" s="117">
        <v>72</v>
      </c>
      <c r="B162" s="98" t="s">
        <v>841</v>
      </c>
      <c r="C162" s="98" t="s">
        <v>2840</v>
      </c>
      <c r="D162" s="222">
        <v>34528</v>
      </c>
      <c r="E162" s="211">
        <f t="shared" si="3"/>
        <v>1331.1999999999971</v>
      </c>
      <c r="F162" s="222">
        <v>35859.199999999997</v>
      </c>
      <c r="G162" s="100"/>
      <c r="H162" s="117" t="s">
        <v>862</v>
      </c>
      <c r="I162" s="117" t="s">
        <v>323</v>
      </c>
    </row>
    <row r="163" spans="1:9" s="117" customFormat="1" x14ac:dyDescent="0.2">
      <c r="A163" s="117">
        <v>73</v>
      </c>
      <c r="B163" s="98" t="s">
        <v>2171</v>
      </c>
      <c r="C163" s="98" t="s">
        <v>2170</v>
      </c>
      <c r="D163" s="222">
        <v>34528</v>
      </c>
      <c r="E163" s="211">
        <f t="shared" si="3"/>
        <v>1331.1999999999971</v>
      </c>
      <c r="F163" s="222">
        <v>35859.199999999997</v>
      </c>
      <c r="G163" s="100"/>
      <c r="H163" s="117" t="s">
        <v>862</v>
      </c>
      <c r="I163" s="117" t="s">
        <v>323</v>
      </c>
    </row>
    <row r="164" spans="1:9" s="117" customFormat="1" x14ac:dyDescent="0.2">
      <c r="A164" s="117">
        <v>74</v>
      </c>
      <c r="B164" s="98" t="s">
        <v>731</v>
      </c>
      <c r="C164" s="98" t="s">
        <v>487</v>
      </c>
      <c r="D164" s="222">
        <v>36483.199999999997</v>
      </c>
      <c r="E164" s="211">
        <f t="shared" si="3"/>
        <v>1393.6000000000058</v>
      </c>
      <c r="F164" s="222">
        <v>37876.800000000003</v>
      </c>
      <c r="G164" s="100"/>
      <c r="H164" s="117" t="s">
        <v>862</v>
      </c>
      <c r="I164" s="117" t="s">
        <v>323</v>
      </c>
    </row>
    <row r="165" spans="1:9" s="117" customFormat="1" x14ac:dyDescent="0.2">
      <c r="A165" s="117">
        <v>75</v>
      </c>
      <c r="B165" s="98" t="s">
        <v>893</v>
      </c>
      <c r="C165" s="98" t="s">
        <v>783</v>
      </c>
      <c r="D165" s="222">
        <v>40684.800000000003</v>
      </c>
      <c r="E165" s="211">
        <f t="shared" si="3"/>
        <v>1435.1999999999971</v>
      </c>
      <c r="F165" s="222">
        <v>42120</v>
      </c>
      <c r="G165" s="100"/>
      <c r="H165" s="117" t="s">
        <v>862</v>
      </c>
      <c r="I165" s="117" t="s">
        <v>323</v>
      </c>
    </row>
    <row r="166" spans="1:9" s="117" customFormat="1" x14ac:dyDescent="0.2">
      <c r="A166" s="117">
        <v>76</v>
      </c>
      <c r="B166" s="98" t="s">
        <v>901</v>
      </c>
      <c r="C166" s="98" t="s">
        <v>667</v>
      </c>
      <c r="D166" s="222">
        <v>36483.199999999997</v>
      </c>
      <c r="E166" s="211">
        <f t="shared" si="3"/>
        <v>1393.6000000000058</v>
      </c>
      <c r="F166" s="222">
        <v>37876.800000000003</v>
      </c>
      <c r="G166" s="100"/>
      <c r="H166" s="117" t="s">
        <v>862</v>
      </c>
      <c r="I166" s="117" t="s">
        <v>323</v>
      </c>
    </row>
    <row r="167" spans="1:9" s="117" customFormat="1" x14ac:dyDescent="0.2">
      <c r="A167" s="117">
        <v>77</v>
      </c>
      <c r="B167" s="98" t="s">
        <v>915</v>
      </c>
      <c r="C167" s="98" t="s">
        <v>914</v>
      </c>
      <c r="D167" s="222">
        <v>34528</v>
      </c>
      <c r="E167" s="211">
        <f t="shared" si="3"/>
        <v>1331.1999999999971</v>
      </c>
      <c r="F167" s="222">
        <v>35859.199999999997</v>
      </c>
      <c r="G167" s="100"/>
      <c r="H167" s="117" t="s">
        <v>862</v>
      </c>
      <c r="I167" s="117" t="s">
        <v>323</v>
      </c>
    </row>
    <row r="168" spans="1:9" s="65" customFormat="1" ht="12.75" customHeight="1" x14ac:dyDescent="0.2">
      <c r="A168" s="117">
        <v>78</v>
      </c>
      <c r="B168" s="98" t="s">
        <v>691</v>
      </c>
      <c r="C168" s="98" t="s">
        <v>2169</v>
      </c>
      <c r="D168" s="222">
        <v>34528</v>
      </c>
      <c r="E168" s="211">
        <f t="shared" si="3"/>
        <v>1331.1999999999971</v>
      </c>
      <c r="F168" s="222">
        <v>35859.199999999997</v>
      </c>
      <c r="G168" s="100"/>
      <c r="H168" s="117" t="s">
        <v>862</v>
      </c>
      <c r="I168" s="117" t="s">
        <v>323</v>
      </c>
    </row>
    <row r="169" spans="1:9" s="117" customFormat="1" x14ac:dyDescent="0.2">
      <c r="A169" s="117">
        <v>79</v>
      </c>
      <c r="B169" s="98" t="s">
        <v>897</v>
      </c>
      <c r="C169" s="98" t="s">
        <v>886</v>
      </c>
      <c r="D169" s="222">
        <v>36483.199999999997</v>
      </c>
      <c r="E169" s="211">
        <f t="shared" si="3"/>
        <v>1393.6000000000058</v>
      </c>
      <c r="F169" s="222">
        <v>37876.800000000003</v>
      </c>
      <c r="G169" s="100"/>
      <c r="H169" s="117" t="s">
        <v>862</v>
      </c>
      <c r="I169" s="117" t="s">
        <v>323</v>
      </c>
    </row>
    <row r="170" spans="1:9" s="117" customFormat="1" x14ac:dyDescent="0.2">
      <c r="A170" s="117">
        <v>80</v>
      </c>
      <c r="B170" s="98" t="s">
        <v>873</v>
      </c>
      <c r="C170" s="98" t="s">
        <v>585</v>
      </c>
      <c r="D170" s="222">
        <v>39603.199999999997</v>
      </c>
      <c r="E170" s="211">
        <f t="shared" si="3"/>
        <v>1497.6000000000058</v>
      </c>
      <c r="F170" s="222">
        <v>41100.800000000003</v>
      </c>
      <c r="G170" s="100"/>
      <c r="H170" s="117" t="s">
        <v>862</v>
      </c>
      <c r="I170" s="117" t="s">
        <v>323</v>
      </c>
    </row>
    <row r="171" spans="1:9" s="117" customFormat="1" x14ac:dyDescent="0.2">
      <c r="A171" s="117">
        <v>81</v>
      </c>
      <c r="B171" s="98" t="s">
        <v>896</v>
      </c>
      <c r="C171" s="98" t="s">
        <v>606</v>
      </c>
      <c r="D171" s="222">
        <v>36483.199999999997</v>
      </c>
      <c r="E171" s="211">
        <f t="shared" si="3"/>
        <v>1393.6000000000058</v>
      </c>
      <c r="F171" s="222">
        <v>37876.800000000003</v>
      </c>
      <c r="G171" s="100"/>
      <c r="H171" s="117" t="s">
        <v>862</v>
      </c>
      <c r="I171" s="117" t="s">
        <v>323</v>
      </c>
    </row>
    <row r="172" spans="1:9" s="117" customFormat="1" x14ac:dyDescent="0.2">
      <c r="A172" s="117">
        <v>82</v>
      </c>
      <c r="B172" s="98" t="s">
        <v>699</v>
      </c>
      <c r="C172" s="98" t="s">
        <v>698</v>
      </c>
      <c r="D172" s="222">
        <v>39603.199999999997</v>
      </c>
      <c r="E172" s="211">
        <f t="shared" si="3"/>
        <v>1497.6000000000058</v>
      </c>
      <c r="F172" s="222">
        <v>41100.800000000003</v>
      </c>
      <c r="G172" s="100"/>
      <c r="H172" s="117" t="s">
        <v>862</v>
      </c>
      <c r="I172" s="117" t="s">
        <v>323</v>
      </c>
    </row>
    <row r="173" spans="1:9" s="117" customFormat="1" x14ac:dyDescent="0.2">
      <c r="A173" s="117">
        <v>83</v>
      </c>
      <c r="B173" s="98" t="s">
        <v>866</v>
      </c>
      <c r="C173" s="98" t="s">
        <v>331</v>
      </c>
      <c r="D173" s="222">
        <v>39603.199999999997</v>
      </c>
      <c r="E173" s="211">
        <f t="shared" si="3"/>
        <v>1497.6000000000058</v>
      </c>
      <c r="F173" s="222">
        <v>41100.800000000003</v>
      </c>
      <c r="G173" s="100"/>
      <c r="H173" s="117" t="s">
        <v>862</v>
      </c>
      <c r="I173" s="117" t="s">
        <v>323</v>
      </c>
    </row>
    <row r="174" spans="1:9" s="117" customFormat="1" x14ac:dyDescent="0.2">
      <c r="A174" s="117">
        <v>84</v>
      </c>
      <c r="B174" s="98" t="s">
        <v>635</v>
      </c>
      <c r="C174" s="98" t="s">
        <v>601</v>
      </c>
      <c r="D174" s="222">
        <v>34528</v>
      </c>
      <c r="E174" s="211">
        <f t="shared" si="3"/>
        <v>1331.1999999999971</v>
      </c>
      <c r="F174" s="222">
        <v>35859.199999999997</v>
      </c>
      <c r="G174" s="100"/>
      <c r="H174" s="117" t="s">
        <v>862</v>
      </c>
      <c r="I174" s="117" t="s">
        <v>323</v>
      </c>
    </row>
    <row r="175" spans="1:9" s="117" customFormat="1" x14ac:dyDescent="0.2">
      <c r="A175" s="117">
        <v>85</v>
      </c>
      <c r="B175" s="98" t="s">
        <v>930</v>
      </c>
      <c r="C175" s="98" t="s">
        <v>621</v>
      </c>
      <c r="D175" s="222">
        <v>34528</v>
      </c>
      <c r="E175" s="211">
        <f t="shared" si="3"/>
        <v>1331.1999999999971</v>
      </c>
      <c r="F175" s="222">
        <v>35859.199999999997</v>
      </c>
      <c r="G175" s="100"/>
      <c r="H175" s="117" t="s">
        <v>862</v>
      </c>
      <c r="I175" s="117" t="s">
        <v>323</v>
      </c>
    </row>
    <row r="176" spans="1:9" s="117" customFormat="1" x14ac:dyDescent="0.2">
      <c r="A176" s="117">
        <v>86</v>
      </c>
      <c r="B176" s="98" t="s">
        <v>930</v>
      </c>
      <c r="C176" s="98" t="s">
        <v>2130</v>
      </c>
      <c r="D176" s="222">
        <v>34528</v>
      </c>
      <c r="E176" s="211">
        <f t="shared" si="3"/>
        <v>1331.1999999999971</v>
      </c>
      <c r="F176" s="222">
        <v>35859.199999999997</v>
      </c>
      <c r="G176" s="100"/>
      <c r="H176" s="117" t="s">
        <v>862</v>
      </c>
      <c r="I176" s="117" t="s">
        <v>323</v>
      </c>
    </row>
    <row r="177" spans="1:9" s="117" customFormat="1" x14ac:dyDescent="0.2">
      <c r="A177" s="117">
        <v>87</v>
      </c>
      <c r="B177" s="98" t="s">
        <v>478</v>
      </c>
      <c r="C177" s="98" t="s">
        <v>401</v>
      </c>
      <c r="D177" s="222">
        <v>34528</v>
      </c>
      <c r="E177" s="211">
        <f t="shared" si="3"/>
        <v>1331.1999999999971</v>
      </c>
      <c r="F177" s="222">
        <v>35859.199999999997</v>
      </c>
      <c r="G177" s="100"/>
      <c r="H177" s="117" t="s">
        <v>862</v>
      </c>
      <c r="I177" s="117" t="s">
        <v>323</v>
      </c>
    </row>
    <row r="178" spans="1:9" s="65" customFormat="1" ht="12.75" customHeight="1" x14ac:dyDescent="0.2">
      <c r="A178" s="117">
        <v>88</v>
      </c>
      <c r="B178" s="98" t="s">
        <v>478</v>
      </c>
      <c r="C178" s="98" t="s">
        <v>2168</v>
      </c>
      <c r="D178" s="222">
        <v>34528</v>
      </c>
      <c r="E178" s="211">
        <f t="shared" si="3"/>
        <v>1331.1999999999971</v>
      </c>
      <c r="F178" s="222">
        <v>35859.199999999997</v>
      </c>
      <c r="G178" s="100"/>
      <c r="H178" s="117" t="s">
        <v>862</v>
      </c>
      <c r="I178" s="117" t="s">
        <v>323</v>
      </c>
    </row>
    <row r="179" spans="1:9" s="117" customFormat="1" x14ac:dyDescent="0.2">
      <c r="A179" s="117">
        <v>89</v>
      </c>
      <c r="B179" s="98" t="s">
        <v>904</v>
      </c>
      <c r="C179" s="98" t="s">
        <v>350</v>
      </c>
      <c r="D179" s="222">
        <v>35484.800000000003</v>
      </c>
      <c r="E179" s="211">
        <f t="shared" si="3"/>
        <v>1372.7999999999956</v>
      </c>
      <c r="F179" s="222">
        <v>36857.599999999999</v>
      </c>
      <c r="G179" s="100"/>
      <c r="H179" s="117" t="s">
        <v>862</v>
      </c>
      <c r="I179" s="117" t="s">
        <v>323</v>
      </c>
    </row>
    <row r="180" spans="1:9" s="117" customFormat="1" x14ac:dyDescent="0.2">
      <c r="A180" s="117">
        <v>90</v>
      </c>
      <c r="B180" s="98" t="s">
        <v>951</v>
      </c>
      <c r="C180" s="98" t="s">
        <v>629</v>
      </c>
      <c r="D180" s="222">
        <v>34528</v>
      </c>
      <c r="E180" s="211">
        <f t="shared" si="3"/>
        <v>1331.1999999999971</v>
      </c>
      <c r="F180" s="222">
        <v>35859.199999999997</v>
      </c>
      <c r="G180" s="100"/>
      <c r="H180" s="117" t="s">
        <v>862</v>
      </c>
      <c r="I180" s="117" t="s">
        <v>323</v>
      </c>
    </row>
    <row r="181" spans="1:9" s="117" customFormat="1" x14ac:dyDescent="0.2">
      <c r="A181" s="117">
        <v>91</v>
      </c>
      <c r="B181" s="117" t="s">
        <v>2017</v>
      </c>
      <c r="C181" s="165" t="s">
        <v>2886</v>
      </c>
      <c r="D181" s="243">
        <v>34528</v>
      </c>
      <c r="E181" s="211">
        <f t="shared" si="3"/>
        <v>1331.1999999999971</v>
      </c>
      <c r="F181" s="222">
        <v>35859.199999999997</v>
      </c>
      <c r="G181" s="214"/>
      <c r="H181" s="117" t="s">
        <v>862</v>
      </c>
      <c r="I181" s="117" t="s">
        <v>323</v>
      </c>
    </row>
    <row r="182" spans="1:9" s="117" customFormat="1" x14ac:dyDescent="0.2">
      <c r="A182" s="117">
        <v>92</v>
      </c>
      <c r="B182" s="117" t="s">
        <v>2017</v>
      </c>
      <c r="C182" s="117" t="s">
        <v>2887</v>
      </c>
      <c r="D182" s="243">
        <v>34528</v>
      </c>
      <c r="E182" s="211">
        <f t="shared" si="3"/>
        <v>1331.1999999999971</v>
      </c>
      <c r="F182" s="222">
        <v>35859.199999999997</v>
      </c>
      <c r="G182" s="214"/>
      <c r="H182" s="117" t="s">
        <v>862</v>
      </c>
      <c r="I182" s="117" t="s">
        <v>323</v>
      </c>
    </row>
    <row r="183" spans="1:9" s="117" customFormat="1" x14ac:dyDescent="0.2">
      <c r="A183" s="117">
        <v>93</v>
      </c>
      <c r="B183" s="117" t="s">
        <v>2017</v>
      </c>
      <c r="C183" s="165" t="s">
        <v>2888</v>
      </c>
      <c r="D183" s="243">
        <v>34528</v>
      </c>
      <c r="E183" s="211">
        <f t="shared" si="3"/>
        <v>1331.1999999999971</v>
      </c>
      <c r="F183" s="222">
        <v>35859.199999999997</v>
      </c>
      <c r="G183" s="214"/>
      <c r="H183" s="117" t="s">
        <v>862</v>
      </c>
      <c r="I183" s="117" t="s">
        <v>323</v>
      </c>
    </row>
    <row r="184" spans="1:9" s="117" customFormat="1" x14ac:dyDescent="0.2">
      <c r="A184" s="117">
        <v>94</v>
      </c>
      <c r="B184" s="117" t="s">
        <v>2017</v>
      </c>
      <c r="C184" s="117" t="s">
        <v>2889</v>
      </c>
      <c r="D184" s="243">
        <v>34528</v>
      </c>
      <c r="E184" s="211">
        <f t="shared" si="3"/>
        <v>1331.1999999999971</v>
      </c>
      <c r="F184" s="222">
        <v>35859.199999999997</v>
      </c>
      <c r="G184" s="214"/>
      <c r="H184" s="117" t="s">
        <v>862</v>
      </c>
      <c r="I184" s="117" t="s">
        <v>323</v>
      </c>
    </row>
    <row r="185" spans="1:9" s="117" customFormat="1" x14ac:dyDescent="0.2">
      <c r="A185" s="117">
        <v>95</v>
      </c>
      <c r="B185" s="117" t="s">
        <v>2017</v>
      </c>
      <c r="C185" s="117" t="s">
        <v>2890</v>
      </c>
      <c r="D185" s="243">
        <v>34528</v>
      </c>
      <c r="E185" s="211">
        <f t="shared" si="3"/>
        <v>1331.1999999999971</v>
      </c>
      <c r="F185" s="222">
        <v>35859.199999999997</v>
      </c>
      <c r="G185" s="214"/>
      <c r="H185" s="117" t="s">
        <v>862</v>
      </c>
      <c r="I185" s="117" t="s">
        <v>323</v>
      </c>
    </row>
    <row r="186" spans="1:9" s="117" customFormat="1" x14ac:dyDescent="0.2">
      <c r="A186" s="117">
        <v>96</v>
      </c>
      <c r="B186" s="117" t="s">
        <v>2017</v>
      </c>
      <c r="C186" s="117" t="s">
        <v>2891</v>
      </c>
      <c r="D186" s="243">
        <v>34528</v>
      </c>
      <c r="E186" s="211">
        <f t="shared" si="3"/>
        <v>1331.1999999999971</v>
      </c>
      <c r="F186" s="222">
        <v>35859.199999999997</v>
      </c>
      <c r="G186" s="214"/>
      <c r="H186" s="117" t="s">
        <v>862</v>
      </c>
      <c r="I186" s="117" t="s">
        <v>323</v>
      </c>
    </row>
    <row r="187" spans="1:9" s="117" customFormat="1" x14ac:dyDescent="0.2">
      <c r="A187" s="117">
        <v>97</v>
      </c>
      <c r="B187" s="165" t="s">
        <v>2211</v>
      </c>
      <c r="C187" s="117" t="s">
        <v>2899</v>
      </c>
      <c r="D187" s="243">
        <v>34528</v>
      </c>
      <c r="E187" s="211">
        <f t="shared" ref="E187:E211" si="4">F187-D187</f>
        <v>1331.1999999999971</v>
      </c>
      <c r="F187" s="222">
        <v>35859.199999999997</v>
      </c>
      <c r="G187" s="214"/>
      <c r="H187" s="117" t="s">
        <v>862</v>
      </c>
      <c r="I187" s="117" t="s">
        <v>323</v>
      </c>
    </row>
    <row r="188" spans="1:9" s="117" customFormat="1" x14ac:dyDescent="0.2">
      <c r="A188" s="117">
        <v>98</v>
      </c>
      <c r="B188" s="165" t="s">
        <v>2211</v>
      </c>
      <c r="C188" s="117" t="s">
        <v>2900</v>
      </c>
      <c r="D188" s="243">
        <v>34528</v>
      </c>
      <c r="E188" s="211">
        <f t="shared" si="4"/>
        <v>1331.1999999999971</v>
      </c>
      <c r="F188" s="222">
        <v>35859.199999999997</v>
      </c>
      <c r="G188" s="214"/>
      <c r="H188" s="117" t="s">
        <v>862</v>
      </c>
      <c r="I188" s="117" t="s">
        <v>323</v>
      </c>
    </row>
    <row r="189" spans="1:9" s="117" customFormat="1" x14ac:dyDescent="0.2">
      <c r="A189" s="117">
        <v>99</v>
      </c>
      <c r="B189" s="165" t="s">
        <v>2211</v>
      </c>
      <c r="C189" s="165" t="s">
        <v>2901</v>
      </c>
      <c r="D189" s="243">
        <v>34528</v>
      </c>
      <c r="E189" s="211">
        <f t="shared" si="4"/>
        <v>1331.1999999999971</v>
      </c>
      <c r="F189" s="222">
        <v>35859.199999999997</v>
      </c>
      <c r="G189" s="214"/>
      <c r="H189" s="117" t="s">
        <v>862</v>
      </c>
      <c r="I189" s="117" t="s">
        <v>323</v>
      </c>
    </row>
    <row r="190" spans="1:9" s="117" customFormat="1" x14ac:dyDescent="0.2">
      <c r="A190" s="117">
        <v>100</v>
      </c>
      <c r="B190" s="117" t="s">
        <v>2017</v>
      </c>
      <c r="C190" s="117" t="s">
        <v>2892</v>
      </c>
      <c r="D190" s="243">
        <v>34528</v>
      </c>
      <c r="E190" s="211">
        <f t="shared" si="4"/>
        <v>1331.1999999999971</v>
      </c>
      <c r="F190" s="222">
        <v>35859.199999999997</v>
      </c>
      <c r="G190" s="214"/>
      <c r="H190" s="117" t="s">
        <v>862</v>
      </c>
      <c r="I190" s="117" t="s">
        <v>323</v>
      </c>
    </row>
    <row r="191" spans="1:9" s="117" customFormat="1" x14ac:dyDescent="0.2">
      <c r="A191" s="117">
        <v>101</v>
      </c>
      <c r="B191" s="117" t="s">
        <v>2017</v>
      </c>
      <c r="C191" s="165" t="s">
        <v>2893</v>
      </c>
      <c r="D191" s="243">
        <v>34528</v>
      </c>
      <c r="E191" s="211">
        <f t="shared" si="4"/>
        <v>1331.1999999999971</v>
      </c>
      <c r="F191" s="222">
        <v>35859.199999999997</v>
      </c>
      <c r="G191" s="214"/>
      <c r="H191" s="117" t="s">
        <v>862</v>
      </c>
      <c r="I191" s="117" t="s">
        <v>323</v>
      </c>
    </row>
    <row r="192" spans="1:9" s="117" customFormat="1" x14ac:dyDescent="0.2">
      <c r="A192" s="117">
        <v>102</v>
      </c>
      <c r="B192" s="117" t="s">
        <v>2017</v>
      </c>
      <c r="C192" s="117" t="s">
        <v>2894</v>
      </c>
      <c r="D192" s="243">
        <v>34528</v>
      </c>
      <c r="E192" s="211">
        <f t="shared" si="4"/>
        <v>1331.1999999999971</v>
      </c>
      <c r="F192" s="222">
        <v>35859.199999999997</v>
      </c>
      <c r="G192" s="214"/>
      <c r="H192" s="117" t="s">
        <v>862</v>
      </c>
      <c r="I192" s="117" t="s">
        <v>323</v>
      </c>
    </row>
    <row r="193" spans="1:9" s="117" customFormat="1" x14ac:dyDescent="0.2">
      <c r="A193" s="117">
        <v>103</v>
      </c>
      <c r="B193" s="117" t="s">
        <v>2017</v>
      </c>
      <c r="C193" s="117" t="s">
        <v>2895</v>
      </c>
      <c r="D193" s="243">
        <v>34528</v>
      </c>
      <c r="E193" s="211">
        <f t="shared" si="4"/>
        <v>1331.1999999999971</v>
      </c>
      <c r="F193" s="222">
        <v>35859.199999999997</v>
      </c>
      <c r="G193" s="214"/>
      <c r="H193" s="117" t="s">
        <v>862</v>
      </c>
      <c r="I193" s="117" t="s">
        <v>323</v>
      </c>
    </row>
    <row r="194" spans="1:9" s="117" customFormat="1" x14ac:dyDescent="0.2">
      <c r="A194" s="117">
        <v>104</v>
      </c>
      <c r="B194" s="165" t="s">
        <v>2211</v>
      </c>
      <c r="C194" s="117" t="s">
        <v>2896</v>
      </c>
      <c r="D194" s="243">
        <v>34528</v>
      </c>
      <c r="E194" s="211">
        <f t="shared" si="4"/>
        <v>1331.1999999999971</v>
      </c>
      <c r="F194" s="222">
        <v>35859.199999999997</v>
      </c>
      <c r="G194" s="214"/>
      <c r="H194" s="117" t="s">
        <v>862</v>
      </c>
      <c r="I194" s="117" t="s">
        <v>323</v>
      </c>
    </row>
    <row r="195" spans="1:9" s="117" customFormat="1" x14ac:dyDescent="0.2">
      <c r="A195" s="117">
        <v>105</v>
      </c>
      <c r="B195" s="165" t="s">
        <v>2211</v>
      </c>
      <c r="C195" s="117" t="s">
        <v>2897</v>
      </c>
      <c r="D195" s="243">
        <v>34528</v>
      </c>
      <c r="E195" s="211">
        <f t="shared" si="4"/>
        <v>1331.1999999999971</v>
      </c>
      <c r="F195" s="222">
        <v>35859.199999999997</v>
      </c>
      <c r="G195" s="214"/>
      <c r="H195" s="117" t="s">
        <v>862</v>
      </c>
      <c r="I195" s="117" t="s">
        <v>323</v>
      </c>
    </row>
    <row r="196" spans="1:9" s="117" customFormat="1" x14ac:dyDescent="0.2">
      <c r="A196" s="117">
        <v>106</v>
      </c>
      <c r="B196" s="165" t="s">
        <v>2211</v>
      </c>
      <c r="C196" s="165" t="s">
        <v>2898</v>
      </c>
      <c r="D196" s="243">
        <v>34528</v>
      </c>
      <c r="E196" s="211">
        <f t="shared" si="4"/>
        <v>1331.1999999999971</v>
      </c>
      <c r="F196" s="222">
        <v>35859.199999999997</v>
      </c>
      <c r="G196" s="214"/>
      <c r="H196" s="117" t="s">
        <v>862</v>
      </c>
      <c r="I196" s="117" t="s">
        <v>323</v>
      </c>
    </row>
    <row r="197" spans="1:9" s="117" customFormat="1" x14ac:dyDescent="0.2">
      <c r="A197" s="117">
        <v>107</v>
      </c>
      <c r="B197" s="117" t="s">
        <v>2017</v>
      </c>
      <c r="C197" s="117" t="s">
        <v>2636</v>
      </c>
      <c r="D197" s="222">
        <v>34528</v>
      </c>
      <c r="E197" s="211">
        <f t="shared" si="4"/>
        <v>1331.1999999999971</v>
      </c>
      <c r="F197" s="222">
        <v>35859.199999999997</v>
      </c>
      <c r="G197" s="100"/>
      <c r="H197" s="117" t="s">
        <v>862</v>
      </c>
      <c r="I197" s="117" t="s">
        <v>323</v>
      </c>
    </row>
    <row r="198" spans="1:9" s="117" customFormat="1" x14ac:dyDescent="0.2">
      <c r="A198" s="117">
        <v>108</v>
      </c>
      <c r="B198" s="117" t="s">
        <v>2017</v>
      </c>
      <c r="C198" s="117" t="s">
        <v>2637</v>
      </c>
      <c r="D198" s="222">
        <v>34528</v>
      </c>
      <c r="E198" s="211">
        <f t="shared" si="4"/>
        <v>1331.1999999999971</v>
      </c>
      <c r="F198" s="222">
        <v>35859.199999999997</v>
      </c>
      <c r="G198" s="100"/>
      <c r="H198" s="117" t="s">
        <v>862</v>
      </c>
      <c r="I198" s="117" t="s">
        <v>323</v>
      </c>
    </row>
    <row r="199" spans="1:9" s="117" customFormat="1" x14ac:dyDescent="0.2">
      <c r="A199" s="117">
        <v>109</v>
      </c>
      <c r="B199" s="165" t="s">
        <v>2211</v>
      </c>
      <c r="C199" s="117" t="s">
        <v>2885</v>
      </c>
      <c r="D199" s="222">
        <v>34528</v>
      </c>
      <c r="E199" s="211">
        <f t="shared" si="4"/>
        <v>1331.1999999999971</v>
      </c>
      <c r="F199" s="222">
        <v>35859.199999999997</v>
      </c>
      <c r="G199" s="100"/>
      <c r="H199" s="117" t="s">
        <v>862</v>
      </c>
      <c r="I199" s="117" t="s">
        <v>323</v>
      </c>
    </row>
    <row r="200" spans="1:9" s="117" customFormat="1" x14ac:dyDescent="0.2">
      <c r="A200" s="117">
        <v>110</v>
      </c>
      <c r="B200" s="165" t="s">
        <v>2017</v>
      </c>
      <c r="C200" s="117" t="s">
        <v>2638</v>
      </c>
      <c r="D200" s="222">
        <v>34528</v>
      </c>
      <c r="E200" s="211">
        <f t="shared" si="4"/>
        <v>1331.1999999999971</v>
      </c>
      <c r="F200" s="222">
        <v>35859.199999999997</v>
      </c>
      <c r="G200" s="100"/>
      <c r="H200" s="117" t="s">
        <v>862</v>
      </c>
      <c r="I200" s="117" t="s">
        <v>323</v>
      </c>
    </row>
    <row r="201" spans="1:9" s="117" customFormat="1" x14ac:dyDescent="0.2">
      <c r="A201" s="117">
        <v>111</v>
      </c>
      <c r="B201" s="165" t="s">
        <v>2017</v>
      </c>
      <c r="C201" s="117" t="s">
        <v>2639</v>
      </c>
      <c r="D201" s="222">
        <v>34528</v>
      </c>
      <c r="E201" s="211">
        <f t="shared" si="4"/>
        <v>1331.1999999999971</v>
      </c>
      <c r="F201" s="222">
        <v>35859.199999999997</v>
      </c>
      <c r="G201" s="100"/>
      <c r="H201" s="117" t="s">
        <v>862</v>
      </c>
      <c r="I201" s="117" t="s">
        <v>323</v>
      </c>
    </row>
    <row r="202" spans="1:9" s="117" customFormat="1" x14ac:dyDescent="0.2">
      <c r="A202" s="117">
        <v>112</v>
      </c>
      <c r="B202" s="165" t="s">
        <v>2017</v>
      </c>
      <c r="C202" s="117" t="s">
        <v>2640</v>
      </c>
      <c r="D202" s="222">
        <v>34528</v>
      </c>
      <c r="E202" s="211">
        <f t="shared" si="4"/>
        <v>1331.1999999999971</v>
      </c>
      <c r="F202" s="222">
        <v>35859.199999999997</v>
      </c>
      <c r="G202" s="100"/>
      <c r="H202" s="117" t="s">
        <v>862</v>
      </c>
      <c r="I202" s="117" t="s">
        <v>323</v>
      </c>
    </row>
    <row r="203" spans="1:9" s="117" customFormat="1" x14ac:dyDescent="0.2">
      <c r="A203" s="117">
        <v>113</v>
      </c>
      <c r="B203" s="165" t="s">
        <v>2017</v>
      </c>
      <c r="C203" s="165" t="s">
        <v>2364</v>
      </c>
      <c r="D203" s="222">
        <v>34528</v>
      </c>
      <c r="E203" s="211">
        <f t="shared" si="4"/>
        <v>1331.1999999999971</v>
      </c>
      <c r="F203" s="222">
        <v>35859.199999999997</v>
      </c>
      <c r="G203" s="100"/>
      <c r="H203" s="117" t="s">
        <v>862</v>
      </c>
      <c r="I203" s="117" t="s">
        <v>323</v>
      </c>
    </row>
    <row r="204" spans="1:9" s="117" customFormat="1" x14ac:dyDescent="0.2">
      <c r="A204" s="117">
        <v>114</v>
      </c>
      <c r="B204" s="117" t="s">
        <v>2017</v>
      </c>
      <c r="C204" s="117" t="s">
        <v>2365</v>
      </c>
      <c r="D204" s="222">
        <v>34528</v>
      </c>
      <c r="E204" s="211">
        <f t="shared" si="4"/>
        <v>1331.1999999999971</v>
      </c>
      <c r="F204" s="222">
        <v>35859.199999999997</v>
      </c>
      <c r="G204" s="100"/>
      <c r="H204" s="117" t="s">
        <v>862</v>
      </c>
      <c r="I204" s="117" t="s">
        <v>323</v>
      </c>
    </row>
    <row r="205" spans="1:9" s="117" customFormat="1" x14ac:dyDescent="0.2">
      <c r="A205" s="117">
        <v>115</v>
      </c>
      <c r="B205" s="165" t="s">
        <v>2017</v>
      </c>
      <c r="C205" s="165" t="s">
        <v>2641</v>
      </c>
      <c r="D205" s="222">
        <v>34528</v>
      </c>
      <c r="E205" s="211">
        <f t="shared" si="4"/>
        <v>1331.1999999999971</v>
      </c>
      <c r="F205" s="222">
        <v>35859.199999999997</v>
      </c>
      <c r="G205" s="100"/>
      <c r="H205" s="117" t="s">
        <v>862</v>
      </c>
      <c r="I205" s="117" t="s">
        <v>323</v>
      </c>
    </row>
    <row r="206" spans="1:9" s="117" customFormat="1" x14ac:dyDescent="0.2">
      <c r="A206" s="117">
        <v>116</v>
      </c>
      <c r="B206" s="117" t="s">
        <v>2017</v>
      </c>
      <c r="C206" s="117" t="s">
        <v>2642</v>
      </c>
      <c r="D206" s="222">
        <v>34528</v>
      </c>
      <c r="E206" s="211">
        <f t="shared" si="4"/>
        <v>1331.1999999999971</v>
      </c>
      <c r="F206" s="222">
        <v>35859.199999999997</v>
      </c>
      <c r="G206" s="100"/>
      <c r="H206" s="117" t="s">
        <v>862</v>
      </c>
      <c r="I206" s="117" t="s">
        <v>323</v>
      </c>
    </row>
    <row r="207" spans="1:9" s="117" customFormat="1" x14ac:dyDescent="0.2">
      <c r="A207" s="117">
        <v>117</v>
      </c>
      <c r="B207" s="117" t="s">
        <v>2017</v>
      </c>
      <c r="C207" s="117" t="s">
        <v>2366</v>
      </c>
      <c r="D207" s="222">
        <v>34528</v>
      </c>
      <c r="E207" s="211">
        <f t="shared" si="4"/>
        <v>1331.1999999999971</v>
      </c>
      <c r="F207" s="222">
        <v>35859.199999999997</v>
      </c>
      <c r="G207" s="100"/>
      <c r="H207" s="117" t="s">
        <v>862</v>
      </c>
      <c r="I207" s="117" t="s">
        <v>323</v>
      </c>
    </row>
    <row r="208" spans="1:9" s="117" customFormat="1" x14ac:dyDescent="0.2">
      <c r="A208" s="117">
        <v>118</v>
      </c>
      <c r="B208" s="117" t="s">
        <v>2017</v>
      </c>
      <c r="C208" s="117" t="s">
        <v>2367</v>
      </c>
      <c r="D208" s="222">
        <v>34528</v>
      </c>
      <c r="E208" s="211">
        <f t="shared" si="4"/>
        <v>1331.1999999999971</v>
      </c>
      <c r="F208" s="222">
        <v>35859.199999999997</v>
      </c>
      <c r="G208" s="100"/>
      <c r="H208" s="117" t="s">
        <v>862</v>
      </c>
      <c r="I208" s="117" t="s">
        <v>323</v>
      </c>
    </row>
    <row r="209" spans="1:9" s="117" customFormat="1" x14ac:dyDescent="0.2">
      <c r="A209" s="117">
        <v>119</v>
      </c>
      <c r="B209" s="165" t="s">
        <v>2017</v>
      </c>
      <c r="C209" s="165" t="s">
        <v>2368</v>
      </c>
      <c r="D209" s="222">
        <v>34528</v>
      </c>
      <c r="E209" s="211">
        <f t="shared" si="4"/>
        <v>1331.1999999999971</v>
      </c>
      <c r="F209" s="222">
        <v>35859.199999999997</v>
      </c>
      <c r="G209" s="100"/>
      <c r="H209" s="117" t="s">
        <v>862</v>
      </c>
      <c r="I209" s="117" t="s">
        <v>323</v>
      </c>
    </row>
    <row r="210" spans="1:9" s="117" customFormat="1" x14ac:dyDescent="0.2">
      <c r="A210" s="117">
        <v>120</v>
      </c>
      <c r="B210" s="228" t="s">
        <v>2017</v>
      </c>
      <c r="C210" s="228" t="s">
        <v>2017</v>
      </c>
      <c r="D210" s="222">
        <v>34528</v>
      </c>
      <c r="E210" s="211">
        <f t="shared" si="4"/>
        <v>1331.1999999999971</v>
      </c>
      <c r="F210" s="222">
        <v>35859.199999999997</v>
      </c>
      <c r="G210" s="100"/>
      <c r="H210" s="117" t="s">
        <v>862</v>
      </c>
      <c r="I210" s="117" t="s">
        <v>323</v>
      </c>
    </row>
    <row r="211" spans="1:9" s="117" customFormat="1" x14ac:dyDescent="0.2">
      <c r="A211" s="117">
        <v>121</v>
      </c>
      <c r="B211" s="165" t="s">
        <v>2017</v>
      </c>
      <c r="C211" s="117" t="s">
        <v>2635</v>
      </c>
      <c r="D211" s="222">
        <v>34528</v>
      </c>
      <c r="E211" s="211">
        <f t="shared" si="4"/>
        <v>1331.1999999999971</v>
      </c>
      <c r="F211" s="222">
        <v>35859.199999999997</v>
      </c>
      <c r="G211" s="100"/>
      <c r="H211" s="117" t="s">
        <v>862</v>
      </c>
      <c r="I211" s="117" t="s">
        <v>323</v>
      </c>
    </row>
    <row r="212" spans="1:9" s="117" customFormat="1" x14ac:dyDescent="0.2">
      <c r="D212" s="222"/>
      <c r="E212" s="222"/>
      <c r="F212" s="222"/>
      <c r="G212" s="100"/>
    </row>
    <row r="213" spans="1:9" s="117" customFormat="1" x14ac:dyDescent="0.2">
      <c r="D213" s="221"/>
      <c r="E213" s="221"/>
      <c r="F213" s="222"/>
      <c r="G213" s="100"/>
    </row>
    <row r="214" spans="1:9" s="98" customFormat="1" x14ac:dyDescent="0.2">
      <c r="D214" s="221"/>
      <c r="E214" s="244"/>
      <c r="F214" s="197">
        <f>SUM(F91:F212)</f>
        <v>4489763.2000000076</v>
      </c>
      <c r="G214" s="129">
        <f>SUM(G91:G212)</f>
        <v>575</v>
      </c>
    </row>
    <row r="215" spans="1:9" s="98" customFormat="1" x14ac:dyDescent="0.2">
      <c r="D215" s="100"/>
      <c r="E215" s="100"/>
      <c r="F215" s="100"/>
      <c r="G215" s="100"/>
    </row>
    <row r="216" spans="1:9" s="98" customFormat="1" x14ac:dyDescent="0.2">
      <c r="D216" s="100"/>
      <c r="E216" s="100"/>
      <c r="F216" s="100"/>
      <c r="G216" s="100"/>
    </row>
    <row r="217" spans="1:9" s="98" customFormat="1" x14ac:dyDescent="0.2">
      <c r="D217" s="100"/>
      <c r="E217" s="100"/>
      <c r="F217" s="100"/>
      <c r="G217" s="100"/>
    </row>
    <row r="218" spans="1:9" s="98" customFormat="1" x14ac:dyDescent="0.2">
      <c r="D218" s="100"/>
      <c r="E218" s="100"/>
      <c r="F218" s="100"/>
      <c r="G218" s="100"/>
    </row>
    <row r="219" spans="1:9" s="98" customFormat="1" x14ac:dyDescent="0.2">
      <c r="B219" s="164"/>
      <c r="C219" s="164"/>
      <c r="D219" s="100"/>
      <c r="E219" s="100"/>
      <c r="F219" s="100"/>
      <c r="G219" s="100"/>
      <c r="I219" s="173"/>
    </row>
    <row r="220" spans="1:9" s="98" customFormat="1" x14ac:dyDescent="0.2">
      <c r="A220" s="98">
        <v>1</v>
      </c>
      <c r="B220" s="90" t="s">
        <v>876</v>
      </c>
      <c r="C220" s="90" t="s">
        <v>875</v>
      </c>
      <c r="D220" s="100">
        <v>42640</v>
      </c>
      <c r="E220" s="134">
        <f t="shared" ref="E220:E245" si="5">F220-D220</f>
        <v>1643.1999999999971</v>
      </c>
      <c r="F220" s="222">
        <v>44283.199999999997</v>
      </c>
      <c r="G220" s="100"/>
      <c r="H220" s="98" t="s">
        <v>932</v>
      </c>
      <c r="I220" s="98" t="s">
        <v>323</v>
      </c>
    </row>
    <row r="221" spans="1:9" s="98" customFormat="1" x14ac:dyDescent="0.2">
      <c r="A221" s="98">
        <v>2</v>
      </c>
      <c r="B221" s="90" t="s">
        <v>947</v>
      </c>
      <c r="C221" s="90" t="s">
        <v>487</v>
      </c>
      <c r="D221" s="100">
        <v>41475.199999999997</v>
      </c>
      <c r="E221" s="134">
        <f t="shared" si="5"/>
        <v>1601.6000000000058</v>
      </c>
      <c r="F221" s="222">
        <v>43076.800000000003</v>
      </c>
      <c r="G221" s="100"/>
      <c r="H221" s="98" t="s">
        <v>932</v>
      </c>
      <c r="I221" s="98" t="s">
        <v>323</v>
      </c>
    </row>
    <row r="222" spans="1:9" s="98" customFormat="1" x14ac:dyDescent="0.2">
      <c r="A222" s="98">
        <v>3</v>
      </c>
      <c r="B222" s="90" t="s">
        <v>923</v>
      </c>
      <c r="C222" s="90" t="s">
        <v>922</v>
      </c>
      <c r="D222" s="100">
        <v>34528</v>
      </c>
      <c r="E222" s="134">
        <f t="shared" si="5"/>
        <v>7363.2000000000044</v>
      </c>
      <c r="F222" s="222">
        <v>41891.200000000004</v>
      </c>
      <c r="G222" s="100"/>
      <c r="H222" s="98" t="s">
        <v>932</v>
      </c>
      <c r="I222" s="98" t="s">
        <v>323</v>
      </c>
    </row>
    <row r="223" spans="1:9" ht="12.75" customHeight="1" x14ac:dyDescent="0.2">
      <c r="A223" s="98">
        <v>4</v>
      </c>
      <c r="B223" s="90" t="s">
        <v>942</v>
      </c>
      <c r="C223" s="90" t="s">
        <v>941</v>
      </c>
      <c r="D223" s="100">
        <v>42640</v>
      </c>
      <c r="E223" s="134">
        <f t="shared" si="5"/>
        <v>1643.1999999999971</v>
      </c>
      <c r="F223" s="222">
        <v>44283.199999999997</v>
      </c>
      <c r="G223" s="100"/>
      <c r="H223" s="90" t="s">
        <v>932</v>
      </c>
      <c r="I223" s="90" t="s">
        <v>323</v>
      </c>
    </row>
    <row r="224" spans="1:9" s="98" customFormat="1" x14ac:dyDescent="0.2">
      <c r="A224" s="98">
        <v>5</v>
      </c>
      <c r="B224" s="90" t="s">
        <v>885</v>
      </c>
      <c r="C224" s="90" t="s">
        <v>637</v>
      </c>
      <c r="D224" s="100">
        <v>41475.199999999997</v>
      </c>
      <c r="E224" s="134">
        <f t="shared" si="5"/>
        <v>1601.6000000000058</v>
      </c>
      <c r="F224" s="222">
        <v>43076.800000000003</v>
      </c>
      <c r="G224" s="100"/>
      <c r="H224" s="98" t="s">
        <v>932</v>
      </c>
      <c r="I224" s="98" t="s">
        <v>323</v>
      </c>
    </row>
    <row r="225" spans="1:9" s="98" customFormat="1" x14ac:dyDescent="0.2">
      <c r="A225" s="98">
        <v>6</v>
      </c>
      <c r="B225" s="90" t="s">
        <v>1701</v>
      </c>
      <c r="C225" s="90" t="s">
        <v>1342</v>
      </c>
      <c r="D225" s="100">
        <v>40352</v>
      </c>
      <c r="E225" s="134">
        <f t="shared" si="5"/>
        <v>1539.2000000000044</v>
      </c>
      <c r="F225" s="222">
        <v>41891.200000000004</v>
      </c>
      <c r="G225" s="100"/>
      <c r="H225" s="98" t="s">
        <v>932</v>
      </c>
      <c r="I225" s="98" t="s">
        <v>323</v>
      </c>
    </row>
    <row r="226" spans="1:9" s="98" customFormat="1" x14ac:dyDescent="0.2">
      <c r="A226" s="98">
        <v>7</v>
      </c>
      <c r="B226" s="90" t="s">
        <v>940</v>
      </c>
      <c r="C226" s="90" t="s">
        <v>939</v>
      </c>
      <c r="D226" s="100">
        <v>42640</v>
      </c>
      <c r="E226" s="134">
        <f t="shared" si="5"/>
        <v>1643.1999999999971</v>
      </c>
      <c r="F226" s="222">
        <v>44283.199999999997</v>
      </c>
      <c r="G226" s="100"/>
      <c r="H226" s="98" t="s">
        <v>932</v>
      </c>
      <c r="I226" s="98" t="s">
        <v>323</v>
      </c>
    </row>
    <row r="227" spans="1:9" s="98" customFormat="1" x14ac:dyDescent="0.2">
      <c r="A227" s="98">
        <v>8</v>
      </c>
      <c r="B227" s="90" t="s">
        <v>910</v>
      </c>
      <c r="C227" s="90" t="s">
        <v>368</v>
      </c>
      <c r="D227" s="100">
        <v>40352</v>
      </c>
      <c r="E227" s="134">
        <f t="shared" si="5"/>
        <v>1539.2000000000044</v>
      </c>
      <c r="F227" s="222">
        <v>41891.200000000004</v>
      </c>
      <c r="G227" s="100"/>
      <c r="H227" s="98" t="s">
        <v>932</v>
      </c>
      <c r="I227" s="98" t="s">
        <v>323</v>
      </c>
    </row>
    <row r="228" spans="1:9" s="98" customFormat="1" x14ac:dyDescent="0.2">
      <c r="A228" s="98">
        <v>9</v>
      </c>
      <c r="B228" s="90" t="s">
        <v>2106</v>
      </c>
      <c r="C228" s="90" t="s">
        <v>428</v>
      </c>
      <c r="D228" s="100">
        <v>40352</v>
      </c>
      <c r="E228" s="134">
        <f t="shared" si="5"/>
        <v>1539.2000000000044</v>
      </c>
      <c r="F228" s="222">
        <v>41891.200000000004</v>
      </c>
      <c r="G228" s="100"/>
      <c r="H228" s="98" t="s">
        <v>932</v>
      </c>
      <c r="I228" s="98" t="s">
        <v>323</v>
      </c>
    </row>
    <row r="229" spans="1:9" s="98" customFormat="1" x14ac:dyDescent="0.2">
      <c r="A229" s="98">
        <v>10</v>
      </c>
      <c r="B229" s="90" t="s">
        <v>934</v>
      </c>
      <c r="C229" s="90" t="s">
        <v>386</v>
      </c>
      <c r="D229" s="100">
        <v>42640</v>
      </c>
      <c r="E229" s="134">
        <f t="shared" si="5"/>
        <v>1643.1999999999971</v>
      </c>
      <c r="F229" s="222">
        <v>44283.199999999997</v>
      </c>
      <c r="G229" s="100">
        <v>350</v>
      </c>
      <c r="H229" s="98" t="s">
        <v>932</v>
      </c>
      <c r="I229" s="98" t="s">
        <v>323</v>
      </c>
    </row>
    <row r="230" spans="1:9" s="98" customFormat="1" x14ac:dyDescent="0.2">
      <c r="A230" s="98">
        <v>11</v>
      </c>
      <c r="B230" s="90" t="s">
        <v>946</v>
      </c>
      <c r="C230" s="90" t="s">
        <v>648</v>
      </c>
      <c r="D230" s="100">
        <v>42640</v>
      </c>
      <c r="E230" s="134">
        <f t="shared" si="5"/>
        <v>1643.1999999999971</v>
      </c>
      <c r="F230" s="222">
        <v>44283.199999999997</v>
      </c>
      <c r="G230" s="100"/>
      <c r="H230" s="98" t="s">
        <v>932</v>
      </c>
      <c r="I230" s="98" t="s">
        <v>323</v>
      </c>
    </row>
    <row r="231" spans="1:9" s="98" customFormat="1" x14ac:dyDescent="0.2">
      <c r="A231" s="98">
        <v>12</v>
      </c>
      <c r="B231" s="90" t="s">
        <v>891</v>
      </c>
      <c r="C231" s="90" t="s">
        <v>890</v>
      </c>
      <c r="D231" s="100">
        <v>42640</v>
      </c>
      <c r="E231" s="134">
        <f t="shared" si="5"/>
        <v>1643.1999999999971</v>
      </c>
      <c r="F231" s="222">
        <v>44283.199999999997</v>
      </c>
      <c r="G231" s="100"/>
      <c r="H231" s="98" t="s">
        <v>932</v>
      </c>
      <c r="I231" s="98" t="s">
        <v>323</v>
      </c>
    </row>
    <row r="232" spans="1:9" s="98" customFormat="1" x14ac:dyDescent="0.2">
      <c r="A232" s="98">
        <v>13</v>
      </c>
      <c r="B232" s="90" t="s">
        <v>455</v>
      </c>
      <c r="C232" s="90" t="s">
        <v>838</v>
      </c>
      <c r="D232" s="100">
        <v>43846.400000000001</v>
      </c>
      <c r="E232" s="134">
        <f t="shared" si="5"/>
        <v>8590.4000000000015</v>
      </c>
      <c r="F232" s="222">
        <v>52436.800000000003</v>
      </c>
      <c r="G232" s="100"/>
      <c r="H232" s="98" t="s">
        <v>932</v>
      </c>
      <c r="I232" s="98" t="s">
        <v>323</v>
      </c>
    </row>
    <row r="233" spans="1:9" s="98" customFormat="1" x14ac:dyDescent="0.2">
      <c r="A233" s="98">
        <v>14</v>
      </c>
      <c r="B233" s="90" t="s">
        <v>945</v>
      </c>
      <c r="C233" s="90" t="s">
        <v>605</v>
      </c>
      <c r="D233" s="100">
        <v>42640</v>
      </c>
      <c r="E233" s="134">
        <f t="shared" si="5"/>
        <v>1643.1999999999971</v>
      </c>
      <c r="F233" s="222">
        <v>44283.199999999997</v>
      </c>
      <c r="G233" s="100"/>
      <c r="H233" s="98" t="s">
        <v>932</v>
      </c>
      <c r="I233" s="98" t="s">
        <v>323</v>
      </c>
    </row>
    <row r="234" spans="1:9" s="98" customFormat="1" x14ac:dyDescent="0.2">
      <c r="A234" s="98">
        <v>15</v>
      </c>
      <c r="B234" s="98" t="s">
        <v>571</v>
      </c>
      <c r="C234" s="98" t="s">
        <v>324</v>
      </c>
      <c r="D234" s="100">
        <v>42640</v>
      </c>
      <c r="E234" s="211">
        <f t="shared" si="5"/>
        <v>1643.1999999999971</v>
      </c>
      <c r="F234" s="222">
        <v>44283.199999999997</v>
      </c>
      <c r="G234" s="100"/>
      <c r="H234" s="98" t="s">
        <v>932</v>
      </c>
      <c r="I234" s="98" t="s">
        <v>323</v>
      </c>
    </row>
    <row r="235" spans="1:9" s="98" customFormat="1" x14ac:dyDescent="0.2">
      <c r="A235" s="98">
        <v>16</v>
      </c>
      <c r="B235" s="90" t="s">
        <v>843</v>
      </c>
      <c r="C235" s="90" t="s">
        <v>863</v>
      </c>
      <c r="D235" s="100">
        <v>43846.400000000001</v>
      </c>
      <c r="E235" s="134">
        <f t="shared" si="5"/>
        <v>8590.4000000000015</v>
      </c>
      <c r="F235" s="222">
        <v>52436.800000000003</v>
      </c>
      <c r="G235" s="100"/>
      <c r="H235" s="98" t="s">
        <v>932</v>
      </c>
      <c r="I235" s="98" t="s">
        <v>323</v>
      </c>
    </row>
    <row r="236" spans="1:9" s="98" customFormat="1" x14ac:dyDescent="0.2">
      <c r="A236" s="98">
        <v>17</v>
      </c>
      <c r="B236" s="90" t="s">
        <v>924</v>
      </c>
      <c r="C236" s="90" t="s">
        <v>622</v>
      </c>
      <c r="D236" s="100">
        <v>34528</v>
      </c>
      <c r="E236" s="134">
        <f t="shared" si="5"/>
        <v>7363.2000000000044</v>
      </c>
      <c r="F236" s="222">
        <v>41891.200000000004</v>
      </c>
      <c r="G236" s="100"/>
      <c r="H236" s="98" t="s">
        <v>932</v>
      </c>
      <c r="I236" s="98" t="s">
        <v>323</v>
      </c>
    </row>
    <row r="237" spans="1:9" s="98" customFormat="1" x14ac:dyDescent="0.2">
      <c r="A237" s="98">
        <v>18</v>
      </c>
      <c r="B237" s="90" t="s">
        <v>2235</v>
      </c>
      <c r="C237" s="90" t="s">
        <v>487</v>
      </c>
      <c r="D237" s="100">
        <v>42640</v>
      </c>
      <c r="E237" s="134">
        <f t="shared" si="5"/>
        <v>1643.1999999999971</v>
      </c>
      <c r="F237" s="222">
        <v>44283.199999999997</v>
      </c>
      <c r="G237" s="100"/>
      <c r="H237" s="98" t="s">
        <v>932</v>
      </c>
      <c r="I237" s="98" t="s">
        <v>323</v>
      </c>
    </row>
    <row r="238" spans="1:9" s="98" customFormat="1" x14ac:dyDescent="0.2">
      <c r="A238" s="98">
        <v>19</v>
      </c>
      <c r="B238" s="90" t="s">
        <v>884</v>
      </c>
      <c r="C238" s="90" t="s">
        <v>883</v>
      </c>
      <c r="D238" s="100">
        <v>42640</v>
      </c>
      <c r="E238" s="134">
        <f t="shared" si="5"/>
        <v>1643.1999999999971</v>
      </c>
      <c r="F238" s="222">
        <v>44283.199999999997</v>
      </c>
      <c r="G238" s="100"/>
      <c r="H238" s="98" t="s">
        <v>932</v>
      </c>
      <c r="I238" s="98" t="s">
        <v>323</v>
      </c>
    </row>
    <row r="239" spans="1:9" s="98" customFormat="1" x14ac:dyDescent="0.2">
      <c r="A239" s="98">
        <v>20</v>
      </c>
      <c r="B239" s="90" t="s">
        <v>2053</v>
      </c>
      <c r="C239" s="90" t="s">
        <v>605</v>
      </c>
      <c r="D239" s="100">
        <v>40352</v>
      </c>
      <c r="E239" s="134">
        <f t="shared" si="5"/>
        <v>1539.2000000000044</v>
      </c>
      <c r="F239" s="222">
        <v>41891.200000000004</v>
      </c>
      <c r="G239" s="100"/>
      <c r="H239" s="98" t="s">
        <v>932</v>
      </c>
      <c r="I239" s="98" t="s">
        <v>323</v>
      </c>
    </row>
    <row r="240" spans="1:9" s="98" customFormat="1" x14ac:dyDescent="0.2">
      <c r="A240" s="98">
        <v>21</v>
      </c>
      <c r="B240" s="90" t="s">
        <v>689</v>
      </c>
      <c r="C240" s="90" t="s">
        <v>937</v>
      </c>
      <c r="D240" s="100">
        <v>42640</v>
      </c>
      <c r="E240" s="134">
        <f t="shared" si="5"/>
        <v>1643.1999999999971</v>
      </c>
      <c r="F240" s="222">
        <v>44283.199999999997</v>
      </c>
      <c r="G240" s="100"/>
      <c r="H240" s="98" t="s">
        <v>932</v>
      </c>
      <c r="I240" s="98" t="s">
        <v>323</v>
      </c>
    </row>
    <row r="241" spans="1:9" s="98" customFormat="1" x14ac:dyDescent="0.2">
      <c r="A241" s="98">
        <v>22</v>
      </c>
      <c r="B241" s="90" t="s">
        <v>739</v>
      </c>
      <c r="C241" s="90" t="s">
        <v>581</v>
      </c>
      <c r="D241" s="100">
        <v>40352</v>
      </c>
      <c r="E241" s="134">
        <f t="shared" si="5"/>
        <v>1539.2000000000044</v>
      </c>
      <c r="F241" s="222">
        <v>41891.200000000004</v>
      </c>
      <c r="G241" s="100"/>
      <c r="H241" s="98" t="s">
        <v>932</v>
      </c>
      <c r="I241" s="98" t="s">
        <v>323</v>
      </c>
    </row>
    <row r="242" spans="1:9" s="98" customFormat="1" x14ac:dyDescent="0.2">
      <c r="A242" s="98">
        <v>23</v>
      </c>
      <c r="B242" s="90" t="s">
        <v>948</v>
      </c>
      <c r="C242" s="90" t="s">
        <v>350</v>
      </c>
      <c r="D242" s="100">
        <v>40352</v>
      </c>
      <c r="E242" s="134">
        <f t="shared" si="5"/>
        <v>1539.2000000000044</v>
      </c>
      <c r="F242" s="222">
        <v>41891.200000000004</v>
      </c>
      <c r="G242" s="100"/>
      <c r="H242" s="98" t="s">
        <v>932</v>
      </c>
      <c r="I242" s="98" t="s">
        <v>323</v>
      </c>
    </row>
    <row r="243" spans="1:9" s="98" customFormat="1" x14ac:dyDescent="0.2">
      <c r="A243" s="98">
        <v>24</v>
      </c>
      <c r="B243" s="90" t="s">
        <v>763</v>
      </c>
      <c r="C243" s="90" t="s">
        <v>949</v>
      </c>
      <c r="D243" s="100">
        <v>40352</v>
      </c>
      <c r="E243" s="134">
        <f t="shared" si="5"/>
        <v>1539.2000000000044</v>
      </c>
      <c r="F243" s="222">
        <v>41891.200000000004</v>
      </c>
      <c r="G243" s="100"/>
      <c r="H243" s="98" t="s">
        <v>932</v>
      </c>
      <c r="I243" s="98" t="s">
        <v>323</v>
      </c>
    </row>
    <row r="244" spans="1:9" s="98" customFormat="1" x14ac:dyDescent="0.2">
      <c r="A244" s="98">
        <v>25</v>
      </c>
      <c r="B244" s="90" t="s">
        <v>324</v>
      </c>
      <c r="C244" s="90" t="s">
        <v>936</v>
      </c>
      <c r="D244" s="100">
        <v>42640</v>
      </c>
      <c r="E244" s="134">
        <f t="shared" si="5"/>
        <v>1643.1999999999971</v>
      </c>
      <c r="F244" s="222">
        <v>44283.199999999997</v>
      </c>
      <c r="G244" s="100"/>
      <c r="H244" s="98" t="s">
        <v>932</v>
      </c>
      <c r="I244" s="98" t="s">
        <v>323</v>
      </c>
    </row>
    <row r="245" spans="1:9" s="98" customFormat="1" x14ac:dyDescent="0.2">
      <c r="A245" s="98">
        <v>26</v>
      </c>
      <c r="B245" s="90" t="s">
        <v>889</v>
      </c>
      <c r="C245" s="90" t="s">
        <v>661</v>
      </c>
      <c r="D245" s="100">
        <v>40352</v>
      </c>
      <c r="E245" s="134">
        <f t="shared" si="5"/>
        <v>1539.2000000000044</v>
      </c>
      <c r="F245" s="222">
        <v>41891.200000000004</v>
      </c>
      <c r="G245" s="100"/>
      <c r="H245" s="98" t="s">
        <v>932</v>
      </c>
      <c r="I245" s="98" t="s">
        <v>323</v>
      </c>
    </row>
    <row r="246" spans="1:9" s="117" customFormat="1" x14ac:dyDescent="0.2">
      <c r="A246" s="98">
        <v>27</v>
      </c>
      <c r="B246" s="165" t="s">
        <v>2017</v>
      </c>
      <c r="C246" s="117" t="s">
        <v>2652</v>
      </c>
      <c r="D246" s="100">
        <v>40352</v>
      </c>
      <c r="E246" s="100">
        <v>0</v>
      </c>
      <c r="F246" s="222">
        <v>41891.200000000004</v>
      </c>
      <c r="G246" s="100">
        <v>350</v>
      </c>
      <c r="H246" s="117" t="s">
        <v>932</v>
      </c>
      <c r="I246" s="117" t="s">
        <v>323</v>
      </c>
    </row>
    <row r="247" spans="1:9" s="117" customFormat="1" x14ac:dyDescent="0.2">
      <c r="A247" s="98">
        <v>28</v>
      </c>
      <c r="B247" s="165" t="s">
        <v>2017</v>
      </c>
      <c r="C247" s="117" t="s">
        <v>2651</v>
      </c>
      <c r="D247" s="100">
        <v>40352</v>
      </c>
      <c r="E247" s="100">
        <v>0</v>
      </c>
      <c r="F247" s="222">
        <v>41891.200000000004</v>
      </c>
      <c r="G247" s="168"/>
      <c r="H247" s="117" t="s">
        <v>932</v>
      </c>
      <c r="I247" s="117" t="s">
        <v>323</v>
      </c>
    </row>
    <row r="248" spans="1:9" s="65" customFormat="1" x14ac:dyDescent="0.2">
      <c r="A248" s="98">
        <v>29</v>
      </c>
      <c r="B248" s="165" t="s">
        <v>2017</v>
      </c>
      <c r="C248" s="117" t="s">
        <v>2653</v>
      </c>
      <c r="D248" s="100">
        <v>40352</v>
      </c>
      <c r="E248" s="100">
        <v>0</v>
      </c>
      <c r="F248" s="222">
        <v>41891.200000000004</v>
      </c>
      <c r="G248" s="66"/>
      <c r="H248" s="117" t="s">
        <v>932</v>
      </c>
      <c r="I248" s="117" t="s">
        <v>323</v>
      </c>
    </row>
    <row r="249" spans="1:9" s="65" customFormat="1" x14ac:dyDescent="0.2">
      <c r="A249" s="98">
        <v>30</v>
      </c>
      <c r="B249" s="117" t="s">
        <v>2017</v>
      </c>
      <c r="C249" s="165" t="s">
        <v>2902</v>
      </c>
      <c r="D249" s="100">
        <v>40352</v>
      </c>
      <c r="E249" s="214">
        <v>0</v>
      </c>
      <c r="F249" s="222">
        <v>41891.200000000004</v>
      </c>
      <c r="G249" s="66"/>
      <c r="H249" s="117" t="s">
        <v>932</v>
      </c>
      <c r="I249" s="117" t="s">
        <v>323</v>
      </c>
    </row>
    <row r="250" spans="1:9" s="65" customFormat="1" x14ac:dyDescent="0.2">
      <c r="A250" s="98"/>
      <c r="B250" s="165"/>
      <c r="C250" s="117"/>
      <c r="D250" s="100"/>
      <c r="E250" s="100"/>
      <c r="F250" s="222"/>
      <c r="G250" s="66"/>
      <c r="H250" s="117"/>
      <c r="I250" s="117"/>
    </row>
    <row r="251" spans="1:9" s="37" customFormat="1" x14ac:dyDescent="0.2">
      <c r="D251" s="100"/>
      <c r="E251" s="100"/>
      <c r="F251" s="129">
        <f>SUM(F220:F249)</f>
        <v>1308902.3999999994</v>
      </c>
      <c r="G251" s="40">
        <f>SUM(G220:G248)</f>
        <v>700</v>
      </c>
      <c r="I251" s="187"/>
    </row>
    <row r="252" spans="1:9" s="37" customFormat="1" x14ac:dyDescent="0.2">
      <c r="D252" s="100"/>
      <c r="E252" s="100"/>
      <c r="F252" s="100"/>
      <c r="G252" s="38"/>
      <c r="I252" s="187"/>
    </row>
    <row r="253" spans="1:9" s="37" customFormat="1" x14ac:dyDescent="0.2">
      <c r="D253" s="100"/>
      <c r="E253" s="100"/>
      <c r="F253" s="100"/>
      <c r="G253" s="38"/>
      <c r="I253" s="187"/>
    </row>
    <row r="254" spans="1:9" s="37" customFormat="1" x14ac:dyDescent="0.2">
      <c r="D254" s="100"/>
      <c r="E254" s="100"/>
      <c r="F254" s="100"/>
      <c r="G254" s="38"/>
      <c r="I254" s="187"/>
    </row>
    <row r="255" spans="1:9" s="117" customFormat="1" x14ac:dyDescent="0.2">
      <c r="A255" s="117">
        <v>1</v>
      </c>
      <c r="B255" s="117" t="s">
        <v>860</v>
      </c>
      <c r="C255" s="117" t="s">
        <v>859</v>
      </c>
      <c r="D255" s="100">
        <v>9960</v>
      </c>
      <c r="E255" s="100">
        <v>0</v>
      </c>
      <c r="F255" s="100">
        <v>9960</v>
      </c>
      <c r="G255" s="168"/>
      <c r="H255" s="117" t="s">
        <v>861</v>
      </c>
      <c r="I255" s="117" t="s">
        <v>323</v>
      </c>
    </row>
    <row r="256" spans="1:9" s="65" customFormat="1" x14ac:dyDescent="0.2">
      <c r="A256" s="65">
        <v>2</v>
      </c>
      <c r="B256" s="165" t="s">
        <v>2017</v>
      </c>
      <c r="C256" s="117" t="s">
        <v>2389</v>
      </c>
      <c r="D256" s="100">
        <v>9960</v>
      </c>
      <c r="E256" s="100">
        <v>0</v>
      </c>
      <c r="F256" s="100">
        <v>9960</v>
      </c>
      <c r="G256" s="66"/>
      <c r="H256" s="117" t="s">
        <v>349</v>
      </c>
      <c r="I256" s="117" t="s">
        <v>323</v>
      </c>
    </row>
    <row r="257" spans="1:9" s="65" customFormat="1" x14ac:dyDescent="0.2">
      <c r="A257" s="117">
        <v>3</v>
      </c>
      <c r="B257" s="165" t="s">
        <v>2017</v>
      </c>
      <c r="C257" s="165" t="s">
        <v>2390</v>
      </c>
      <c r="D257" s="100">
        <v>9960</v>
      </c>
      <c r="E257" s="100">
        <v>0</v>
      </c>
      <c r="F257" s="100">
        <v>9960</v>
      </c>
      <c r="G257" s="66"/>
      <c r="H257" s="117" t="s">
        <v>349</v>
      </c>
      <c r="I257" s="117" t="s">
        <v>323</v>
      </c>
    </row>
    <row r="258" spans="1:9" s="65" customFormat="1" x14ac:dyDescent="0.2">
      <c r="A258" s="65">
        <v>4</v>
      </c>
      <c r="B258" s="171" t="s">
        <v>2017</v>
      </c>
      <c r="C258" s="165" t="s">
        <v>2391</v>
      </c>
      <c r="D258" s="100">
        <v>9960</v>
      </c>
      <c r="E258" s="100">
        <v>0</v>
      </c>
      <c r="F258" s="100">
        <v>9960</v>
      </c>
      <c r="G258" s="66"/>
      <c r="H258" s="117" t="s">
        <v>349</v>
      </c>
      <c r="I258" s="117" t="s">
        <v>323</v>
      </c>
    </row>
    <row r="259" spans="1:9" s="65" customFormat="1" x14ac:dyDescent="0.2">
      <c r="A259" s="117">
        <v>5</v>
      </c>
      <c r="B259" s="165" t="s">
        <v>2017</v>
      </c>
      <c r="C259" s="165" t="s">
        <v>2017</v>
      </c>
      <c r="D259" s="100">
        <v>9960</v>
      </c>
      <c r="E259" s="100">
        <v>0</v>
      </c>
      <c r="F259" s="100">
        <v>9960</v>
      </c>
      <c r="G259" s="66"/>
      <c r="H259" s="117" t="s">
        <v>349</v>
      </c>
      <c r="I259" s="117" t="s">
        <v>323</v>
      </c>
    </row>
    <row r="260" spans="1:9" s="65" customFormat="1" x14ac:dyDescent="0.2">
      <c r="A260" s="65">
        <v>6</v>
      </c>
      <c r="B260" s="171" t="s">
        <v>2017</v>
      </c>
      <c r="C260" s="171" t="s">
        <v>2017</v>
      </c>
      <c r="D260" s="100">
        <v>9960</v>
      </c>
      <c r="E260" s="100">
        <v>0</v>
      </c>
      <c r="F260" s="100">
        <v>9960</v>
      </c>
      <c r="G260" s="66"/>
      <c r="H260" s="117" t="s">
        <v>349</v>
      </c>
      <c r="I260" s="117" t="s">
        <v>323</v>
      </c>
    </row>
    <row r="261" spans="1:9" s="37" customFormat="1" x14ac:dyDescent="0.2">
      <c r="D261" s="100"/>
      <c r="E261" s="100"/>
      <c r="F261" s="129">
        <f>SUM(F255:F260)</f>
        <v>59760</v>
      </c>
      <c r="I261" s="187"/>
    </row>
    <row r="262" spans="1:9" s="37" customFormat="1" x14ac:dyDescent="0.2">
      <c r="D262" s="100"/>
      <c r="E262" s="100"/>
      <c r="F262" s="100"/>
      <c r="G262" s="38"/>
      <c r="I262" s="187"/>
    </row>
    <row r="263" spans="1:9" s="37" customFormat="1" x14ac:dyDescent="0.2">
      <c r="D263" s="100"/>
      <c r="E263" s="100"/>
      <c r="F263" s="100"/>
      <c r="G263" s="40">
        <f>G214+G251+G74</f>
        <v>1275</v>
      </c>
      <c r="I263" s="187"/>
    </row>
    <row r="264" spans="1:9" s="37" customFormat="1" x14ac:dyDescent="0.2">
      <c r="D264" s="100"/>
      <c r="E264" s="100"/>
      <c r="F264" s="100"/>
      <c r="G264" s="38"/>
      <c r="I264" s="187"/>
    </row>
    <row r="265" spans="1:9" s="37" customFormat="1" x14ac:dyDescent="0.2">
      <c r="B265" s="68"/>
      <c r="D265" s="100"/>
      <c r="E265" s="100"/>
      <c r="F265" s="100"/>
      <c r="G265" s="38"/>
      <c r="I265" s="187"/>
    </row>
    <row r="266" spans="1:9" s="37" customFormat="1" x14ac:dyDescent="0.2">
      <c r="D266" s="38"/>
      <c r="E266" s="38"/>
      <c r="F266" s="38"/>
      <c r="G266" s="38"/>
      <c r="I266" s="187"/>
    </row>
    <row r="267" spans="1:9" s="37" customFormat="1" x14ac:dyDescent="0.2">
      <c r="D267" s="38"/>
      <c r="E267" s="38"/>
      <c r="F267" s="38"/>
      <c r="G267" s="38"/>
      <c r="I267" s="187"/>
    </row>
    <row r="268" spans="1:9" s="37" customFormat="1" x14ac:dyDescent="0.2">
      <c r="D268" s="38"/>
      <c r="E268" s="38"/>
      <c r="F268" s="38"/>
      <c r="G268" s="38"/>
      <c r="I268" s="187"/>
    </row>
    <row r="269" spans="1:9" s="37" customFormat="1" x14ac:dyDescent="0.2">
      <c r="D269" s="38"/>
      <c r="E269" s="38"/>
      <c r="F269" s="38"/>
      <c r="G269" s="38"/>
      <c r="I269" s="187"/>
    </row>
    <row r="270" spans="1:9" s="37" customFormat="1" x14ac:dyDescent="0.2">
      <c r="D270" s="38"/>
      <c r="E270" s="38"/>
      <c r="F270" s="38"/>
      <c r="G270" s="38"/>
      <c r="I270" s="187"/>
    </row>
    <row r="271" spans="1:9" s="37" customFormat="1" x14ac:dyDescent="0.2">
      <c r="D271" s="38"/>
      <c r="E271" s="38"/>
      <c r="F271" s="38"/>
      <c r="G271" s="38"/>
      <c r="I271" s="187"/>
    </row>
    <row r="272" spans="1:9" s="37" customFormat="1" x14ac:dyDescent="0.2">
      <c r="D272" s="38"/>
      <c r="E272" s="38"/>
      <c r="F272" s="38"/>
      <c r="G272" s="38"/>
      <c r="I272" s="187"/>
    </row>
    <row r="273" spans="4:9" s="37" customFormat="1" x14ac:dyDescent="0.2">
      <c r="D273" s="38"/>
      <c r="E273" s="38"/>
      <c r="F273" s="38"/>
      <c r="G273" s="38"/>
      <c r="I273" s="187"/>
    </row>
    <row r="274" spans="4:9" s="37" customFormat="1" x14ac:dyDescent="0.2">
      <c r="D274" s="38"/>
      <c r="E274" s="38"/>
      <c r="F274" s="38"/>
      <c r="G274" s="38"/>
      <c r="I274" s="187"/>
    </row>
    <row r="275" spans="4:9" s="37" customFormat="1" x14ac:dyDescent="0.2">
      <c r="D275" s="38"/>
      <c r="E275" s="38"/>
      <c r="F275" s="38"/>
      <c r="G275" s="38"/>
      <c r="I275" s="187"/>
    </row>
    <row r="276" spans="4:9" s="37" customFormat="1" x14ac:dyDescent="0.2">
      <c r="D276" s="38"/>
      <c r="E276" s="38"/>
      <c r="F276" s="38"/>
      <c r="G276" s="38"/>
      <c r="I276" s="187"/>
    </row>
    <row r="277" spans="4:9" s="37" customFormat="1" x14ac:dyDescent="0.2">
      <c r="D277" s="38"/>
      <c r="E277" s="38"/>
      <c r="F277" s="38"/>
      <c r="G277" s="38"/>
      <c r="I277" s="187"/>
    </row>
    <row r="278" spans="4:9" s="37" customFormat="1" x14ac:dyDescent="0.2">
      <c r="D278" s="38"/>
      <c r="E278" s="38"/>
      <c r="F278" s="38"/>
      <c r="G278" s="38"/>
      <c r="I278" s="187"/>
    </row>
    <row r="279" spans="4:9" x14ac:dyDescent="0.2">
      <c r="F279" s="38"/>
      <c r="G279" s="38"/>
    </row>
    <row r="280" spans="4:9" x14ac:dyDescent="0.2">
      <c r="F280" s="38"/>
      <c r="G280" s="38"/>
    </row>
    <row r="281" spans="4:9" x14ac:dyDescent="0.2">
      <c r="F281" s="38"/>
      <c r="G281" s="38"/>
    </row>
    <row r="282" spans="4:9" x14ac:dyDescent="0.2">
      <c r="F282" s="38"/>
      <c r="G282" s="38"/>
    </row>
    <row r="283" spans="4:9" x14ac:dyDescent="0.2">
      <c r="F283" s="38"/>
      <c r="G283" s="38"/>
    </row>
  </sheetData>
  <sortState ref="A35:AM74">
    <sortCondition ref="B35:B74"/>
  </sortState>
  <pageMargins left="0.45" right="0.45" top="0.75" bottom="0.75" header="0.3" footer="0.3"/>
  <pageSetup scale="83" firstPageNumber="53" fitToHeight="0" orientation="landscape" useFirstPageNumber="1" r:id="rId1"/>
  <headerFooter>
    <oddFooter>&amp;C&amp;P&amp;R06/30/2023</oddFooter>
  </headerFooter>
  <rowBreaks count="3" manualBreakCount="3">
    <brk id="25" max="16383" man="1"/>
    <brk id="74" max="8" man="1"/>
    <brk id="218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0"/>
  <sheetViews>
    <sheetView workbookViewId="0">
      <selection activeCell="M22" sqref="M22"/>
    </sheetView>
  </sheetViews>
  <sheetFormatPr defaultRowHeight="12.75" x14ac:dyDescent="0.2"/>
  <cols>
    <col min="2" max="2" width="9" bestFit="1" customWidth="1"/>
    <col min="3" max="3" width="39.140625" customWidth="1"/>
    <col min="4" max="4" width="9.85546875" bestFit="1" customWidth="1"/>
  </cols>
  <sheetData>
    <row r="1" spans="1:4" x14ac:dyDescent="0.2">
      <c r="A1" s="331" t="s">
        <v>50</v>
      </c>
      <c r="B1" s="331"/>
      <c r="C1" s="331"/>
      <c r="D1" s="331"/>
    </row>
    <row r="2" spans="1:4" x14ac:dyDescent="0.2">
      <c r="A2" s="113"/>
      <c r="B2" s="113"/>
      <c r="C2" s="113"/>
      <c r="D2" s="113"/>
    </row>
    <row r="3" spans="1:4" x14ac:dyDescent="0.2">
      <c r="A3" s="113"/>
      <c r="B3" s="113"/>
      <c r="C3" s="113"/>
      <c r="D3" s="113"/>
    </row>
    <row r="4" spans="1:4" x14ac:dyDescent="0.2">
      <c r="A4" s="330" t="s">
        <v>32</v>
      </c>
      <c r="B4" s="330"/>
    </row>
    <row r="5" spans="1:4" x14ac:dyDescent="0.2">
      <c r="A5" s="83" t="s">
        <v>2349</v>
      </c>
      <c r="B5" s="83" t="s">
        <v>2599</v>
      </c>
      <c r="D5" s="59" t="s">
        <v>2606</v>
      </c>
    </row>
    <row r="6" spans="1:4" x14ac:dyDescent="0.2">
      <c r="A6" s="45" t="s">
        <v>33</v>
      </c>
      <c r="B6" s="45" t="s">
        <v>33</v>
      </c>
      <c r="D6" s="46" t="s">
        <v>34</v>
      </c>
    </row>
    <row r="7" spans="1:4" x14ac:dyDescent="0.2">
      <c r="A7" s="230">
        <v>6</v>
      </c>
      <c r="B7" s="230">
        <f>HR!A16</f>
        <v>6</v>
      </c>
      <c r="C7" s="65" t="s">
        <v>49</v>
      </c>
      <c r="D7" s="66">
        <f>HR!F17</f>
        <v>640097.37715275004</v>
      </c>
    </row>
    <row r="8" spans="1:4" x14ac:dyDescent="0.2">
      <c r="A8" s="184">
        <v>4</v>
      </c>
      <c r="B8" s="184">
        <f>HR!A23</f>
        <v>4</v>
      </c>
      <c r="C8" s="65" t="s">
        <v>45</v>
      </c>
      <c r="D8" s="66">
        <f>HR!F24</f>
        <v>158667.6</v>
      </c>
    </row>
    <row r="9" spans="1:4" x14ac:dyDescent="0.2">
      <c r="A9" s="183">
        <f>SUM(A7:A8)</f>
        <v>10</v>
      </c>
      <c r="B9" s="183">
        <f>SUM(B7:B8)</f>
        <v>10</v>
      </c>
      <c r="C9" s="79" t="s">
        <v>98</v>
      </c>
      <c r="D9" s="109">
        <f t="shared" ref="D9" si="0">SUM(D7:D8)</f>
        <v>798764.97715275001</v>
      </c>
    </row>
    <row r="10" spans="1:4" x14ac:dyDescent="0.2">
      <c r="A10" s="21"/>
      <c r="B10" s="21"/>
      <c r="C10" s="22"/>
      <c r="D10" s="22"/>
    </row>
  </sheetData>
  <mergeCells count="2">
    <mergeCell ref="A4:B4"/>
    <mergeCell ref="A1:D1"/>
  </mergeCells>
  <printOptions horizontalCentered="1"/>
  <pageMargins left="0.45" right="0.45" top="0.75" bottom="0.75" header="0.3" footer="0.3"/>
  <pageSetup firstPageNumber="0" orientation="landscape" useFirstPageNumber="1" r:id="rId1"/>
  <headerFooter>
    <oddFooter>&amp;R06/30/2023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27"/>
  <sheetViews>
    <sheetView zoomScaleNormal="100" workbookViewId="0">
      <selection activeCell="N14" sqref="N14"/>
    </sheetView>
  </sheetViews>
  <sheetFormatPr defaultRowHeight="12.75" x14ac:dyDescent="0.2"/>
  <cols>
    <col min="1" max="1" width="4" bestFit="1" customWidth="1"/>
    <col min="2" max="2" width="17.140625" customWidth="1"/>
    <col min="3" max="3" width="12.140625" bestFit="1" customWidth="1"/>
    <col min="4" max="4" width="11.140625" style="9" bestFit="1" customWidth="1"/>
    <col min="5" max="7" width="11.140625" style="9" customWidth="1"/>
    <col min="8" max="8" width="47.140625" customWidth="1"/>
    <col min="9" max="9" width="10.85546875" style="18" customWidth="1"/>
  </cols>
  <sheetData>
    <row r="1" spans="1:9" x14ac:dyDescent="0.2">
      <c r="B1" s="1" t="s">
        <v>0</v>
      </c>
      <c r="C1" s="2"/>
      <c r="D1"/>
      <c r="E1"/>
      <c r="F1"/>
      <c r="G1"/>
    </row>
    <row r="2" spans="1:9" x14ac:dyDescent="0.2">
      <c r="B2" s="5" t="s">
        <v>1</v>
      </c>
      <c r="C2" s="2"/>
      <c r="D2"/>
      <c r="E2"/>
      <c r="F2"/>
      <c r="G2"/>
    </row>
    <row r="3" spans="1:9" x14ac:dyDescent="0.2">
      <c r="B3" s="1" t="str">
        <f>+Summary!$A$3</f>
        <v>2023-2024 Approved Budget</v>
      </c>
      <c r="C3" s="2"/>
      <c r="D3"/>
      <c r="E3"/>
      <c r="F3"/>
      <c r="G3"/>
    </row>
    <row r="4" spans="1:9" x14ac:dyDescent="0.2">
      <c r="D4"/>
      <c r="E4"/>
      <c r="F4"/>
      <c r="G4"/>
    </row>
    <row r="5" spans="1:9" x14ac:dyDescent="0.2">
      <c r="D5"/>
      <c r="E5"/>
      <c r="F5"/>
      <c r="G5"/>
    </row>
    <row r="6" spans="1:9" x14ac:dyDescent="0.2">
      <c r="A6" s="95"/>
      <c r="D6" s="59" t="s">
        <v>2349</v>
      </c>
      <c r="E6" s="240"/>
      <c r="F6" s="59" t="s">
        <v>2599</v>
      </c>
      <c r="G6" s="59" t="s">
        <v>2599</v>
      </c>
    </row>
    <row r="7" spans="1:9" s="133" customFormat="1" ht="12.75" customHeight="1" x14ac:dyDescent="0.2">
      <c r="A7" s="95"/>
      <c r="B7" s="93" t="s">
        <v>2000</v>
      </c>
      <c r="C7" s="93" t="s">
        <v>2001</v>
      </c>
      <c r="D7" s="96" t="s">
        <v>314</v>
      </c>
      <c r="E7" s="96" t="s">
        <v>2002</v>
      </c>
      <c r="F7" s="96" t="s">
        <v>314</v>
      </c>
      <c r="G7" s="96" t="s">
        <v>2003</v>
      </c>
      <c r="H7" s="93" t="s">
        <v>315</v>
      </c>
      <c r="I7" s="93" t="s">
        <v>2004</v>
      </c>
    </row>
    <row r="8" spans="1:9" s="89" customFormat="1" ht="12.75" customHeight="1" x14ac:dyDescent="0.2">
      <c r="B8" s="93"/>
      <c r="C8" s="93"/>
      <c r="D8" s="96"/>
      <c r="E8" s="96"/>
      <c r="F8" s="96"/>
      <c r="G8" s="96"/>
      <c r="H8" s="93"/>
      <c r="I8" s="93"/>
    </row>
    <row r="9" spans="1:9" s="89" customFormat="1" ht="12.75" customHeight="1" x14ac:dyDescent="0.2">
      <c r="B9" s="102" t="s">
        <v>2036</v>
      </c>
      <c r="C9" s="93"/>
      <c r="D9" s="96"/>
      <c r="E9" s="96"/>
      <c r="F9" s="130"/>
      <c r="G9" s="96"/>
      <c r="H9" s="93"/>
      <c r="I9" s="93"/>
    </row>
    <row r="10" spans="1:9" s="181" customFormat="1" ht="12.75" customHeight="1" x14ac:dyDescent="0.2">
      <c r="B10" s="102"/>
      <c r="C10" s="93"/>
      <c r="D10" s="96"/>
      <c r="E10" s="251"/>
      <c r="F10" s="130"/>
      <c r="G10" s="96"/>
      <c r="H10" s="93"/>
      <c r="I10" s="93"/>
    </row>
    <row r="11" spans="1:9" s="98" customFormat="1" x14ac:dyDescent="0.2">
      <c r="A11" s="98">
        <v>1</v>
      </c>
      <c r="B11" s="98" t="s">
        <v>383</v>
      </c>
      <c r="C11" s="98" t="s">
        <v>382</v>
      </c>
      <c r="D11" s="100">
        <v>108823.4397</v>
      </c>
      <c r="E11" s="100">
        <v>3536.7617902500001</v>
      </c>
      <c r="F11" s="100">
        <f>D11+E11</f>
        <v>112360.20149025001</v>
      </c>
      <c r="G11" s="107"/>
      <c r="H11" s="98" t="s">
        <v>384</v>
      </c>
      <c r="I11" s="98" t="s">
        <v>334</v>
      </c>
    </row>
    <row r="12" spans="1:9" s="98" customFormat="1" x14ac:dyDescent="0.2">
      <c r="A12">
        <v>2</v>
      </c>
      <c r="B12" s="98" t="s">
        <v>477</v>
      </c>
      <c r="C12" s="98" t="s">
        <v>392</v>
      </c>
      <c r="D12" s="100">
        <v>76909.815000000002</v>
      </c>
      <c r="E12" s="100">
        <v>2499.5689875000003</v>
      </c>
      <c r="F12" s="100">
        <f t="shared" ref="F12:F15" si="0">D12+E12</f>
        <v>79409.383987499998</v>
      </c>
      <c r="G12" s="107"/>
      <c r="H12" s="98" t="s">
        <v>356</v>
      </c>
      <c r="I12" s="98" t="s">
        <v>334</v>
      </c>
    </row>
    <row r="13" spans="1:9" s="98" customFormat="1" x14ac:dyDescent="0.2">
      <c r="A13" s="98">
        <v>3</v>
      </c>
      <c r="B13" s="98" t="s">
        <v>505</v>
      </c>
      <c r="C13" s="98" t="s">
        <v>1251</v>
      </c>
      <c r="D13" s="100">
        <v>165000</v>
      </c>
      <c r="E13" s="100"/>
      <c r="F13" s="100">
        <f t="shared" si="0"/>
        <v>165000</v>
      </c>
      <c r="G13" s="107"/>
      <c r="H13" s="98" t="s">
        <v>576</v>
      </c>
      <c r="I13" s="98" t="s">
        <v>334</v>
      </c>
    </row>
    <row r="14" spans="1:9" ht="12.75" customHeight="1" x14ac:dyDescent="0.2">
      <c r="A14">
        <v>4</v>
      </c>
      <c r="B14" s="99" t="s">
        <v>2166</v>
      </c>
      <c r="C14" s="99" t="s">
        <v>1190</v>
      </c>
      <c r="D14" s="100">
        <v>69421.59</v>
      </c>
      <c r="E14" s="100">
        <v>2256.2016749999998</v>
      </c>
      <c r="F14" s="100">
        <f t="shared" si="0"/>
        <v>71677.791675</v>
      </c>
      <c r="H14" s="90" t="s">
        <v>356</v>
      </c>
      <c r="I14" s="90" t="s">
        <v>334</v>
      </c>
    </row>
    <row r="15" spans="1:9" s="33" customFormat="1" ht="12.75" customHeight="1" x14ac:dyDescent="0.2">
      <c r="A15" s="98">
        <v>5</v>
      </c>
      <c r="B15" s="90" t="s">
        <v>2802</v>
      </c>
      <c r="C15" s="90" t="s">
        <v>2801</v>
      </c>
      <c r="D15" s="100">
        <v>150000</v>
      </c>
      <c r="E15" s="100">
        <v>0</v>
      </c>
      <c r="F15" s="100">
        <f t="shared" si="0"/>
        <v>150000</v>
      </c>
      <c r="G15" s="67"/>
      <c r="H15" s="90" t="s">
        <v>2973</v>
      </c>
      <c r="I15" s="90" t="s">
        <v>334</v>
      </c>
    </row>
    <row r="16" spans="1:9" s="98" customFormat="1" x14ac:dyDescent="0.2">
      <c r="A16">
        <v>6</v>
      </c>
      <c r="B16" s="165" t="s">
        <v>2017</v>
      </c>
      <c r="C16" s="98" t="s">
        <v>2782</v>
      </c>
      <c r="D16" s="100">
        <v>61650</v>
      </c>
      <c r="E16" s="100">
        <v>0</v>
      </c>
      <c r="F16" s="100">
        <v>61650</v>
      </c>
      <c r="H16" s="98" t="s">
        <v>356</v>
      </c>
      <c r="I16" s="98" t="s">
        <v>334</v>
      </c>
    </row>
    <row r="17" spans="1:9" s="37" customFormat="1" ht="12.75" customHeight="1" x14ac:dyDescent="0.2">
      <c r="B17" s="98"/>
      <c r="C17" s="98"/>
      <c r="D17" s="100"/>
      <c r="E17" s="100"/>
      <c r="F17" s="129">
        <f>SUM(F11:F16)</f>
        <v>640097.37715275004</v>
      </c>
      <c r="G17" s="100"/>
      <c r="H17" s="98"/>
      <c r="I17" s="219"/>
    </row>
    <row r="18" spans="1:9" s="37" customFormat="1" ht="12.75" customHeight="1" x14ac:dyDescent="0.2">
      <c r="B18" s="98"/>
      <c r="C18" s="98"/>
      <c r="D18" s="100"/>
      <c r="E18" s="100"/>
      <c r="F18" s="100"/>
      <c r="G18" s="100"/>
      <c r="H18" s="98"/>
      <c r="I18" s="219"/>
    </row>
    <row r="19" spans="1:9" s="37" customFormat="1" x14ac:dyDescent="0.2">
      <c r="B19" s="68" t="s">
        <v>2037</v>
      </c>
      <c r="D19" s="100"/>
      <c r="E19" s="100"/>
      <c r="F19" s="100"/>
      <c r="G19" s="38"/>
      <c r="I19" s="70"/>
    </row>
    <row r="20" spans="1:9" s="98" customFormat="1" x14ac:dyDescent="0.2">
      <c r="A20" s="98">
        <v>1</v>
      </c>
      <c r="B20" s="98" t="s">
        <v>475</v>
      </c>
      <c r="C20" s="98" t="s">
        <v>474</v>
      </c>
      <c r="D20" s="100">
        <v>53380.6</v>
      </c>
      <c r="E20" s="100">
        <f>+F20-D20</f>
        <v>946.40000000000146</v>
      </c>
      <c r="F20" s="100">
        <v>54327</v>
      </c>
      <c r="G20" s="107"/>
      <c r="H20" s="98" t="s">
        <v>476</v>
      </c>
      <c r="I20" s="98" t="s">
        <v>334</v>
      </c>
    </row>
    <row r="21" spans="1:9" s="98" customFormat="1" x14ac:dyDescent="0.2">
      <c r="A21" s="37">
        <v>2</v>
      </c>
      <c r="B21" s="98" t="s">
        <v>2260</v>
      </c>
      <c r="C21" s="98" t="s">
        <v>1535</v>
      </c>
      <c r="D21" s="100">
        <v>50432.2</v>
      </c>
      <c r="E21" s="100">
        <v>0</v>
      </c>
      <c r="F21" s="100">
        <v>50432.2</v>
      </c>
      <c r="G21" s="107"/>
      <c r="H21" s="117" t="s">
        <v>2426</v>
      </c>
      <c r="I21" s="90" t="s">
        <v>334</v>
      </c>
    </row>
    <row r="22" spans="1:9" s="98" customFormat="1" x14ac:dyDescent="0.2">
      <c r="A22" s="37">
        <v>3</v>
      </c>
      <c r="B22" s="164" t="s">
        <v>2017</v>
      </c>
      <c r="C22" s="117" t="s">
        <v>2857</v>
      </c>
      <c r="D22" s="100">
        <v>38948</v>
      </c>
      <c r="E22" s="100">
        <f>+F22-D22</f>
        <v>400.40000000000146</v>
      </c>
      <c r="F22" s="100">
        <v>39348.400000000001</v>
      </c>
      <c r="G22" s="107"/>
      <c r="H22" s="98" t="s">
        <v>479</v>
      </c>
      <c r="I22" s="98" t="s">
        <v>334</v>
      </c>
    </row>
    <row r="23" spans="1:9" s="98" customFormat="1" x14ac:dyDescent="0.2">
      <c r="A23" s="98">
        <v>4</v>
      </c>
      <c r="B23" s="164" t="s">
        <v>2017</v>
      </c>
      <c r="C23" s="117" t="s">
        <v>2351</v>
      </c>
      <c r="D23" s="100">
        <f>16*1820/2</f>
        <v>14560</v>
      </c>
      <c r="E23" s="100"/>
      <c r="F23" s="100">
        <v>14560</v>
      </c>
      <c r="G23" s="107"/>
      <c r="H23" s="173" t="s">
        <v>2966</v>
      </c>
      <c r="I23" s="98" t="s">
        <v>334</v>
      </c>
    </row>
    <row r="24" spans="1:9" x14ac:dyDescent="0.2">
      <c r="A24" s="98"/>
      <c r="C24" s="104"/>
      <c r="D24" s="100"/>
      <c r="E24" s="100"/>
      <c r="F24" s="129">
        <f>SUM(F20:F23)</f>
        <v>158667.6</v>
      </c>
    </row>
    <row r="25" spans="1:9" x14ac:dyDescent="0.2">
      <c r="B25" s="104"/>
      <c r="F25" s="38"/>
    </row>
    <row r="26" spans="1:9" x14ac:dyDescent="0.2">
      <c r="F26" s="38"/>
    </row>
    <row r="27" spans="1:9" x14ac:dyDescent="0.2">
      <c r="B27" s="174"/>
    </row>
  </sheetData>
  <sortState ref="A20:AC23">
    <sortCondition ref="B20:B23"/>
  </sortState>
  <pageMargins left="0.45" right="0.45" top="0.75" bottom="0.75" header="0.3" footer="0.3"/>
  <pageSetup scale="96" firstPageNumber="59" fitToHeight="0" orientation="landscape" useFirstPageNumber="1" r:id="rId1"/>
  <headerFooter>
    <oddFooter>&amp;C&amp;P&amp;R06/30/2023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4"/>
  <sheetViews>
    <sheetView zoomScaleNormal="100" workbookViewId="0">
      <selection activeCell="Q15" sqref="Q15"/>
    </sheetView>
  </sheetViews>
  <sheetFormatPr defaultRowHeight="12.75" x14ac:dyDescent="0.2"/>
  <cols>
    <col min="1" max="1" width="3.140625" customWidth="1"/>
    <col min="2" max="2" width="26.140625" customWidth="1"/>
    <col min="3" max="3" width="8.5703125" style="18" customWidth="1"/>
    <col min="4" max="4" width="3.140625" customWidth="1"/>
    <col min="5" max="5" width="1.85546875" style="37" customWidth="1"/>
    <col min="6" max="6" width="3.140625" customWidth="1"/>
    <col min="7" max="7" width="29.140625" bestFit="1" customWidth="1"/>
    <col min="8" max="8" width="8.5703125" style="18" customWidth="1"/>
    <col min="9" max="9" width="3.140625" customWidth="1"/>
    <col min="10" max="10" width="1.85546875" style="37" customWidth="1"/>
    <col min="11" max="11" width="3.140625" customWidth="1"/>
    <col min="12" max="12" width="28.42578125" bestFit="1" customWidth="1"/>
    <col min="13" max="13" width="8.5703125" customWidth="1"/>
  </cols>
  <sheetData>
    <row r="1" spans="1:13" ht="18" x14ac:dyDescent="0.25">
      <c r="A1" s="327" t="s">
        <v>285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3" ht="16.350000000000001" customHeight="1" x14ac:dyDescent="0.2">
      <c r="D2" s="37"/>
    </row>
    <row r="3" spans="1:13" ht="16.350000000000001" customHeight="1" x14ac:dyDescent="0.2">
      <c r="A3" s="68" t="s">
        <v>259</v>
      </c>
      <c r="B3" s="37"/>
      <c r="C3" s="70">
        <v>1</v>
      </c>
      <c r="D3" s="80"/>
      <c r="F3" s="68" t="s">
        <v>4</v>
      </c>
      <c r="G3" s="37"/>
      <c r="H3" s="70"/>
      <c r="I3" s="65"/>
      <c r="K3" s="68" t="s">
        <v>67</v>
      </c>
      <c r="L3" s="37"/>
      <c r="M3" s="70"/>
    </row>
    <row r="4" spans="1:13" ht="16.350000000000001" customHeight="1" x14ac:dyDescent="0.2">
      <c r="A4" s="68" t="s">
        <v>223</v>
      </c>
      <c r="B4" s="37"/>
      <c r="C4" s="70"/>
      <c r="D4" s="80"/>
      <c r="F4" s="37"/>
      <c r="G4" s="17" t="s">
        <v>16</v>
      </c>
      <c r="H4" s="70">
        <v>62</v>
      </c>
      <c r="I4" s="65"/>
      <c r="K4" s="37"/>
      <c r="L4" s="17" t="s">
        <v>70</v>
      </c>
      <c r="M4" s="70">
        <v>92</v>
      </c>
    </row>
    <row r="5" spans="1:13" ht="16.350000000000001" customHeight="1" x14ac:dyDescent="0.2">
      <c r="A5" s="37"/>
      <c r="B5" s="37" t="s">
        <v>35</v>
      </c>
      <c r="C5" s="70">
        <v>8</v>
      </c>
      <c r="D5" s="80"/>
      <c r="F5" s="37"/>
      <c r="G5" s="17" t="s">
        <v>75</v>
      </c>
      <c r="H5" s="70">
        <v>63</v>
      </c>
      <c r="I5" s="65"/>
      <c r="K5" s="37"/>
      <c r="L5" s="17" t="s">
        <v>71</v>
      </c>
      <c r="M5" s="70">
        <f>+M4+1</f>
        <v>93</v>
      </c>
    </row>
    <row r="6" spans="1:13" ht="16.350000000000001" customHeight="1" x14ac:dyDescent="0.2">
      <c r="A6" s="37"/>
      <c r="B6" s="37" t="s">
        <v>268</v>
      </c>
      <c r="C6" s="70">
        <v>10</v>
      </c>
      <c r="D6" s="80"/>
      <c r="F6" s="37"/>
      <c r="G6" s="17" t="s">
        <v>76</v>
      </c>
      <c r="H6" s="70">
        <f>+H5+1</f>
        <v>64</v>
      </c>
      <c r="I6" s="65"/>
      <c r="K6" s="37"/>
      <c r="L6" s="17" t="s">
        <v>72</v>
      </c>
      <c r="M6" s="70">
        <f t="shared" ref="M6:M15" si="0">+M5+1</f>
        <v>94</v>
      </c>
    </row>
    <row r="7" spans="1:13" ht="16.350000000000001" customHeight="1" x14ac:dyDescent="0.2">
      <c r="A7" s="37"/>
      <c r="B7" s="37" t="s">
        <v>269</v>
      </c>
      <c r="C7" s="70">
        <v>27</v>
      </c>
      <c r="D7" s="80"/>
      <c r="F7" s="37"/>
      <c r="G7" s="17" t="s">
        <v>77</v>
      </c>
      <c r="H7" s="70">
        <f t="shared" ref="H7:H15" si="1">+H6+1</f>
        <v>65</v>
      </c>
      <c r="I7" s="65"/>
      <c r="K7" s="37"/>
      <c r="L7" s="17" t="s">
        <v>73</v>
      </c>
      <c r="M7" s="70">
        <f t="shared" si="0"/>
        <v>95</v>
      </c>
    </row>
    <row r="8" spans="1:13" ht="16.350000000000001" customHeight="1" x14ac:dyDescent="0.2">
      <c r="A8" s="37"/>
      <c r="B8" s="37" t="s">
        <v>270</v>
      </c>
      <c r="C8" s="70">
        <v>27</v>
      </c>
      <c r="D8" s="80"/>
      <c r="F8" s="37"/>
      <c r="G8" s="17" t="s">
        <v>78</v>
      </c>
      <c r="H8" s="70">
        <f t="shared" si="1"/>
        <v>66</v>
      </c>
      <c r="I8" s="65"/>
      <c r="K8" s="37"/>
      <c r="L8" s="17" t="s">
        <v>25</v>
      </c>
      <c r="M8" s="70">
        <f t="shared" si="0"/>
        <v>96</v>
      </c>
    </row>
    <row r="9" spans="1:13" ht="16.350000000000001" customHeight="1" x14ac:dyDescent="0.2">
      <c r="A9" s="37"/>
      <c r="B9" s="37" t="s">
        <v>272</v>
      </c>
      <c r="C9" s="70">
        <v>27</v>
      </c>
      <c r="D9" s="80"/>
      <c r="F9" s="37"/>
      <c r="G9" s="17" t="s">
        <v>79</v>
      </c>
      <c r="H9" s="70">
        <f t="shared" si="1"/>
        <v>67</v>
      </c>
      <c r="I9" s="65"/>
      <c r="K9" s="37"/>
      <c r="L9" s="17" t="s">
        <v>74</v>
      </c>
      <c r="M9" s="70">
        <f t="shared" si="0"/>
        <v>97</v>
      </c>
    </row>
    <row r="10" spans="1:13" ht="16.350000000000001" customHeight="1" x14ac:dyDescent="0.2">
      <c r="A10" s="37"/>
      <c r="B10" s="37" t="s">
        <v>271</v>
      </c>
      <c r="C10" s="70">
        <v>27</v>
      </c>
      <c r="D10" s="80"/>
      <c r="F10" s="37"/>
      <c r="G10" s="17" t="s">
        <v>27</v>
      </c>
      <c r="H10" s="70">
        <f t="shared" si="1"/>
        <v>68</v>
      </c>
      <c r="I10" s="65"/>
      <c r="K10" s="37"/>
      <c r="L10" s="17" t="s">
        <v>296</v>
      </c>
      <c r="M10" s="70">
        <f t="shared" si="0"/>
        <v>98</v>
      </c>
    </row>
    <row r="11" spans="1:13" ht="16.350000000000001" customHeight="1" x14ac:dyDescent="0.2">
      <c r="A11" s="37"/>
      <c r="B11" s="37" t="s">
        <v>273</v>
      </c>
      <c r="C11" s="70">
        <v>27</v>
      </c>
      <c r="D11" s="80"/>
      <c r="F11" s="37"/>
      <c r="G11" s="17" t="s">
        <v>81</v>
      </c>
      <c r="H11" s="70">
        <f t="shared" si="1"/>
        <v>69</v>
      </c>
      <c r="I11" s="65"/>
      <c r="K11" s="37"/>
      <c r="L11" s="17" t="s">
        <v>80</v>
      </c>
      <c r="M11" s="70">
        <f t="shared" si="0"/>
        <v>99</v>
      </c>
    </row>
    <row r="12" spans="1:13" ht="16.350000000000001" customHeight="1" x14ac:dyDescent="0.2">
      <c r="A12" s="68" t="s">
        <v>222</v>
      </c>
      <c r="B12" s="37"/>
      <c r="C12" s="70"/>
      <c r="D12" s="80"/>
      <c r="F12" s="37"/>
      <c r="G12" s="17" t="s">
        <v>28</v>
      </c>
      <c r="H12" s="70">
        <f t="shared" si="1"/>
        <v>70</v>
      </c>
      <c r="I12" s="65"/>
      <c r="K12" s="37"/>
      <c r="L12" s="17" t="s">
        <v>26</v>
      </c>
      <c r="M12" s="70">
        <f t="shared" si="0"/>
        <v>100</v>
      </c>
    </row>
    <row r="13" spans="1:13" ht="16.350000000000001" customHeight="1" x14ac:dyDescent="0.2">
      <c r="A13" s="37"/>
      <c r="B13" s="37" t="s">
        <v>35</v>
      </c>
      <c r="C13" s="70">
        <v>30</v>
      </c>
      <c r="D13" s="80"/>
      <c r="F13" s="37"/>
      <c r="G13" s="17" t="s">
        <v>82</v>
      </c>
      <c r="H13" s="70">
        <f t="shared" si="1"/>
        <v>71</v>
      </c>
      <c r="I13" s="65"/>
      <c r="K13" s="37"/>
      <c r="L13" s="17" t="s">
        <v>68</v>
      </c>
      <c r="M13" s="70">
        <f t="shared" si="0"/>
        <v>101</v>
      </c>
    </row>
    <row r="14" spans="1:13" ht="16.350000000000001" customHeight="1" x14ac:dyDescent="0.2">
      <c r="A14" s="37"/>
      <c r="B14" s="37" t="s">
        <v>268</v>
      </c>
      <c r="C14" s="70">
        <v>31</v>
      </c>
      <c r="D14" s="80"/>
      <c r="F14" s="37"/>
      <c r="G14" s="17" t="s">
        <v>83</v>
      </c>
      <c r="H14" s="70">
        <f t="shared" si="1"/>
        <v>72</v>
      </c>
      <c r="I14" s="65"/>
      <c r="K14" s="37"/>
      <c r="L14" s="17" t="s">
        <v>69</v>
      </c>
      <c r="M14" s="70">
        <f t="shared" si="0"/>
        <v>102</v>
      </c>
    </row>
    <row r="15" spans="1:13" ht="16.350000000000001" customHeight="1" x14ac:dyDescent="0.2">
      <c r="A15" s="37"/>
      <c r="B15" s="37" t="s">
        <v>274</v>
      </c>
      <c r="C15" s="70">
        <v>37</v>
      </c>
      <c r="D15" s="80"/>
      <c r="F15" s="37"/>
      <c r="G15" s="17" t="s">
        <v>84</v>
      </c>
      <c r="H15" s="70">
        <f t="shared" si="1"/>
        <v>73</v>
      </c>
      <c r="I15" s="65"/>
      <c r="K15" s="37"/>
      <c r="L15" s="17" t="s">
        <v>29</v>
      </c>
      <c r="M15" s="70">
        <f t="shared" si="0"/>
        <v>103</v>
      </c>
    </row>
    <row r="16" spans="1:13" ht="16.350000000000001" customHeight="1" x14ac:dyDescent="0.2">
      <c r="A16" s="37"/>
      <c r="B16" s="37" t="s">
        <v>275</v>
      </c>
      <c r="C16" s="70">
        <v>38</v>
      </c>
      <c r="D16" s="80"/>
      <c r="F16" s="81" t="s">
        <v>266</v>
      </c>
      <c r="G16" s="37"/>
      <c r="H16" s="70"/>
      <c r="I16" s="65"/>
      <c r="K16" s="37"/>
      <c r="L16" s="37"/>
      <c r="M16" s="70"/>
    </row>
    <row r="17" spans="1:13" ht="16.350000000000001" customHeight="1" x14ac:dyDescent="0.2">
      <c r="A17" s="37"/>
      <c r="B17" s="37" t="s">
        <v>276</v>
      </c>
      <c r="C17" s="70">
        <v>39</v>
      </c>
      <c r="D17" s="80"/>
      <c r="F17" s="37"/>
      <c r="G17" s="37" t="s">
        <v>2967</v>
      </c>
      <c r="H17" s="70">
        <v>74</v>
      </c>
      <c r="I17" s="65"/>
      <c r="K17" s="68" t="s">
        <v>85</v>
      </c>
      <c r="L17" s="37"/>
      <c r="M17" s="70"/>
    </row>
    <row r="18" spans="1:13" ht="16.350000000000001" customHeight="1" x14ac:dyDescent="0.2">
      <c r="A18" s="37"/>
      <c r="B18" s="37" t="s">
        <v>277</v>
      </c>
      <c r="C18" s="70">
        <v>40</v>
      </c>
      <c r="D18" s="80"/>
      <c r="F18" s="37"/>
      <c r="G18" s="17" t="s">
        <v>17</v>
      </c>
      <c r="H18" s="70">
        <f>+H17+1</f>
        <v>75</v>
      </c>
      <c r="I18" s="65"/>
      <c r="K18" s="37"/>
      <c r="L18" s="63" t="s">
        <v>94</v>
      </c>
      <c r="M18" s="70">
        <v>104</v>
      </c>
    </row>
    <row r="19" spans="1:13" ht="16.350000000000001" customHeight="1" x14ac:dyDescent="0.2">
      <c r="A19" s="37"/>
      <c r="B19" s="37" t="s">
        <v>278</v>
      </c>
      <c r="C19" s="70">
        <v>41</v>
      </c>
      <c r="D19" s="80"/>
      <c r="F19" s="37"/>
      <c r="G19" s="17" t="s">
        <v>61</v>
      </c>
      <c r="H19" s="70">
        <f t="shared" ref="H19:H33" si="2">+H18+1</f>
        <v>76</v>
      </c>
      <c r="I19" s="65"/>
      <c r="K19" s="37"/>
      <c r="L19" s="17" t="s">
        <v>22</v>
      </c>
      <c r="M19" s="70">
        <f>+M18+1</f>
        <v>105</v>
      </c>
    </row>
    <row r="20" spans="1:13" ht="16.350000000000001" customHeight="1" x14ac:dyDescent="0.2">
      <c r="A20" s="37"/>
      <c r="B20" s="37" t="s">
        <v>279</v>
      </c>
      <c r="C20" s="70">
        <v>41</v>
      </c>
      <c r="D20" s="80"/>
      <c r="F20" s="37"/>
      <c r="G20" s="17" t="s">
        <v>62</v>
      </c>
      <c r="H20" s="70">
        <f t="shared" si="2"/>
        <v>77</v>
      </c>
      <c r="I20" s="65"/>
      <c r="K20" s="37"/>
      <c r="L20" s="17" t="s">
        <v>86</v>
      </c>
      <c r="M20" s="70">
        <f t="shared" ref="M20:M25" si="3">+M19+1</f>
        <v>106</v>
      </c>
    </row>
    <row r="21" spans="1:13" ht="16.350000000000001" customHeight="1" x14ac:dyDescent="0.2">
      <c r="A21" s="37"/>
      <c r="B21" s="37" t="s">
        <v>280</v>
      </c>
      <c r="C21" s="70">
        <v>49</v>
      </c>
      <c r="D21" s="80"/>
      <c r="F21" s="37"/>
      <c r="G21" s="17" t="s">
        <v>63</v>
      </c>
      <c r="H21" s="70">
        <f t="shared" si="2"/>
        <v>78</v>
      </c>
      <c r="I21" s="65"/>
      <c r="K21" s="37"/>
      <c r="L21" s="17" t="s">
        <v>23</v>
      </c>
      <c r="M21" s="70">
        <f t="shared" si="3"/>
        <v>107</v>
      </c>
    </row>
    <row r="22" spans="1:13" ht="16.350000000000001" customHeight="1" x14ac:dyDescent="0.2">
      <c r="A22" s="37"/>
      <c r="B22" s="37" t="s">
        <v>281</v>
      </c>
      <c r="C22" s="70">
        <v>49</v>
      </c>
      <c r="D22" s="80"/>
      <c r="F22" s="37"/>
      <c r="G22" s="17" t="s">
        <v>15</v>
      </c>
      <c r="H22" s="70">
        <f t="shared" si="2"/>
        <v>79</v>
      </c>
      <c r="I22" s="65"/>
      <c r="K22" s="37"/>
      <c r="L22" s="17" t="s">
        <v>87</v>
      </c>
      <c r="M22" s="70">
        <f t="shared" si="3"/>
        <v>108</v>
      </c>
    </row>
    <row r="23" spans="1:13" ht="16.350000000000001" customHeight="1" x14ac:dyDescent="0.2">
      <c r="A23" s="68" t="s">
        <v>260</v>
      </c>
      <c r="B23" s="37"/>
      <c r="C23" s="70">
        <v>50</v>
      </c>
      <c r="D23" s="80"/>
      <c r="F23" s="37"/>
      <c r="G23" s="17" t="s">
        <v>97</v>
      </c>
      <c r="H23" s="70">
        <f t="shared" si="2"/>
        <v>80</v>
      </c>
      <c r="I23" s="65"/>
      <c r="K23" s="37"/>
      <c r="L23" s="17" t="s">
        <v>88</v>
      </c>
      <c r="M23" s="70">
        <f t="shared" si="3"/>
        <v>109</v>
      </c>
    </row>
    <row r="24" spans="1:13" ht="16.350000000000001" customHeight="1" x14ac:dyDescent="0.2">
      <c r="A24" s="68" t="s">
        <v>261</v>
      </c>
      <c r="B24" s="37"/>
      <c r="C24" s="70">
        <v>51</v>
      </c>
      <c r="D24" s="80"/>
      <c r="F24" s="37"/>
      <c r="G24" s="17" t="s">
        <v>21</v>
      </c>
      <c r="H24" s="70">
        <f t="shared" si="2"/>
        <v>81</v>
      </c>
      <c r="I24" s="65"/>
      <c r="K24" s="37"/>
      <c r="L24" s="17" t="s">
        <v>89</v>
      </c>
      <c r="M24" s="70">
        <f t="shared" si="3"/>
        <v>110</v>
      </c>
    </row>
    <row r="25" spans="1:13" ht="16.350000000000001" customHeight="1" x14ac:dyDescent="0.2">
      <c r="A25" s="68" t="s">
        <v>262</v>
      </c>
      <c r="B25" s="37"/>
      <c r="C25" s="70">
        <v>52</v>
      </c>
      <c r="D25" s="80"/>
      <c r="F25" s="37"/>
      <c r="G25" s="17" t="s">
        <v>14</v>
      </c>
      <c r="H25" s="70">
        <f t="shared" si="2"/>
        <v>82</v>
      </c>
      <c r="I25" s="65"/>
      <c r="K25" s="37"/>
      <c r="L25" s="17" t="s">
        <v>18</v>
      </c>
      <c r="M25" s="70">
        <f t="shared" si="3"/>
        <v>111</v>
      </c>
    </row>
    <row r="26" spans="1:13" ht="16.350000000000001" customHeight="1" x14ac:dyDescent="0.2">
      <c r="A26" s="68" t="s">
        <v>263</v>
      </c>
      <c r="B26" s="37"/>
      <c r="C26" s="70"/>
      <c r="D26" s="80"/>
      <c r="F26" s="37"/>
      <c r="G26" s="17" t="s">
        <v>64</v>
      </c>
      <c r="H26" s="70">
        <f t="shared" si="2"/>
        <v>83</v>
      </c>
      <c r="I26" s="65"/>
      <c r="K26" s="37"/>
      <c r="L26" s="37"/>
      <c r="M26" s="37"/>
    </row>
    <row r="27" spans="1:13" ht="16.350000000000001" customHeight="1" x14ac:dyDescent="0.2">
      <c r="A27" s="37"/>
      <c r="B27" s="37" t="s">
        <v>282</v>
      </c>
      <c r="C27" s="70">
        <v>53</v>
      </c>
      <c r="D27" s="80"/>
      <c r="F27" s="37"/>
      <c r="G27" s="17" t="s">
        <v>191</v>
      </c>
      <c r="H27" s="70">
        <f t="shared" si="2"/>
        <v>84</v>
      </c>
      <c r="I27" s="65"/>
      <c r="K27" s="37"/>
      <c r="L27" s="37"/>
      <c r="M27" s="37"/>
    </row>
    <row r="28" spans="1:13" ht="16.350000000000001" customHeight="1" x14ac:dyDescent="0.2">
      <c r="A28" s="37"/>
      <c r="B28" s="37" t="s">
        <v>280</v>
      </c>
      <c r="C28" s="70">
        <v>53</v>
      </c>
      <c r="D28" s="80"/>
      <c r="F28" s="37"/>
      <c r="G28" s="17" t="s">
        <v>12</v>
      </c>
      <c r="H28" s="70">
        <f t="shared" si="2"/>
        <v>85</v>
      </c>
      <c r="I28" s="65"/>
      <c r="K28" s="37"/>
      <c r="L28" s="37"/>
      <c r="M28" s="37"/>
    </row>
    <row r="29" spans="1:13" ht="16.350000000000001" customHeight="1" x14ac:dyDescent="0.2">
      <c r="A29" s="37"/>
      <c r="B29" s="37" t="s">
        <v>283</v>
      </c>
      <c r="C29" s="70">
        <v>54</v>
      </c>
      <c r="D29" s="80"/>
      <c r="F29" s="37"/>
      <c r="G29" s="82" t="s">
        <v>267</v>
      </c>
      <c r="H29" s="70">
        <f t="shared" si="2"/>
        <v>86</v>
      </c>
      <c r="I29" s="65"/>
      <c r="K29" s="37"/>
      <c r="L29" s="37"/>
      <c r="M29" s="37"/>
    </row>
    <row r="30" spans="1:13" ht="16.350000000000001" customHeight="1" x14ac:dyDescent="0.2">
      <c r="A30" s="37"/>
      <c r="B30" s="37" t="s">
        <v>284</v>
      </c>
      <c r="C30" s="70">
        <v>55</v>
      </c>
      <c r="D30" s="80"/>
      <c r="F30" s="37"/>
      <c r="G30" s="17" t="s">
        <v>24</v>
      </c>
      <c r="H30" s="70">
        <f t="shared" si="2"/>
        <v>87</v>
      </c>
      <c r="I30" s="65"/>
      <c r="K30" s="37"/>
      <c r="L30" s="37"/>
      <c r="M30" s="37"/>
    </row>
    <row r="31" spans="1:13" ht="16.350000000000001" customHeight="1" x14ac:dyDescent="0.2">
      <c r="A31" s="68" t="s">
        <v>113</v>
      </c>
      <c r="B31" s="37"/>
      <c r="C31" s="70">
        <v>59</v>
      </c>
      <c r="D31" s="80"/>
      <c r="F31" s="37"/>
      <c r="G31" s="17" t="s">
        <v>65</v>
      </c>
      <c r="H31" s="70">
        <f t="shared" si="2"/>
        <v>88</v>
      </c>
      <c r="I31" s="65"/>
      <c r="K31" s="37"/>
      <c r="L31" s="37"/>
      <c r="M31" s="37"/>
    </row>
    <row r="32" spans="1:13" ht="16.350000000000001" customHeight="1" x14ac:dyDescent="0.2">
      <c r="A32" s="68" t="s">
        <v>264</v>
      </c>
      <c r="B32" s="37"/>
      <c r="C32" s="70">
        <v>60</v>
      </c>
      <c r="D32" s="80"/>
      <c r="F32" s="37"/>
      <c r="G32" s="17" t="s">
        <v>13</v>
      </c>
      <c r="H32" s="70">
        <f t="shared" si="2"/>
        <v>89</v>
      </c>
      <c r="I32" s="65"/>
      <c r="K32" s="37"/>
      <c r="L32" s="37"/>
      <c r="M32" s="37"/>
    </row>
    <row r="33" spans="1:13" ht="16.350000000000001" customHeight="1" x14ac:dyDescent="0.2">
      <c r="A33" s="68" t="s">
        <v>265</v>
      </c>
      <c r="B33" s="37"/>
      <c r="C33" s="70">
        <v>60</v>
      </c>
      <c r="D33" s="80"/>
      <c r="F33" s="37"/>
      <c r="G33" s="17" t="s">
        <v>66</v>
      </c>
      <c r="H33" s="70">
        <f t="shared" si="2"/>
        <v>90</v>
      </c>
      <c r="I33" s="65"/>
      <c r="K33" s="37"/>
      <c r="L33" s="37"/>
      <c r="M33" s="37"/>
    </row>
    <row r="34" spans="1:13" x14ac:dyDescent="0.2">
      <c r="G34" s="17" t="s">
        <v>20</v>
      </c>
      <c r="H34" s="18">
        <v>91</v>
      </c>
    </row>
  </sheetData>
  <mergeCells count="1">
    <mergeCell ref="A1:M1"/>
  </mergeCells>
  <pageMargins left="0.45" right="0.45" top="0.75" bottom="0.75" header="0.3" footer="0.3"/>
  <pageSetup scale="94" firstPageNumber="0" orientation="landscape" useFirstPageNumber="1" r:id="rId1"/>
  <headerFooter>
    <oddFooter>&amp;C&amp;P&amp;R06/30/2023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1"/>
  <sheetViews>
    <sheetView topLeftCell="A3" workbookViewId="0">
      <selection activeCell="C30" sqref="C30"/>
    </sheetView>
  </sheetViews>
  <sheetFormatPr defaultRowHeight="12.75" x14ac:dyDescent="0.2"/>
  <cols>
    <col min="3" max="3" width="39.42578125" customWidth="1"/>
    <col min="4" max="4" width="11.140625" bestFit="1" customWidth="1"/>
  </cols>
  <sheetData>
    <row r="1" spans="1:4" x14ac:dyDescent="0.2">
      <c r="A1" s="331" t="s">
        <v>52</v>
      </c>
      <c r="B1" s="331"/>
      <c r="C1" s="331"/>
      <c r="D1" s="331"/>
    </row>
    <row r="2" spans="1:4" x14ac:dyDescent="0.2">
      <c r="A2" s="115"/>
      <c r="B2" s="115"/>
      <c r="C2" s="115"/>
      <c r="D2" s="115"/>
    </row>
    <row r="3" spans="1:4" x14ac:dyDescent="0.2">
      <c r="A3" s="115"/>
      <c r="B3" s="115"/>
      <c r="C3" s="115"/>
      <c r="D3" s="115"/>
    </row>
    <row r="4" spans="1:4" x14ac:dyDescent="0.2">
      <c r="A4" s="330" t="s">
        <v>32</v>
      </c>
      <c r="B4" s="330"/>
    </row>
    <row r="5" spans="1:4" x14ac:dyDescent="0.2">
      <c r="A5" s="83" t="s">
        <v>2349</v>
      </c>
      <c r="B5" s="83" t="s">
        <v>2599</v>
      </c>
      <c r="D5" s="59" t="s">
        <v>2606</v>
      </c>
    </row>
    <row r="6" spans="1:4" x14ac:dyDescent="0.2">
      <c r="A6" s="45" t="s">
        <v>33</v>
      </c>
      <c r="B6" s="45" t="s">
        <v>33</v>
      </c>
      <c r="D6" s="46" t="s">
        <v>34</v>
      </c>
    </row>
    <row r="7" spans="1:4" x14ac:dyDescent="0.2">
      <c r="A7" s="70">
        <v>1</v>
      </c>
      <c r="B7" s="70">
        <v>2</v>
      </c>
      <c r="C7" s="65" t="s">
        <v>49</v>
      </c>
      <c r="D7" s="66">
        <f>Trans!F12</f>
        <v>204821.96664825</v>
      </c>
    </row>
    <row r="8" spans="1:4" x14ac:dyDescent="0.2">
      <c r="A8" s="70">
        <v>69</v>
      </c>
      <c r="B8" s="70">
        <f>Trans!A83</f>
        <v>69</v>
      </c>
      <c r="C8" s="65" t="s">
        <v>53</v>
      </c>
      <c r="D8" s="66">
        <f>Trans!F84</f>
        <v>361866.6480000001</v>
      </c>
    </row>
    <row r="9" spans="1:4" x14ac:dyDescent="0.2">
      <c r="A9" s="71" t="s">
        <v>42</v>
      </c>
      <c r="B9" s="71" t="s">
        <v>42</v>
      </c>
      <c r="C9" s="65" t="s">
        <v>41</v>
      </c>
      <c r="D9" s="66">
        <v>265000</v>
      </c>
    </row>
    <row r="10" spans="1:4" x14ac:dyDescent="0.2">
      <c r="A10" s="72">
        <f>SUM(A7:A9)</f>
        <v>70</v>
      </c>
      <c r="B10" s="72">
        <f>SUM(B7:B9)</f>
        <v>71</v>
      </c>
      <c r="C10" s="79" t="s">
        <v>98</v>
      </c>
      <c r="D10" s="109">
        <f>SUM(D7:D9)</f>
        <v>831688.61464825016</v>
      </c>
    </row>
    <row r="11" spans="1:4" x14ac:dyDescent="0.2">
      <c r="A11" s="32"/>
      <c r="B11" s="44"/>
      <c r="C11" s="32"/>
      <c r="D11" s="32"/>
    </row>
  </sheetData>
  <mergeCells count="2">
    <mergeCell ref="A4:B4"/>
    <mergeCell ref="A1:D1"/>
  </mergeCells>
  <printOptions horizontalCentered="1"/>
  <pageMargins left="0.45" right="0.45" top="0.75" bottom="0.75" header="0.3" footer="0.3"/>
  <pageSetup firstPageNumber="0" orientation="landscape" useFirstPageNumber="1" r:id="rId1"/>
  <headerFooter>
    <oddFooter>&amp;R06/30/2023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8000"/>
  </sheetPr>
  <dimension ref="A1:I143"/>
  <sheetViews>
    <sheetView zoomScaleNormal="100" workbookViewId="0">
      <selection activeCell="M22" sqref="M22"/>
    </sheetView>
  </sheetViews>
  <sheetFormatPr defaultRowHeight="12.75" x14ac:dyDescent="0.2"/>
  <cols>
    <col min="1" max="1" width="9.5703125" customWidth="1"/>
    <col min="2" max="2" width="22" customWidth="1"/>
    <col min="3" max="3" width="16.5703125" customWidth="1"/>
    <col min="4" max="4" width="11.140625" style="9" bestFit="1" customWidth="1"/>
    <col min="5" max="5" width="11.140625" style="9" customWidth="1"/>
    <col min="6" max="6" width="13.85546875" style="9" bestFit="1" customWidth="1"/>
    <col min="7" max="7" width="11.140625" style="9" customWidth="1"/>
    <col min="8" max="8" width="23.85546875" bestFit="1" customWidth="1"/>
    <col min="9" max="9" width="10.85546875" bestFit="1" customWidth="1"/>
  </cols>
  <sheetData>
    <row r="1" spans="1:9" x14ac:dyDescent="0.2">
      <c r="B1" s="1" t="s">
        <v>0</v>
      </c>
      <c r="C1" s="2"/>
      <c r="D1"/>
      <c r="E1"/>
      <c r="F1"/>
      <c r="G1"/>
    </row>
    <row r="2" spans="1:9" x14ac:dyDescent="0.2">
      <c r="B2" s="5" t="s">
        <v>1</v>
      </c>
      <c r="C2" s="2"/>
      <c r="D2"/>
      <c r="E2"/>
      <c r="F2"/>
      <c r="G2"/>
    </row>
    <row r="3" spans="1:9" x14ac:dyDescent="0.2">
      <c r="B3" s="1" t="str">
        <f>+Summary!$A$3</f>
        <v>2023-2024 Approved Budget</v>
      </c>
      <c r="C3" s="2"/>
      <c r="D3"/>
      <c r="E3" s="132"/>
      <c r="F3"/>
      <c r="G3"/>
    </row>
    <row r="4" spans="1:9" x14ac:dyDescent="0.2">
      <c r="D4"/>
      <c r="E4"/>
      <c r="F4"/>
      <c r="G4" s="34"/>
    </row>
    <row r="5" spans="1:9" x14ac:dyDescent="0.2">
      <c r="D5"/>
      <c r="E5"/>
      <c r="F5"/>
      <c r="G5"/>
    </row>
    <row r="6" spans="1:9" x14ac:dyDescent="0.2">
      <c r="A6" s="95"/>
      <c r="D6" s="59" t="s">
        <v>2349</v>
      </c>
      <c r="E6" s="59"/>
      <c r="F6" s="59" t="s">
        <v>2599</v>
      </c>
      <c r="G6" s="59" t="s">
        <v>2599</v>
      </c>
      <c r="I6" s="18"/>
    </row>
    <row r="7" spans="1:9" s="133" customFormat="1" ht="12.75" customHeight="1" x14ac:dyDescent="0.2">
      <c r="A7" s="95"/>
      <c r="B7" s="93" t="s">
        <v>2000</v>
      </c>
      <c r="C7" s="93" t="s">
        <v>2001</v>
      </c>
      <c r="D7" s="96" t="s">
        <v>314</v>
      </c>
      <c r="E7" s="96" t="s">
        <v>2002</v>
      </c>
      <c r="F7" s="96" t="s">
        <v>314</v>
      </c>
      <c r="G7" s="96" t="s">
        <v>2003</v>
      </c>
      <c r="H7" s="93" t="s">
        <v>315</v>
      </c>
      <c r="I7" s="93" t="s">
        <v>2004</v>
      </c>
    </row>
    <row r="8" spans="1:9" s="89" customFormat="1" ht="12.75" customHeight="1" x14ac:dyDescent="0.2">
      <c r="B8" s="93"/>
      <c r="C8" s="93"/>
      <c r="D8" s="96"/>
      <c r="E8" s="96"/>
      <c r="F8" s="130"/>
      <c r="G8" s="96"/>
      <c r="H8" s="93"/>
      <c r="I8" s="93"/>
    </row>
    <row r="9" spans="1:9" s="89" customFormat="1" ht="12.75" customHeight="1" x14ac:dyDescent="0.2">
      <c r="B9" s="102" t="s">
        <v>2038</v>
      </c>
      <c r="C9" s="93"/>
      <c r="D9" s="96"/>
      <c r="E9" s="251"/>
      <c r="F9" s="130"/>
      <c r="G9" s="96"/>
      <c r="H9" s="93"/>
      <c r="I9" s="93"/>
    </row>
    <row r="10" spans="1:9" s="98" customFormat="1" x14ac:dyDescent="0.2">
      <c r="A10" s="98">
        <v>1</v>
      </c>
      <c r="B10" s="98" t="s">
        <v>638</v>
      </c>
      <c r="C10" s="98" t="s">
        <v>637</v>
      </c>
      <c r="D10" s="211">
        <v>115574.78610000001</v>
      </c>
      <c r="E10" s="211">
        <v>3756.1805482500004</v>
      </c>
      <c r="F10" s="218">
        <f>D10+E10</f>
        <v>119330.96664825002</v>
      </c>
      <c r="G10" s="107"/>
      <c r="H10" s="98" t="s">
        <v>639</v>
      </c>
      <c r="I10" s="98" t="s">
        <v>640</v>
      </c>
    </row>
    <row r="11" spans="1:9" s="117" customFormat="1" x14ac:dyDescent="0.2">
      <c r="A11" s="117">
        <v>2</v>
      </c>
      <c r="B11" s="167" t="s">
        <v>1392</v>
      </c>
      <c r="C11" s="167" t="s">
        <v>443</v>
      </c>
      <c r="D11" s="218">
        <v>82800</v>
      </c>
      <c r="E11" s="218">
        <f>D11*3.25%</f>
        <v>2691</v>
      </c>
      <c r="F11" s="218">
        <f>D11+E11</f>
        <v>85491</v>
      </c>
      <c r="G11" s="168"/>
      <c r="H11" s="167" t="s">
        <v>2438</v>
      </c>
      <c r="I11" s="167" t="s">
        <v>640</v>
      </c>
    </row>
    <row r="12" spans="1:9" s="98" customFormat="1" x14ac:dyDescent="0.2">
      <c r="B12" s="237"/>
      <c r="C12" s="237"/>
      <c r="D12" s="211"/>
      <c r="E12" s="211"/>
      <c r="F12" s="201">
        <f>SUM(F10:F11)</f>
        <v>204821.96664825</v>
      </c>
      <c r="G12" s="107"/>
      <c r="H12" s="237"/>
      <c r="I12" s="237"/>
    </row>
    <row r="13" spans="1:9" s="37" customFormat="1" x14ac:dyDescent="0.2">
      <c r="D13" s="62">
        <f>D11*3.25%</f>
        <v>2691</v>
      </c>
      <c r="E13" s="261"/>
      <c r="F13" s="62"/>
      <c r="G13" s="38"/>
    </row>
    <row r="14" spans="1:9" s="37" customFormat="1" x14ac:dyDescent="0.2">
      <c r="B14" s="68" t="s">
        <v>2039</v>
      </c>
      <c r="D14" s="62"/>
      <c r="E14" s="256"/>
      <c r="F14" s="62"/>
      <c r="G14" s="38"/>
    </row>
    <row r="15" spans="1:9" s="117" customFormat="1" x14ac:dyDescent="0.2">
      <c r="A15" s="117">
        <v>1</v>
      </c>
      <c r="B15" s="117" t="s">
        <v>697</v>
      </c>
      <c r="C15" s="117" t="s">
        <v>507</v>
      </c>
      <c r="D15" s="218">
        <v>5108.4000000000005</v>
      </c>
      <c r="E15" s="218">
        <v>102.16800000000001</v>
      </c>
      <c r="F15" s="218">
        <f t="shared" ref="F15:F46" si="0">D15+E15</f>
        <v>5210.5680000000002</v>
      </c>
      <c r="G15" s="168"/>
      <c r="H15" s="117" t="s">
        <v>653</v>
      </c>
      <c r="I15" s="117" t="s">
        <v>640</v>
      </c>
    </row>
    <row r="16" spans="1:9" s="117" customFormat="1" x14ac:dyDescent="0.2">
      <c r="A16" s="117">
        <v>2</v>
      </c>
      <c r="B16" s="117" t="s">
        <v>2343</v>
      </c>
      <c r="C16" s="117" t="s">
        <v>1338</v>
      </c>
      <c r="D16" s="218">
        <v>4950</v>
      </c>
      <c r="E16" s="218">
        <v>99</v>
      </c>
      <c r="F16" s="218">
        <f t="shared" si="0"/>
        <v>5049</v>
      </c>
      <c r="G16" s="168"/>
      <c r="H16" s="117" t="s">
        <v>653</v>
      </c>
      <c r="I16" s="117" t="s">
        <v>640</v>
      </c>
    </row>
    <row r="17" spans="1:9" s="117" customFormat="1" x14ac:dyDescent="0.2">
      <c r="A17" s="117">
        <v>3</v>
      </c>
      <c r="B17" s="117" t="s">
        <v>688</v>
      </c>
      <c r="C17" s="117" t="s">
        <v>687</v>
      </c>
      <c r="D17" s="218">
        <v>5108.4000000000005</v>
      </c>
      <c r="E17" s="218">
        <v>102.16800000000001</v>
      </c>
      <c r="F17" s="218">
        <f t="shared" si="0"/>
        <v>5210.5680000000002</v>
      </c>
      <c r="G17" s="168"/>
      <c r="H17" s="117" t="s">
        <v>653</v>
      </c>
      <c r="I17" s="117" t="s">
        <v>640</v>
      </c>
    </row>
    <row r="18" spans="1:9" s="117" customFormat="1" x14ac:dyDescent="0.2">
      <c r="A18" s="117">
        <v>4</v>
      </c>
      <c r="B18" s="117" t="s">
        <v>995</v>
      </c>
      <c r="C18" s="117" t="s">
        <v>603</v>
      </c>
      <c r="D18" s="218">
        <v>5108.4000000000005</v>
      </c>
      <c r="E18" s="218">
        <v>102.16800000000001</v>
      </c>
      <c r="F18" s="218">
        <f t="shared" si="0"/>
        <v>5210.5680000000002</v>
      </c>
      <c r="G18" s="168"/>
      <c r="H18" s="117" t="s">
        <v>653</v>
      </c>
      <c r="I18" s="117" t="s">
        <v>640</v>
      </c>
    </row>
    <row r="19" spans="1:9" s="117" customFormat="1" x14ac:dyDescent="0.2">
      <c r="A19" s="117">
        <v>5</v>
      </c>
      <c r="B19" s="117" t="s">
        <v>2291</v>
      </c>
      <c r="C19" s="117" t="s">
        <v>667</v>
      </c>
      <c r="D19" s="218">
        <v>4950</v>
      </c>
      <c r="E19" s="218">
        <v>99</v>
      </c>
      <c r="F19" s="218">
        <f t="shared" si="0"/>
        <v>5049</v>
      </c>
      <c r="G19" s="168"/>
      <c r="H19" s="117" t="s">
        <v>653</v>
      </c>
      <c r="I19" s="117" t="s">
        <v>640</v>
      </c>
    </row>
    <row r="20" spans="1:9" s="117" customFormat="1" x14ac:dyDescent="0.2">
      <c r="A20" s="117">
        <v>6</v>
      </c>
      <c r="B20" s="117" t="s">
        <v>696</v>
      </c>
      <c r="C20" s="117" t="s">
        <v>695</v>
      </c>
      <c r="D20" s="218">
        <v>5108.4000000000005</v>
      </c>
      <c r="E20" s="218">
        <v>102.16800000000001</v>
      </c>
      <c r="F20" s="218">
        <f t="shared" si="0"/>
        <v>5210.5680000000002</v>
      </c>
      <c r="G20" s="168"/>
      <c r="H20" s="117" t="s">
        <v>653</v>
      </c>
      <c r="I20" s="117" t="s">
        <v>640</v>
      </c>
    </row>
    <row r="21" spans="1:9" s="117" customFormat="1" x14ac:dyDescent="0.2">
      <c r="A21" s="117">
        <v>7</v>
      </c>
      <c r="B21" s="117" t="s">
        <v>674</v>
      </c>
      <c r="C21" s="117" t="s">
        <v>673</v>
      </c>
      <c r="D21" s="218">
        <v>5392.2</v>
      </c>
      <c r="E21" s="218">
        <v>107.84399999999999</v>
      </c>
      <c r="F21" s="218">
        <f t="shared" si="0"/>
        <v>5500.0439999999999</v>
      </c>
      <c r="G21" s="168"/>
      <c r="H21" s="117" t="s">
        <v>653</v>
      </c>
      <c r="I21" s="117" t="s">
        <v>640</v>
      </c>
    </row>
    <row r="22" spans="1:9" s="65" customFormat="1" x14ac:dyDescent="0.2">
      <c r="A22" s="117">
        <v>8</v>
      </c>
      <c r="B22" s="117" t="s">
        <v>2488</v>
      </c>
      <c r="C22" s="117" t="s">
        <v>684</v>
      </c>
      <c r="D22" s="218">
        <v>4950</v>
      </c>
      <c r="E22" s="218">
        <v>99</v>
      </c>
      <c r="F22" s="218">
        <f t="shared" si="0"/>
        <v>5049</v>
      </c>
      <c r="G22" s="168"/>
      <c r="H22" s="117" t="s">
        <v>653</v>
      </c>
      <c r="I22" s="117" t="s">
        <v>640</v>
      </c>
    </row>
    <row r="23" spans="1:9" s="117" customFormat="1" x14ac:dyDescent="0.2">
      <c r="A23" s="117">
        <v>9</v>
      </c>
      <c r="B23" s="117" t="s">
        <v>662</v>
      </c>
      <c r="C23" s="117" t="s">
        <v>661</v>
      </c>
      <c r="D23" s="218">
        <v>10784.4</v>
      </c>
      <c r="E23" s="218">
        <v>215.68799999999999</v>
      </c>
      <c r="F23" s="218">
        <f t="shared" si="0"/>
        <v>11000.088</v>
      </c>
      <c r="G23" s="168"/>
      <c r="H23" s="117" t="s">
        <v>653</v>
      </c>
      <c r="I23" s="117" t="s">
        <v>640</v>
      </c>
    </row>
    <row r="24" spans="1:9" s="117" customFormat="1" x14ac:dyDescent="0.2">
      <c r="A24" s="117">
        <v>10</v>
      </c>
      <c r="B24" s="117" t="s">
        <v>380</v>
      </c>
      <c r="C24" s="117" t="s">
        <v>677</v>
      </c>
      <c r="D24" s="218">
        <v>5108.4000000000005</v>
      </c>
      <c r="E24" s="218">
        <v>102.16800000000001</v>
      </c>
      <c r="F24" s="218">
        <f t="shared" si="0"/>
        <v>5210.5680000000002</v>
      </c>
      <c r="G24" s="168"/>
      <c r="H24" s="117" t="s">
        <v>653</v>
      </c>
      <c r="I24" s="117" t="s">
        <v>640</v>
      </c>
    </row>
    <row r="25" spans="1:9" s="65" customFormat="1" x14ac:dyDescent="0.2">
      <c r="A25" s="117">
        <v>11</v>
      </c>
      <c r="B25" s="117" t="s">
        <v>553</v>
      </c>
      <c r="C25" s="117" t="s">
        <v>2487</v>
      </c>
      <c r="D25" s="218">
        <v>4950</v>
      </c>
      <c r="E25" s="218">
        <v>99</v>
      </c>
      <c r="F25" s="218">
        <f t="shared" si="0"/>
        <v>5049</v>
      </c>
      <c r="G25" s="168"/>
      <c r="H25" s="117" t="s">
        <v>653</v>
      </c>
      <c r="I25" s="117" t="s">
        <v>640</v>
      </c>
    </row>
    <row r="26" spans="1:9" s="117" customFormat="1" x14ac:dyDescent="0.2">
      <c r="A26" s="117">
        <v>12</v>
      </c>
      <c r="B26" s="117" t="s">
        <v>693</v>
      </c>
      <c r="C26" s="117" t="s">
        <v>692</v>
      </c>
      <c r="D26" s="218">
        <v>5108.4000000000005</v>
      </c>
      <c r="E26" s="218">
        <v>102.16800000000001</v>
      </c>
      <c r="F26" s="218">
        <f t="shared" si="0"/>
        <v>5210.5680000000002</v>
      </c>
      <c r="G26" s="168"/>
      <c r="H26" s="117" t="s">
        <v>653</v>
      </c>
      <c r="I26" s="117" t="s">
        <v>640</v>
      </c>
    </row>
    <row r="27" spans="1:9" s="117" customFormat="1" x14ac:dyDescent="0.2">
      <c r="A27" s="117">
        <v>13</v>
      </c>
      <c r="B27" s="117" t="s">
        <v>2484</v>
      </c>
      <c r="C27" s="117" t="s">
        <v>2483</v>
      </c>
      <c r="D27" s="218">
        <v>4950</v>
      </c>
      <c r="E27" s="218">
        <v>99</v>
      </c>
      <c r="F27" s="218">
        <f t="shared" si="0"/>
        <v>5049</v>
      </c>
      <c r="G27" s="168"/>
      <c r="H27" s="117" t="s">
        <v>653</v>
      </c>
      <c r="I27" s="117" t="s">
        <v>640</v>
      </c>
    </row>
    <row r="28" spans="1:9" s="117" customFormat="1" x14ac:dyDescent="0.2">
      <c r="A28" s="117">
        <v>14</v>
      </c>
      <c r="B28" s="117" t="s">
        <v>645</v>
      </c>
      <c r="C28" s="117" t="s">
        <v>993</v>
      </c>
      <c r="D28" s="218">
        <v>5108.4000000000005</v>
      </c>
      <c r="E28" s="218">
        <v>102.16800000000001</v>
      </c>
      <c r="F28" s="218">
        <f t="shared" si="0"/>
        <v>5210.5680000000002</v>
      </c>
      <c r="G28" s="168"/>
      <c r="H28" s="117" t="s">
        <v>653</v>
      </c>
      <c r="I28" s="117" t="s">
        <v>640</v>
      </c>
    </row>
    <row r="29" spans="1:9" s="65" customFormat="1" x14ac:dyDescent="0.2">
      <c r="A29" s="117">
        <v>15</v>
      </c>
      <c r="B29" s="117" t="s">
        <v>373</v>
      </c>
      <c r="C29" s="117" t="s">
        <v>695</v>
      </c>
      <c r="D29" s="218">
        <v>5108.4000000000005</v>
      </c>
      <c r="E29" s="218">
        <v>102.16800000000001</v>
      </c>
      <c r="F29" s="218">
        <f t="shared" si="0"/>
        <v>5210.5680000000002</v>
      </c>
      <c r="G29" s="168"/>
      <c r="H29" s="117" t="s">
        <v>653</v>
      </c>
      <c r="I29" s="117" t="s">
        <v>640</v>
      </c>
    </row>
    <row r="30" spans="1:9" s="117" customFormat="1" x14ac:dyDescent="0.2">
      <c r="A30" s="117">
        <v>16</v>
      </c>
      <c r="B30" s="98" t="s">
        <v>2839</v>
      </c>
      <c r="C30" s="98" t="s">
        <v>631</v>
      </c>
      <c r="D30" s="218">
        <v>4950</v>
      </c>
      <c r="E30" s="218">
        <v>0</v>
      </c>
      <c r="F30" s="218">
        <f t="shared" si="0"/>
        <v>4950</v>
      </c>
      <c r="G30" s="168"/>
      <c r="H30" s="98" t="s">
        <v>653</v>
      </c>
      <c r="I30" s="98" t="s">
        <v>640</v>
      </c>
    </row>
    <row r="31" spans="1:9" s="117" customFormat="1" x14ac:dyDescent="0.2">
      <c r="A31" s="117">
        <v>17</v>
      </c>
      <c r="B31" s="117" t="s">
        <v>2145</v>
      </c>
      <c r="C31" s="117" t="s">
        <v>778</v>
      </c>
      <c r="D31" s="218">
        <v>5108.4000000000005</v>
      </c>
      <c r="E31" s="218">
        <v>102.16800000000001</v>
      </c>
      <c r="F31" s="218">
        <f t="shared" si="0"/>
        <v>5210.5680000000002</v>
      </c>
      <c r="G31" s="168"/>
      <c r="H31" s="117" t="s">
        <v>653</v>
      </c>
      <c r="I31" s="117" t="s">
        <v>640</v>
      </c>
    </row>
    <row r="32" spans="1:9" s="117" customFormat="1" x14ac:dyDescent="0.2">
      <c r="A32" s="117">
        <v>18</v>
      </c>
      <c r="B32" s="117" t="s">
        <v>2506</v>
      </c>
      <c r="C32" s="117" t="s">
        <v>554</v>
      </c>
      <c r="D32" s="218">
        <v>4950</v>
      </c>
      <c r="E32" s="218">
        <v>99</v>
      </c>
      <c r="F32" s="218">
        <f t="shared" si="0"/>
        <v>5049</v>
      </c>
      <c r="G32" s="168"/>
      <c r="H32" s="117" t="s">
        <v>653</v>
      </c>
      <c r="I32" s="117" t="s">
        <v>640</v>
      </c>
    </row>
    <row r="33" spans="1:9" s="117" customFormat="1" x14ac:dyDescent="0.2">
      <c r="A33" s="117">
        <v>19</v>
      </c>
      <c r="B33" s="98" t="s">
        <v>2835</v>
      </c>
      <c r="C33" s="98" t="s">
        <v>2834</v>
      </c>
      <c r="D33" s="218">
        <v>4950</v>
      </c>
      <c r="E33" s="218">
        <v>0</v>
      </c>
      <c r="F33" s="218">
        <f t="shared" si="0"/>
        <v>4950</v>
      </c>
      <c r="G33" s="168"/>
      <c r="H33" s="98" t="s">
        <v>653</v>
      </c>
      <c r="I33" s="98" t="s">
        <v>640</v>
      </c>
    </row>
    <row r="34" spans="1:9" s="65" customFormat="1" x14ac:dyDescent="0.2">
      <c r="A34" s="117">
        <v>20</v>
      </c>
      <c r="B34" s="117" t="s">
        <v>654</v>
      </c>
      <c r="C34" s="117" t="s">
        <v>539</v>
      </c>
      <c r="D34" s="218">
        <v>5392.2</v>
      </c>
      <c r="E34" s="218">
        <v>107.84399999999999</v>
      </c>
      <c r="F34" s="218">
        <f t="shared" si="0"/>
        <v>5500.0439999999999</v>
      </c>
      <c r="G34" s="168"/>
      <c r="H34" s="117" t="s">
        <v>653</v>
      </c>
      <c r="I34" s="117" t="s">
        <v>640</v>
      </c>
    </row>
    <row r="35" spans="1:9" s="65" customFormat="1" x14ac:dyDescent="0.2">
      <c r="A35" s="117">
        <v>21</v>
      </c>
      <c r="B35" s="117" t="s">
        <v>654</v>
      </c>
      <c r="C35" s="117" t="s">
        <v>581</v>
      </c>
      <c r="D35" s="218">
        <v>5108.4000000000005</v>
      </c>
      <c r="E35" s="218">
        <v>102.16800000000001</v>
      </c>
      <c r="F35" s="218">
        <f t="shared" si="0"/>
        <v>5210.5680000000002</v>
      </c>
      <c r="G35" s="168"/>
      <c r="H35" s="117" t="s">
        <v>653</v>
      </c>
      <c r="I35" s="117" t="s">
        <v>640</v>
      </c>
    </row>
    <row r="36" spans="1:9" s="117" customFormat="1" x14ac:dyDescent="0.2">
      <c r="A36" s="117">
        <v>22</v>
      </c>
      <c r="B36" s="117" t="s">
        <v>681</v>
      </c>
      <c r="C36" s="117" t="s">
        <v>603</v>
      </c>
      <c r="D36" s="218">
        <v>5108.4000000000005</v>
      </c>
      <c r="E36" s="218">
        <v>102.16800000000001</v>
      </c>
      <c r="F36" s="218">
        <f t="shared" si="0"/>
        <v>5210.5680000000002</v>
      </c>
      <c r="G36" s="168"/>
      <c r="H36" s="117" t="s">
        <v>653</v>
      </c>
      <c r="I36" s="117" t="s">
        <v>640</v>
      </c>
    </row>
    <row r="37" spans="1:9" s="117" customFormat="1" x14ac:dyDescent="0.2">
      <c r="A37" s="117">
        <v>23</v>
      </c>
      <c r="B37" s="117" t="s">
        <v>825</v>
      </c>
      <c r="C37" s="117" t="s">
        <v>438</v>
      </c>
      <c r="D37" s="218">
        <v>5108.4000000000005</v>
      </c>
      <c r="E37" s="218">
        <v>102.16800000000001</v>
      </c>
      <c r="F37" s="218">
        <f t="shared" si="0"/>
        <v>5210.5680000000002</v>
      </c>
      <c r="G37" s="168"/>
      <c r="H37" s="117" t="s">
        <v>653</v>
      </c>
      <c r="I37" s="117" t="s">
        <v>640</v>
      </c>
    </row>
    <row r="38" spans="1:9" s="117" customFormat="1" x14ac:dyDescent="0.2">
      <c r="A38" s="117">
        <v>24</v>
      </c>
      <c r="B38" s="117" t="s">
        <v>2324</v>
      </c>
      <c r="C38" s="117" t="s">
        <v>2323</v>
      </c>
      <c r="D38" s="218">
        <v>4950</v>
      </c>
      <c r="E38" s="218">
        <v>99</v>
      </c>
      <c r="F38" s="218">
        <f t="shared" si="0"/>
        <v>5049</v>
      </c>
      <c r="G38" s="168"/>
      <c r="H38" s="117" t="s">
        <v>653</v>
      </c>
      <c r="I38" s="117" t="s">
        <v>640</v>
      </c>
    </row>
    <row r="39" spans="1:9" s="117" customFormat="1" x14ac:dyDescent="0.2">
      <c r="A39" s="117">
        <v>25</v>
      </c>
      <c r="B39" s="117" t="s">
        <v>701</v>
      </c>
      <c r="C39" s="117" t="s">
        <v>700</v>
      </c>
      <c r="D39" s="218">
        <v>5108.4000000000005</v>
      </c>
      <c r="E39" s="218">
        <v>102.16800000000001</v>
      </c>
      <c r="F39" s="218">
        <f t="shared" si="0"/>
        <v>5210.5680000000002</v>
      </c>
      <c r="G39" s="168"/>
      <c r="H39" s="117" t="s">
        <v>653</v>
      </c>
      <c r="I39" s="117" t="s">
        <v>640</v>
      </c>
    </row>
    <row r="40" spans="1:9" s="117" customFormat="1" x14ac:dyDescent="0.2">
      <c r="A40" s="117">
        <v>26</v>
      </c>
      <c r="B40" s="117" t="s">
        <v>680</v>
      </c>
      <c r="C40" s="117" t="s">
        <v>679</v>
      </c>
      <c r="D40" s="218">
        <v>5108.4000000000005</v>
      </c>
      <c r="E40" s="218">
        <v>102.16800000000001</v>
      </c>
      <c r="F40" s="218">
        <f t="shared" si="0"/>
        <v>5210.5680000000002</v>
      </c>
      <c r="G40" s="168"/>
      <c r="H40" s="117" t="s">
        <v>653</v>
      </c>
      <c r="I40" s="117" t="s">
        <v>640</v>
      </c>
    </row>
    <row r="41" spans="1:9" s="117" customFormat="1" x14ac:dyDescent="0.2">
      <c r="A41" s="117">
        <v>27</v>
      </c>
      <c r="B41" s="117" t="s">
        <v>371</v>
      </c>
      <c r="C41" s="117" t="s">
        <v>690</v>
      </c>
      <c r="D41" s="218">
        <v>5108.4000000000005</v>
      </c>
      <c r="E41" s="218">
        <v>102.16800000000001</v>
      </c>
      <c r="F41" s="218">
        <f t="shared" si="0"/>
        <v>5210.5680000000002</v>
      </c>
      <c r="G41" s="168"/>
      <c r="H41" s="117" t="s">
        <v>653</v>
      </c>
      <c r="I41" s="117" t="s">
        <v>640</v>
      </c>
    </row>
    <row r="42" spans="1:9" s="117" customFormat="1" x14ac:dyDescent="0.2">
      <c r="A42" s="117">
        <v>28</v>
      </c>
      <c r="B42" s="117" t="s">
        <v>486</v>
      </c>
      <c r="C42" s="117" t="s">
        <v>541</v>
      </c>
      <c r="D42" s="218">
        <v>5108.4000000000005</v>
      </c>
      <c r="E42" s="218">
        <v>102.16800000000001</v>
      </c>
      <c r="F42" s="218">
        <f t="shared" si="0"/>
        <v>5210.5680000000002</v>
      </c>
      <c r="G42" s="168"/>
      <c r="H42" s="117" t="s">
        <v>653</v>
      </c>
      <c r="I42" s="117" t="s">
        <v>640</v>
      </c>
    </row>
    <row r="43" spans="1:9" s="117" customFormat="1" x14ac:dyDescent="0.2">
      <c r="A43" s="117">
        <v>29</v>
      </c>
      <c r="B43" s="117" t="s">
        <v>2111</v>
      </c>
      <c r="C43" s="117" t="s">
        <v>324</v>
      </c>
      <c r="D43" s="218">
        <v>5108.4000000000005</v>
      </c>
      <c r="E43" s="218">
        <v>102.16800000000001</v>
      </c>
      <c r="F43" s="218">
        <f t="shared" si="0"/>
        <v>5210.5680000000002</v>
      </c>
      <c r="G43" s="168"/>
      <c r="H43" s="117" t="s">
        <v>653</v>
      </c>
      <c r="I43" s="117" t="s">
        <v>640</v>
      </c>
    </row>
    <row r="44" spans="1:9" s="117" customFormat="1" x14ac:dyDescent="0.2">
      <c r="A44" s="117">
        <v>30</v>
      </c>
      <c r="B44" s="117" t="s">
        <v>799</v>
      </c>
      <c r="C44" s="117" t="s">
        <v>809</v>
      </c>
      <c r="D44" s="218">
        <v>4950</v>
      </c>
      <c r="E44" s="218">
        <v>99</v>
      </c>
      <c r="F44" s="218">
        <f t="shared" si="0"/>
        <v>5049</v>
      </c>
      <c r="G44" s="168"/>
      <c r="H44" s="117" t="s">
        <v>653</v>
      </c>
      <c r="I44" s="117" t="s">
        <v>640</v>
      </c>
    </row>
    <row r="45" spans="1:9" s="117" customFormat="1" x14ac:dyDescent="0.2">
      <c r="A45" s="117">
        <v>31</v>
      </c>
      <c r="B45" s="117" t="s">
        <v>2159</v>
      </c>
      <c r="C45" s="117" t="s">
        <v>2158</v>
      </c>
      <c r="D45" s="218">
        <v>5108.4000000000005</v>
      </c>
      <c r="E45" s="218">
        <v>102.16800000000001</v>
      </c>
      <c r="F45" s="218">
        <f t="shared" si="0"/>
        <v>5210.5680000000002</v>
      </c>
      <c r="G45" s="168"/>
      <c r="H45" s="117" t="s">
        <v>653</v>
      </c>
      <c r="I45" s="117" t="s">
        <v>640</v>
      </c>
    </row>
    <row r="46" spans="1:9" s="117" customFormat="1" x14ac:dyDescent="0.2">
      <c r="A46" s="117">
        <v>32</v>
      </c>
      <c r="B46" s="117" t="s">
        <v>665</v>
      </c>
      <c r="C46" s="117" t="s">
        <v>487</v>
      </c>
      <c r="D46" s="218">
        <v>5392.2</v>
      </c>
      <c r="E46" s="218">
        <v>107.84399999999999</v>
      </c>
      <c r="F46" s="218">
        <f t="shared" si="0"/>
        <v>5500.0439999999999</v>
      </c>
      <c r="G46" s="168"/>
      <c r="H46" s="117" t="s">
        <v>653</v>
      </c>
      <c r="I46" s="117" t="s">
        <v>640</v>
      </c>
    </row>
    <row r="47" spans="1:9" s="117" customFormat="1" x14ac:dyDescent="0.2">
      <c r="A47" s="117">
        <v>33</v>
      </c>
      <c r="B47" s="117" t="s">
        <v>666</v>
      </c>
      <c r="C47" s="117" t="s">
        <v>501</v>
      </c>
      <c r="D47" s="218">
        <v>5392.2</v>
      </c>
      <c r="E47" s="218">
        <v>107.84399999999999</v>
      </c>
      <c r="F47" s="218">
        <f t="shared" ref="F47:F82" si="1">D47+E47</f>
        <v>5500.0439999999999</v>
      </c>
      <c r="G47" s="168"/>
      <c r="H47" s="117" t="s">
        <v>653</v>
      </c>
      <c r="I47" s="117" t="s">
        <v>640</v>
      </c>
    </row>
    <row r="48" spans="1:9" s="117" customFormat="1" x14ac:dyDescent="0.2">
      <c r="A48" s="117">
        <v>34</v>
      </c>
      <c r="B48" s="117" t="s">
        <v>668</v>
      </c>
      <c r="C48" s="117" t="s">
        <v>368</v>
      </c>
      <c r="D48" s="218">
        <v>5392.2</v>
      </c>
      <c r="E48" s="218">
        <v>107.84399999999999</v>
      </c>
      <c r="F48" s="218">
        <f t="shared" si="1"/>
        <v>5500.0439999999999</v>
      </c>
      <c r="G48" s="168"/>
      <c r="H48" s="117" t="s">
        <v>653</v>
      </c>
      <c r="I48" s="117" t="s">
        <v>640</v>
      </c>
    </row>
    <row r="49" spans="1:9" s="117" customFormat="1" x14ac:dyDescent="0.2">
      <c r="A49" s="117">
        <v>35</v>
      </c>
      <c r="B49" s="117" t="s">
        <v>655</v>
      </c>
      <c r="C49" s="117" t="s">
        <v>503</v>
      </c>
      <c r="D49" s="218">
        <v>5392.2</v>
      </c>
      <c r="E49" s="218">
        <v>107.84399999999999</v>
      </c>
      <c r="F49" s="218">
        <f t="shared" si="1"/>
        <v>5500.0439999999999</v>
      </c>
      <c r="G49" s="168"/>
      <c r="H49" s="117" t="s">
        <v>653</v>
      </c>
      <c r="I49" s="117" t="s">
        <v>640</v>
      </c>
    </row>
    <row r="50" spans="1:9" s="117" customFormat="1" x14ac:dyDescent="0.2">
      <c r="A50" s="117">
        <v>36</v>
      </c>
      <c r="B50" s="117" t="s">
        <v>670</v>
      </c>
      <c r="C50" s="117" t="s">
        <v>669</v>
      </c>
      <c r="D50" s="218">
        <v>5108.4000000000005</v>
      </c>
      <c r="E50" s="218">
        <v>102.16800000000001</v>
      </c>
      <c r="F50" s="218">
        <f t="shared" si="1"/>
        <v>5210.5680000000002</v>
      </c>
      <c r="G50" s="168"/>
      <c r="H50" s="117" t="s">
        <v>653</v>
      </c>
      <c r="I50" s="117" t="s">
        <v>640</v>
      </c>
    </row>
    <row r="51" spans="1:9" s="117" customFormat="1" x14ac:dyDescent="0.2">
      <c r="A51" s="117">
        <v>37</v>
      </c>
      <c r="B51" s="117" t="s">
        <v>676</v>
      </c>
      <c r="C51" s="117" t="s">
        <v>675</v>
      </c>
      <c r="D51" s="218">
        <v>5108.4000000000005</v>
      </c>
      <c r="E51" s="218">
        <v>102.16800000000001</v>
      </c>
      <c r="F51" s="218">
        <f t="shared" si="1"/>
        <v>5210.5680000000002</v>
      </c>
      <c r="G51" s="168"/>
      <c r="H51" s="117" t="s">
        <v>653</v>
      </c>
      <c r="I51" s="117" t="s">
        <v>640</v>
      </c>
    </row>
    <row r="52" spans="1:9" s="117" customFormat="1" x14ac:dyDescent="0.2">
      <c r="A52" s="117">
        <v>38</v>
      </c>
      <c r="B52" s="117" t="s">
        <v>685</v>
      </c>
      <c r="C52" s="117" t="s">
        <v>386</v>
      </c>
      <c r="D52" s="218">
        <v>5108.4000000000005</v>
      </c>
      <c r="E52" s="218">
        <v>102.16800000000001</v>
      </c>
      <c r="F52" s="218">
        <f t="shared" si="1"/>
        <v>5210.5680000000002</v>
      </c>
      <c r="G52" s="168"/>
      <c r="H52" s="117" t="s">
        <v>653</v>
      </c>
      <c r="I52" s="117" t="s">
        <v>640</v>
      </c>
    </row>
    <row r="53" spans="1:9" s="117" customFormat="1" x14ac:dyDescent="0.2">
      <c r="A53" s="117">
        <v>39</v>
      </c>
      <c r="B53" s="117" t="s">
        <v>2118</v>
      </c>
      <c r="C53" s="117" t="s">
        <v>2117</v>
      </c>
      <c r="D53" s="218">
        <v>5108.4000000000005</v>
      </c>
      <c r="E53" s="218">
        <v>102.16800000000001</v>
      </c>
      <c r="F53" s="218">
        <f t="shared" si="1"/>
        <v>5210.5680000000002</v>
      </c>
      <c r="G53" s="168"/>
      <c r="H53" s="117" t="s">
        <v>653</v>
      </c>
      <c r="I53" s="117" t="s">
        <v>640</v>
      </c>
    </row>
    <row r="54" spans="1:9" s="117" customFormat="1" x14ac:dyDescent="0.2">
      <c r="A54" s="117">
        <v>40</v>
      </c>
      <c r="B54" s="117" t="s">
        <v>2223</v>
      </c>
      <c r="C54" s="117" t="s">
        <v>652</v>
      </c>
      <c r="D54" s="218">
        <v>4950</v>
      </c>
      <c r="E54" s="218">
        <v>99</v>
      </c>
      <c r="F54" s="218">
        <f t="shared" si="1"/>
        <v>5049</v>
      </c>
      <c r="G54" s="168"/>
      <c r="H54" s="117" t="s">
        <v>653</v>
      </c>
      <c r="I54" s="117" t="s">
        <v>640</v>
      </c>
    </row>
    <row r="55" spans="1:9" s="117" customFormat="1" x14ac:dyDescent="0.2">
      <c r="A55" s="117">
        <v>41</v>
      </c>
      <c r="B55" s="117" t="s">
        <v>660</v>
      </c>
      <c r="C55" s="117" t="s">
        <v>659</v>
      </c>
      <c r="D55" s="218">
        <v>5392.2</v>
      </c>
      <c r="E55" s="218">
        <v>107.84399999999999</v>
      </c>
      <c r="F55" s="218">
        <f t="shared" si="1"/>
        <v>5500.0439999999999</v>
      </c>
      <c r="G55" s="168"/>
      <c r="H55" s="117" t="s">
        <v>653</v>
      </c>
      <c r="I55" s="117" t="s">
        <v>640</v>
      </c>
    </row>
    <row r="56" spans="1:9" s="117" customFormat="1" x14ac:dyDescent="0.2">
      <c r="A56" s="117">
        <v>42</v>
      </c>
      <c r="B56" s="117" t="s">
        <v>2582</v>
      </c>
      <c r="C56" s="117" t="s">
        <v>886</v>
      </c>
      <c r="D56" s="218">
        <v>4950</v>
      </c>
      <c r="E56" s="218">
        <v>99</v>
      </c>
      <c r="F56" s="218">
        <f t="shared" si="1"/>
        <v>5049</v>
      </c>
      <c r="G56" s="168"/>
      <c r="H56" s="117" t="s">
        <v>653</v>
      </c>
      <c r="I56" s="117" t="s">
        <v>640</v>
      </c>
    </row>
    <row r="57" spans="1:9" s="65" customFormat="1" x14ac:dyDescent="0.2">
      <c r="A57" s="117">
        <v>43</v>
      </c>
      <c r="B57" s="117" t="s">
        <v>573</v>
      </c>
      <c r="C57" s="117" t="s">
        <v>396</v>
      </c>
      <c r="D57" s="218">
        <v>5108.4000000000005</v>
      </c>
      <c r="E57" s="218">
        <v>102.16800000000001</v>
      </c>
      <c r="F57" s="218">
        <f t="shared" si="1"/>
        <v>5210.5680000000002</v>
      </c>
      <c r="G57" s="168"/>
      <c r="H57" s="117" t="s">
        <v>653</v>
      </c>
      <c r="I57" s="117" t="s">
        <v>640</v>
      </c>
    </row>
    <row r="58" spans="1:9" s="117" customFormat="1" x14ac:dyDescent="0.2">
      <c r="A58" s="117">
        <v>44</v>
      </c>
      <c r="B58" s="117" t="s">
        <v>664</v>
      </c>
      <c r="C58" s="117" t="s">
        <v>663</v>
      </c>
      <c r="D58" s="218">
        <v>5392.2</v>
      </c>
      <c r="E58" s="218">
        <v>107.84399999999999</v>
      </c>
      <c r="F58" s="218">
        <f t="shared" si="1"/>
        <v>5500.0439999999999</v>
      </c>
      <c r="G58" s="168"/>
      <c r="H58" s="117" t="s">
        <v>653</v>
      </c>
      <c r="I58" s="117" t="s">
        <v>640</v>
      </c>
    </row>
    <row r="59" spans="1:9" s="65" customFormat="1" x14ac:dyDescent="0.2">
      <c r="A59" s="117">
        <v>45</v>
      </c>
      <c r="B59" s="117" t="s">
        <v>2113</v>
      </c>
      <c r="C59" s="117" t="s">
        <v>330</v>
      </c>
      <c r="D59" s="218">
        <v>5108.4000000000005</v>
      </c>
      <c r="E59" s="218">
        <v>102.16800000000001</v>
      </c>
      <c r="F59" s="218">
        <f t="shared" si="1"/>
        <v>5210.5680000000002</v>
      </c>
      <c r="G59" s="168"/>
      <c r="H59" s="117" t="s">
        <v>653</v>
      </c>
      <c r="I59" s="117" t="s">
        <v>640</v>
      </c>
    </row>
    <row r="60" spans="1:9" s="117" customFormat="1" x14ac:dyDescent="0.2">
      <c r="A60" s="117">
        <v>46</v>
      </c>
      <c r="B60" s="117" t="s">
        <v>2565</v>
      </c>
      <c r="C60" s="117" t="s">
        <v>2564</v>
      </c>
      <c r="D60" s="218">
        <v>4950</v>
      </c>
      <c r="E60" s="218">
        <v>99</v>
      </c>
      <c r="F60" s="218">
        <f t="shared" si="1"/>
        <v>5049</v>
      </c>
      <c r="G60" s="168"/>
      <c r="H60" s="117" t="s">
        <v>653</v>
      </c>
      <c r="I60" s="117" t="s">
        <v>640</v>
      </c>
    </row>
    <row r="61" spans="1:9" s="117" customFormat="1" x14ac:dyDescent="0.2">
      <c r="A61" s="117">
        <v>47</v>
      </c>
      <c r="B61" s="117" t="s">
        <v>686</v>
      </c>
      <c r="C61" s="117" t="s">
        <v>647</v>
      </c>
      <c r="D61" s="218">
        <v>5108.4000000000005</v>
      </c>
      <c r="E61" s="218">
        <v>102.16800000000001</v>
      </c>
      <c r="F61" s="218">
        <f t="shared" si="1"/>
        <v>5210.5680000000002</v>
      </c>
      <c r="G61" s="168"/>
      <c r="H61" s="117" t="s">
        <v>653</v>
      </c>
      <c r="I61" s="117" t="s">
        <v>640</v>
      </c>
    </row>
    <row r="62" spans="1:9" s="117" customFormat="1" x14ac:dyDescent="0.2">
      <c r="A62" s="117">
        <v>48</v>
      </c>
      <c r="B62" s="117" t="s">
        <v>611</v>
      </c>
      <c r="C62" s="117" t="s">
        <v>702</v>
      </c>
      <c r="D62" s="218">
        <v>5108.4000000000005</v>
      </c>
      <c r="E62" s="218">
        <v>102.16800000000001</v>
      </c>
      <c r="F62" s="218">
        <f t="shared" si="1"/>
        <v>5210.5680000000002</v>
      </c>
      <c r="G62" s="168"/>
      <c r="H62" s="117" t="s">
        <v>653</v>
      </c>
      <c r="I62" s="117" t="s">
        <v>640</v>
      </c>
    </row>
    <row r="63" spans="1:9" s="65" customFormat="1" x14ac:dyDescent="0.2">
      <c r="A63" s="117">
        <v>49</v>
      </c>
      <c r="B63" s="117" t="s">
        <v>683</v>
      </c>
      <c r="C63" s="117" t="s">
        <v>682</v>
      </c>
      <c r="D63" s="218">
        <v>5108.4000000000005</v>
      </c>
      <c r="E63" s="218">
        <v>102.16800000000001</v>
      </c>
      <c r="F63" s="218">
        <f t="shared" si="1"/>
        <v>5210.5680000000002</v>
      </c>
      <c r="G63" s="168"/>
      <c r="H63" s="117" t="s">
        <v>653</v>
      </c>
      <c r="I63" s="117" t="s">
        <v>640</v>
      </c>
    </row>
    <row r="64" spans="1:9" s="117" customFormat="1" x14ac:dyDescent="0.2">
      <c r="A64" s="117">
        <v>50</v>
      </c>
      <c r="B64" s="117" t="s">
        <v>324</v>
      </c>
      <c r="C64" s="117" t="s">
        <v>667</v>
      </c>
      <c r="D64" s="218">
        <v>5108.4000000000005</v>
      </c>
      <c r="E64" s="218">
        <v>102.16800000000001</v>
      </c>
      <c r="F64" s="218">
        <f t="shared" si="1"/>
        <v>5210.5680000000002</v>
      </c>
      <c r="G64" s="168"/>
      <c r="H64" s="117" t="s">
        <v>653</v>
      </c>
      <c r="I64" s="117" t="s">
        <v>640</v>
      </c>
    </row>
    <row r="65" spans="1:9" s="117" customFormat="1" x14ac:dyDescent="0.2">
      <c r="A65" s="117">
        <v>51</v>
      </c>
      <c r="B65" s="117" t="s">
        <v>699</v>
      </c>
      <c r="C65" s="117" t="s">
        <v>698</v>
      </c>
      <c r="D65" s="218">
        <v>5108.4000000000005</v>
      </c>
      <c r="E65" s="218">
        <v>102.16800000000001</v>
      </c>
      <c r="F65" s="218">
        <f>D65+E65</f>
        <v>5210.5680000000002</v>
      </c>
      <c r="G65" s="168"/>
      <c r="H65" s="117" t="s">
        <v>653</v>
      </c>
      <c r="I65" s="117" t="s">
        <v>640</v>
      </c>
    </row>
    <row r="66" spans="1:9" s="117" customFormat="1" x14ac:dyDescent="0.2">
      <c r="A66" s="117">
        <v>52</v>
      </c>
      <c r="B66" s="98" t="s">
        <v>787</v>
      </c>
      <c r="C66" s="98" t="s">
        <v>601</v>
      </c>
      <c r="D66" s="218">
        <v>4950</v>
      </c>
      <c r="E66" s="218">
        <f>D66*2%</f>
        <v>99</v>
      </c>
      <c r="F66" s="218">
        <f>D66+E66</f>
        <v>5049</v>
      </c>
      <c r="G66" s="168"/>
      <c r="H66" s="98" t="s">
        <v>653</v>
      </c>
      <c r="I66" s="98" t="s">
        <v>640</v>
      </c>
    </row>
    <row r="67" spans="1:9" s="117" customFormat="1" x14ac:dyDescent="0.2">
      <c r="A67" s="117">
        <v>53</v>
      </c>
      <c r="B67" s="117" t="s">
        <v>958</v>
      </c>
      <c r="C67" s="117" t="s">
        <v>2200</v>
      </c>
      <c r="D67" s="218">
        <v>5108.4000000000005</v>
      </c>
      <c r="E67" s="218">
        <v>102.16800000000001</v>
      </c>
      <c r="F67" s="218">
        <f>D67+E67</f>
        <v>5210.5680000000002</v>
      </c>
      <c r="G67" s="168"/>
      <c r="H67" s="117" t="s">
        <v>653</v>
      </c>
      <c r="I67" s="117" t="s">
        <v>640</v>
      </c>
    </row>
    <row r="68" spans="1:9" s="117" customFormat="1" x14ac:dyDescent="0.2">
      <c r="A68" s="117">
        <v>54</v>
      </c>
      <c r="B68" s="117" t="s">
        <v>1214</v>
      </c>
      <c r="C68" s="117" t="s">
        <v>581</v>
      </c>
      <c r="D68" s="218">
        <v>5108.4000000000005</v>
      </c>
      <c r="E68" s="218">
        <v>102.16800000000001</v>
      </c>
      <c r="F68" s="218">
        <f>D68+E68</f>
        <v>5210.5680000000002</v>
      </c>
      <c r="G68" s="168"/>
      <c r="H68" s="117" t="s">
        <v>653</v>
      </c>
      <c r="I68" s="117" t="s">
        <v>640</v>
      </c>
    </row>
    <row r="69" spans="1:9" s="117" customFormat="1" x14ac:dyDescent="0.2">
      <c r="A69" s="117">
        <v>55</v>
      </c>
      <c r="B69" s="117" t="s">
        <v>2017</v>
      </c>
      <c r="C69" s="117" t="s">
        <v>2852</v>
      </c>
      <c r="D69" s="218">
        <v>5108.4000000000005</v>
      </c>
      <c r="E69" s="218">
        <v>0</v>
      </c>
      <c r="F69" s="218">
        <f t="shared" si="1"/>
        <v>5108.4000000000005</v>
      </c>
      <c r="G69" s="168"/>
      <c r="H69" s="117" t="s">
        <v>653</v>
      </c>
      <c r="I69" s="117" t="s">
        <v>640</v>
      </c>
    </row>
    <row r="70" spans="1:9" s="117" customFormat="1" x14ac:dyDescent="0.2">
      <c r="A70" s="117">
        <v>56</v>
      </c>
      <c r="B70" s="117" t="s">
        <v>2017</v>
      </c>
      <c r="C70" s="117" t="s">
        <v>2853</v>
      </c>
      <c r="D70" s="218">
        <v>5392.2</v>
      </c>
      <c r="E70" s="218">
        <v>0</v>
      </c>
      <c r="F70" s="218">
        <f t="shared" si="1"/>
        <v>5392.2</v>
      </c>
      <c r="G70" s="168"/>
      <c r="H70" s="117" t="s">
        <v>653</v>
      </c>
      <c r="I70" s="117" t="s">
        <v>640</v>
      </c>
    </row>
    <row r="71" spans="1:9" s="117" customFormat="1" x14ac:dyDescent="0.2">
      <c r="A71" s="117">
        <v>57</v>
      </c>
      <c r="B71" s="117" t="s">
        <v>2017</v>
      </c>
      <c r="C71" s="117" t="s">
        <v>2854</v>
      </c>
      <c r="D71" s="218">
        <v>4950</v>
      </c>
      <c r="E71" s="218">
        <v>0</v>
      </c>
      <c r="F71" s="218">
        <f t="shared" si="1"/>
        <v>4950</v>
      </c>
      <c r="G71" s="168"/>
      <c r="H71" s="117" t="s">
        <v>653</v>
      </c>
      <c r="I71" s="117" t="s">
        <v>640</v>
      </c>
    </row>
    <row r="72" spans="1:9" s="117" customFormat="1" x14ac:dyDescent="0.2">
      <c r="A72" s="117">
        <v>58</v>
      </c>
      <c r="B72" s="117" t="s">
        <v>2017</v>
      </c>
      <c r="C72" s="117" t="s">
        <v>2855</v>
      </c>
      <c r="D72" s="218">
        <v>4950</v>
      </c>
      <c r="E72" s="218">
        <v>0</v>
      </c>
      <c r="F72" s="218">
        <f t="shared" si="1"/>
        <v>4950</v>
      </c>
      <c r="G72" s="168"/>
      <c r="H72" s="117" t="s">
        <v>653</v>
      </c>
      <c r="I72" s="117" t="s">
        <v>640</v>
      </c>
    </row>
    <row r="73" spans="1:9" s="65" customFormat="1" x14ac:dyDescent="0.2">
      <c r="A73" s="117">
        <v>59</v>
      </c>
      <c r="B73" s="117" t="s">
        <v>2017</v>
      </c>
      <c r="C73" s="153" t="s">
        <v>2654</v>
      </c>
      <c r="D73" s="218">
        <v>4950</v>
      </c>
      <c r="E73" s="218">
        <v>0</v>
      </c>
      <c r="F73" s="218">
        <f t="shared" si="1"/>
        <v>4950</v>
      </c>
      <c r="G73" s="168"/>
      <c r="H73" s="117" t="s">
        <v>653</v>
      </c>
      <c r="I73" s="117" t="s">
        <v>640</v>
      </c>
    </row>
    <row r="74" spans="1:9" s="65" customFormat="1" x14ac:dyDescent="0.2">
      <c r="A74" s="117">
        <v>60</v>
      </c>
      <c r="B74" s="117" t="s">
        <v>2017</v>
      </c>
      <c r="C74" s="117" t="s">
        <v>2655</v>
      </c>
      <c r="D74" s="218">
        <v>4950</v>
      </c>
      <c r="E74" s="218">
        <v>0</v>
      </c>
      <c r="F74" s="218">
        <f t="shared" si="1"/>
        <v>4950</v>
      </c>
      <c r="G74" s="168"/>
      <c r="H74" s="117" t="s">
        <v>653</v>
      </c>
      <c r="I74" s="117" t="s">
        <v>640</v>
      </c>
    </row>
    <row r="75" spans="1:9" s="65" customFormat="1" x14ac:dyDescent="0.2">
      <c r="A75" s="117">
        <v>61</v>
      </c>
      <c r="B75" s="117" t="s">
        <v>2017</v>
      </c>
      <c r="C75" s="165" t="s">
        <v>2352</v>
      </c>
      <c r="D75" s="218">
        <v>4950</v>
      </c>
      <c r="E75" s="218">
        <v>0</v>
      </c>
      <c r="F75" s="218">
        <f t="shared" si="1"/>
        <v>4950</v>
      </c>
      <c r="G75" s="214"/>
      <c r="H75" s="117" t="s">
        <v>653</v>
      </c>
      <c r="I75" s="117" t="s">
        <v>640</v>
      </c>
    </row>
    <row r="76" spans="1:9" s="65" customFormat="1" x14ac:dyDescent="0.2">
      <c r="A76" s="117">
        <v>62</v>
      </c>
      <c r="B76" s="117" t="s">
        <v>2017</v>
      </c>
      <c r="C76" s="117" t="s">
        <v>2353</v>
      </c>
      <c r="D76" s="218">
        <v>4950</v>
      </c>
      <c r="E76" s="218">
        <v>0</v>
      </c>
      <c r="F76" s="218">
        <f t="shared" si="1"/>
        <v>4950</v>
      </c>
      <c r="G76" s="214"/>
      <c r="H76" s="117" t="s">
        <v>653</v>
      </c>
      <c r="I76" s="117" t="s">
        <v>640</v>
      </c>
    </row>
    <row r="77" spans="1:9" s="65" customFormat="1" x14ac:dyDescent="0.2">
      <c r="A77" s="117">
        <v>63</v>
      </c>
      <c r="B77" s="170" t="s">
        <v>2017</v>
      </c>
      <c r="C77" s="117" t="s">
        <v>2354</v>
      </c>
      <c r="D77" s="218">
        <v>4950</v>
      </c>
      <c r="E77" s="218">
        <v>0</v>
      </c>
      <c r="F77" s="218">
        <f t="shared" si="1"/>
        <v>4950</v>
      </c>
      <c r="G77" s="214"/>
      <c r="H77" s="117" t="s">
        <v>653</v>
      </c>
      <c r="I77" s="117" t="s">
        <v>640</v>
      </c>
    </row>
    <row r="78" spans="1:9" s="117" customFormat="1" x14ac:dyDescent="0.2">
      <c r="A78" s="117">
        <v>64</v>
      </c>
      <c r="B78" s="170" t="s">
        <v>2017</v>
      </c>
      <c r="C78" s="117" t="s">
        <v>2355</v>
      </c>
      <c r="D78" s="218">
        <v>4950</v>
      </c>
      <c r="E78" s="218">
        <v>0</v>
      </c>
      <c r="F78" s="218">
        <f t="shared" si="1"/>
        <v>4950</v>
      </c>
      <c r="G78" s="214"/>
      <c r="H78" s="117" t="s">
        <v>653</v>
      </c>
      <c r="I78" s="117" t="s">
        <v>640</v>
      </c>
    </row>
    <row r="79" spans="1:9" s="117" customFormat="1" x14ac:dyDescent="0.2">
      <c r="A79" s="117">
        <v>65</v>
      </c>
      <c r="B79" s="117" t="s">
        <v>2017</v>
      </c>
      <c r="C79" s="117" t="s">
        <v>2356</v>
      </c>
      <c r="D79" s="218">
        <v>4950</v>
      </c>
      <c r="E79" s="218">
        <v>0</v>
      </c>
      <c r="F79" s="218">
        <f t="shared" si="1"/>
        <v>4950</v>
      </c>
      <c r="G79" s="214"/>
      <c r="H79" s="117" t="s">
        <v>653</v>
      </c>
      <c r="I79" s="117" t="s">
        <v>640</v>
      </c>
    </row>
    <row r="80" spans="1:9" s="117" customFormat="1" x14ac:dyDescent="0.2">
      <c r="A80" s="117">
        <v>66</v>
      </c>
      <c r="B80" s="170" t="s">
        <v>2017</v>
      </c>
      <c r="C80" s="117" t="s">
        <v>2357</v>
      </c>
      <c r="D80" s="218">
        <v>4950</v>
      </c>
      <c r="E80" s="218">
        <v>0</v>
      </c>
      <c r="F80" s="218">
        <f t="shared" si="1"/>
        <v>4950</v>
      </c>
      <c r="G80" s="214"/>
      <c r="H80" s="117" t="s">
        <v>653</v>
      </c>
      <c r="I80" s="117" t="s">
        <v>640</v>
      </c>
    </row>
    <row r="81" spans="1:9" s="117" customFormat="1" x14ac:dyDescent="0.2">
      <c r="A81" s="117">
        <v>67</v>
      </c>
      <c r="B81" s="117" t="s">
        <v>2017</v>
      </c>
      <c r="C81" s="117" t="s">
        <v>2358</v>
      </c>
      <c r="D81" s="218">
        <v>4950</v>
      </c>
      <c r="E81" s="218">
        <v>0</v>
      </c>
      <c r="F81" s="218">
        <f t="shared" si="1"/>
        <v>4950</v>
      </c>
      <c r="G81" s="214"/>
      <c r="H81" s="117" t="s">
        <v>653</v>
      </c>
      <c r="I81" s="117" t="s">
        <v>640</v>
      </c>
    </row>
    <row r="82" spans="1:9" s="117" customFormat="1" x14ac:dyDescent="0.2">
      <c r="A82" s="117">
        <v>68</v>
      </c>
      <c r="B82" s="117" t="s">
        <v>2017</v>
      </c>
      <c r="C82" s="117" t="s">
        <v>2610</v>
      </c>
      <c r="D82" s="218">
        <v>4950</v>
      </c>
      <c r="E82" s="218">
        <v>0</v>
      </c>
      <c r="F82" s="218">
        <f t="shared" si="1"/>
        <v>4950</v>
      </c>
      <c r="G82" s="66"/>
      <c r="H82" s="117" t="s">
        <v>653</v>
      </c>
      <c r="I82" s="117" t="s">
        <v>640</v>
      </c>
    </row>
    <row r="83" spans="1:9" s="117" customFormat="1" x14ac:dyDescent="0.2">
      <c r="A83" s="117">
        <v>69</v>
      </c>
      <c r="B83" s="117" t="s">
        <v>2017</v>
      </c>
      <c r="C83" s="165" t="s">
        <v>2611</v>
      </c>
      <c r="D83" s="218">
        <v>4950</v>
      </c>
      <c r="E83" s="218">
        <v>0</v>
      </c>
      <c r="F83" s="218">
        <f t="shared" ref="F83" si="2">D83+E83</f>
        <v>4950</v>
      </c>
      <c r="G83" s="66"/>
      <c r="H83" s="117" t="s">
        <v>653</v>
      </c>
      <c r="I83" s="117" t="s">
        <v>640</v>
      </c>
    </row>
    <row r="84" spans="1:9" x14ac:dyDescent="0.2">
      <c r="B84" s="37"/>
      <c r="C84" s="37"/>
      <c r="D84" s="38"/>
      <c r="E84" s="38"/>
      <c r="F84" s="40">
        <f>SUM(F15:F83)</f>
        <v>361866.6480000001</v>
      </c>
    </row>
    <row r="85" spans="1:9" x14ac:dyDescent="0.2">
      <c r="B85" s="37"/>
      <c r="C85" s="37"/>
      <c r="D85" s="38"/>
      <c r="E85" s="38"/>
      <c r="F85" s="38"/>
    </row>
    <row r="87" spans="1:9" x14ac:dyDescent="0.2">
      <c r="B87" s="174"/>
    </row>
    <row r="88" spans="1:9" x14ac:dyDescent="0.2">
      <c r="D88" s="131"/>
      <c r="E88" s="131"/>
      <c r="F88" s="131"/>
      <c r="G88" s="131"/>
    </row>
    <row r="89" spans="1:9" x14ac:dyDescent="0.2">
      <c r="D89" s="131"/>
      <c r="E89" s="131"/>
      <c r="F89" s="131"/>
      <c r="G89" s="131"/>
    </row>
    <row r="90" spans="1:9" x14ac:dyDescent="0.2">
      <c r="B90" s="90"/>
      <c r="C90" s="90"/>
    </row>
    <row r="91" spans="1:9" x14ac:dyDescent="0.2">
      <c r="B91" s="90"/>
      <c r="C91" s="90"/>
    </row>
    <row r="92" spans="1:9" x14ac:dyDescent="0.2">
      <c r="B92" s="90"/>
      <c r="C92" s="90"/>
    </row>
    <row r="93" spans="1:9" x14ac:dyDescent="0.2">
      <c r="B93" s="90"/>
      <c r="C93" s="90"/>
    </row>
    <row r="94" spans="1:9" x14ac:dyDescent="0.2">
      <c r="B94" s="90"/>
      <c r="C94" s="90"/>
    </row>
    <row r="95" spans="1:9" x14ac:dyDescent="0.2">
      <c r="B95" s="90"/>
      <c r="C95" s="90"/>
    </row>
    <row r="96" spans="1:9" x14ac:dyDescent="0.2">
      <c r="B96" s="90"/>
      <c r="C96" s="90"/>
    </row>
    <row r="97" spans="2:3" x14ac:dyDescent="0.2">
      <c r="B97" s="90"/>
      <c r="C97" s="90"/>
    </row>
    <row r="98" spans="2:3" x14ac:dyDescent="0.2">
      <c r="B98" s="90"/>
      <c r="C98" s="90"/>
    </row>
    <row r="99" spans="2:3" x14ac:dyDescent="0.2">
      <c r="B99" s="90"/>
      <c r="C99" s="90"/>
    </row>
    <row r="100" spans="2:3" x14ac:dyDescent="0.2">
      <c r="B100" s="90"/>
      <c r="C100" s="90"/>
    </row>
    <row r="101" spans="2:3" x14ac:dyDescent="0.2">
      <c r="B101" s="90"/>
      <c r="C101" s="90"/>
    </row>
    <row r="102" spans="2:3" x14ac:dyDescent="0.2">
      <c r="B102" s="90"/>
      <c r="C102" s="90"/>
    </row>
    <row r="103" spans="2:3" x14ac:dyDescent="0.2">
      <c r="B103" s="90"/>
      <c r="C103" s="90"/>
    </row>
    <row r="104" spans="2:3" x14ac:dyDescent="0.2">
      <c r="B104" s="90"/>
      <c r="C104" s="90"/>
    </row>
    <row r="105" spans="2:3" x14ac:dyDescent="0.2">
      <c r="B105" s="90"/>
      <c r="C105" s="90"/>
    </row>
    <row r="106" spans="2:3" x14ac:dyDescent="0.2">
      <c r="B106" s="90"/>
      <c r="C106" s="90"/>
    </row>
    <row r="107" spans="2:3" x14ac:dyDescent="0.2">
      <c r="B107" s="90"/>
      <c r="C107" s="90"/>
    </row>
    <row r="108" spans="2:3" x14ac:dyDescent="0.2">
      <c r="B108" s="90"/>
      <c r="C108" s="90"/>
    </row>
    <row r="109" spans="2:3" x14ac:dyDescent="0.2">
      <c r="B109" s="90"/>
      <c r="C109" s="90"/>
    </row>
    <row r="110" spans="2:3" x14ac:dyDescent="0.2">
      <c r="B110" s="90"/>
      <c r="C110" s="90"/>
    </row>
    <row r="111" spans="2:3" x14ac:dyDescent="0.2">
      <c r="B111" s="90"/>
      <c r="C111" s="90"/>
    </row>
    <row r="112" spans="2:3" x14ac:dyDescent="0.2">
      <c r="B112" s="90"/>
      <c r="C112" s="90"/>
    </row>
    <row r="113" spans="2:3" x14ac:dyDescent="0.2">
      <c r="B113" s="90"/>
      <c r="C113" s="90"/>
    </row>
    <row r="114" spans="2:3" x14ac:dyDescent="0.2">
      <c r="B114" s="90"/>
      <c r="C114" s="90"/>
    </row>
    <row r="115" spans="2:3" x14ac:dyDescent="0.2">
      <c r="B115" s="90"/>
      <c r="C115" s="90"/>
    </row>
    <row r="116" spans="2:3" x14ac:dyDescent="0.2">
      <c r="B116" s="90"/>
      <c r="C116" s="90"/>
    </row>
    <row r="117" spans="2:3" x14ac:dyDescent="0.2">
      <c r="B117" s="90"/>
      <c r="C117" s="90"/>
    </row>
    <row r="118" spans="2:3" x14ac:dyDescent="0.2">
      <c r="B118" s="90"/>
      <c r="C118" s="90"/>
    </row>
    <row r="119" spans="2:3" x14ac:dyDescent="0.2">
      <c r="B119" s="90"/>
      <c r="C119" s="90"/>
    </row>
    <row r="120" spans="2:3" x14ac:dyDescent="0.2">
      <c r="B120" s="90"/>
      <c r="C120" s="90"/>
    </row>
    <row r="121" spans="2:3" x14ac:dyDescent="0.2">
      <c r="B121" s="90"/>
      <c r="C121" s="90"/>
    </row>
    <row r="122" spans="2:3" x14ac:dyDescent="0.2">
      <c r="B122" s="90"/>
      <c r="C122" s="90"/>
    </row>
    <row r="123" spans="2:3" x14ac:dyDescent="0.2">
      <c r="B123" s="90"/>
      <c r="C123" s="90"/>
    </row>
    <row r="124" spans="2:3" x14ac:dyDescent="0.2">
      <c r="B124" s="90"/>
      <c r="C124" s="90"/>
    </row>
    <row r="125" spans="2:3" x14ac:dyDescent="0.2">
      <c r="B125" s="90"/>
      <c r="C125" s="90"/>
    </row>
    <row r="126" spans="2:3" x14ac:dyDescent="0.2">
      <c r="B126" s="90"/>
      <c r="C126" s="90"/>
    </row>
    <row r="127" spans="2:3" x14ac:dyDescent="0.2">
      <c r="B127" s="90"/>
      <c r="C127" s="90"/>
    </row>
    <row r="128" spans="2:3" x14ac:dyDescent="0.2">
      <c r="B128" s="90"/>
      <c r="C128" s="90"/>
    </row>
    <row r="129" spans="2:3" x14ac:dyDescent="0.2">
      <c r="B129" s="90"/>
      <c r="C129" s="90"/>
    </row>
    <row r="130" spans="2:3" x14ac:dyDescent="0.2">
      <c r="B130" s="90"/>
      <c r="C130" s="90"/>
    </row>
    <row r="131" spans="2:3" x14ac:dyDescent="0.2">
      <c r="B131" s="90"/>
      <c r="C131" s="90"/>
    </row>
    <row r="132" spans="2:3" x14ac:dyDescent="0.2">
      <c r="B132" s="90"/>
      <c r="C132" s="90"/>
    </row>
    <row r="133" spans="2:3" x14ac:dyDescent="0.2">
      <c r="B133" s="90"/>
      <c r="C133" s="90"/>
    </row>
    <row r="134" spans="2:3" x14ac:dyDescent="0.2">
      <c r="B134" s="90"/>
      <c r="C134" s="90"/>
    </row>
    <row r="135" spans="2:3" x14ac:dyDescent="0.2">
      <c r="B135" s="90"/>
      <c r="C135" s="90"/>
    </row>
    <row r="136" spans="2:3" x14ac:dyDescent="0.2">
      <c r="B136" s="90"/>
      <c r="C136" s="90"/>
    </row>
    <row r="137" spans="2:3" x14ac:dyDescent="0.2">
      <c r="B137" s="90"/>
      <c r="C137" s="90"/>
    </row>
    <row r="138" spans="2:3" x14ac:dyDescent="0.2">
      <c r="B138" s="90"/>
      <c r="C138" s="90"/>
    </row>
    <row r="139" spans="2:3" x14ac:dyDescent="0.2">
      <c r="B139" s="90"/>
      <c r="C139" s="90"/>
    </row>
    <row r="140" spans="2:3" x14ac:dyDescent="0.2">
      <c r="B140" s="90"/>
      <c r="C140" s="90"/>
    </row>
    <row r="141" spans="2:3" x14ac:dyDescent="0.2">
      <c r="B141" s="90"/>
      <c r="C141" s="90"/>
    </row>
    <row r="142" spans="2:3" x14ac:dyDescent="0.2">
      <c r="B142" s="90"/>
      <c r="C142" s="90"/>
    </row>
    <row r="143" spans="2:3" x14ac:dyDescent="0.2">
      <c r="B143" s="90"/>
      <c r="C143" s="90"/>
    </row>
  </sheetData>
  <sortState ref="A15:AF83">
    <sortCondition ref="B15:B83"/>
  </sortState>
  <pageMargins left="0.45" right="0.45" top="0.75" bottom="0.75" header="0.3" footer="0.3"/>
  <pageSetup scale="92" firstPageNumber="60" orientation="landscape" useFirstPageNumber="1" r:id="rId1"/>
  <headerFooter>
    <oddFooter>&amp;C&amp;P&amp;R06/30/2023</oddFooter>
  </headerFooter>
  <rowBreaks count="1" manualBreakCount="1">
    <brk id="40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23"/>
  <sheetViews>
    <sheetView topLeftCell="A436" zoomScaleNormal="100" workbookViewId="0">
      <selection activeCell="M22" sqref="M22"/>
    </sheetView>
  </sheetViews>
  <sheetFormatPr defaultRowHeight="12.75" x14ac:dyDescent="0.2"/>
  <cols>
    <col min="1" max="1" width="12.140625" customWidth="1"/>
    <col min="2" max="2" width="14" customWidth="1"/>
    <col min="3" max="8" width="12.140625" customWidth="1"/>
    <col min="9" max="9" width="19.5703125" customWidth="1"/>
    <col min="12" max="12" width="10.85546875" bestFit="1" customWidth="1"/>
  </cols>
  <sheetData>
    <row r="1" spans="1:2" x14ac:dyDescent="0.2">
      <c r="A1" s="3" t="s">
        <v>106</v>
      </c>
    </row>
    <row r="2" spans="1:2" x14ac:dyDescent="0.2">
      <c r="A2" s="3" t="s">
        <v>107</v>
      </c>
    </row>
    <row r="5" spans="1:2" x14ac:dyDescent="0.2">
      <c r="A5" s="56" t="str">
        <f>+C31</f>
        <v>2017-2018</v>
      </c>
      <c r="B5" s="9">
        <f>+D34</f>
        <v>1330660</v>
      </c>
    </row>
    <row r="6" spans="1:2" x14ac:dyDescent="0.2">
      <c r="A6" s="56" t="str">
        <f>+D31</f>
        <v>2018-2019</v>
      </c>
      <c r="B6" s="9">
        <f>+E34</f>
        <v>1330660</v>
      </c>
    </row>
    <row r="7" spans="1:2" x14ac:dyDescent="0.2">
      <c r="A7" s="56" t="str">
        <f>+E31</f>
        <v>2019-2020</v>
      </c>
      <c r="B7" s="9">
        <f>E34</f>
        <v>1330660</v>
      </c>
    </row>
    <row r="8" spans="1:2" x14ac:dyDescent="0.2">
      <c r="A8" s="56" t="str">
        <f>+F31</f>
        <v>2020-2021</v>
      </c>
      <c r="B8" s="9">
        <f>F34</f>
        <v>3786219.04</v>
      </c>
    </row>
    <row r="9" spans="1:2" x14ac:dyDescent="0.2">
      <c r="A9" t="s">
        <v>2204</v>
      </c>
      <c r="B9" s="9">
        <f>G34</f>
        <v>1448503</v>
      </c>
    </row>
    <row r="10" spans="1:2" x14ac:dyDescent="0.2">
      <c r="A10" t="s">
        <v>2348</v>
      </c>
      <c r="B10" s="38">
        <f>H34</f>
        <v>1620000</v>
      </c>
    </row>
    <row r="11" spans="1:2" x14ac:dyDescent="0.2">
      <c r="A11" s="33" t="s">
        <v>2606</v>
      </c>
      <c r="B11" s="9">
        <f>I34</f>
        <v>1620000</v>
      </c>
    </row>
    <row r="16" spans="1:2" x14ac:dyDescent="0.2">
      <c r="A16" t="s">
        <v>108</v>
      </c>
    </row>
    <row r="21" spans="1:15" x14ac:dyDescent="0.2">
      <c r="B21" s="7"/>
    </row>
    <row r="29" spans="1:15" ht="13.5" thickBot="1" x14ac:dyDescent="0.25"/>
    <row r="30" spans="1:15" x14ac:dyDescent="0.2">
      <c r="C30" s="332" t="s">
        <v>104</v>
      </c>
      <c r="D30" s="333"/>
      <c r="E30" s="333"/>
      <c r="F30" s="333"/>
      <c r="G30" s="334"/>
      <c r="H30" s="155" t="s">
        <v>105</v>
      </c>
      <c r="I30" s="28" t="s">
        <v>2962</v>
      </c>
      <c r="L30" s="37"/>
      <c r="M30" s="33"/>
    </row>
    <row r="31" spans="1:15" ht="13.5" thickBot="1" x14ac:dyDescent="0.25">
      <c r="C31" s="24" t="s">
        <v>299</v>
      </c>
      <c r="D31" s="25" t="s">
        <v>308</v>
      </c>
      <c r="E31" s="25" t="s">
        <v>313</v>
      </c>
      <c r="F31" s="25" t="s">
        <v>2056</v>
      </c>
      <c r="G31" s="217" t="s">
        <v>2204</v>
      </c>
      <c r="H31" s="156" t="s">
        <v>2348</v>
      </c>
      <c r="I31" s="27" t="s">
        <v>2606</v>
      </c>
      <c r="L31" s="57"/>
      <c r="O31" s="9"/>
    </row>
    <row r="32" spans="1:15" x14ac:dyDescent="0.2">
      <c r="A32" t="s">
        <v>155</v>
      </c>
      <c r="C32" s="9">
        <v>43389</v>
      </c>
      <c r="D32" s="9">
        <v>47074.16</v>
      </c>
      <c r="E32" s="38">
        <v>42266</v>
      </c>
      <c r="F32" s="38">
        <v>42496.1</v>
      </c>
      <c r="G32" s="38">
        <v>34379.49</v>
      </c>
      <c r="H32" s="66">
        <v>65000</v>
      </c>
      <c r="I32" s="66">
        <v>65000</v>
      </c>
      <c r="L32" s="57"/>
    </row>
    <row r="33" spans="1:12" x14ac:dyDescent="0.2">
      <c r="A33" t="s">
        <v>109</v>
      </c>
      <c r="C33" s="20">
        <v>1395276</v>
      </c>
      <c r="D33" s="20">
        <f>2526757.28-47074.16</f>
        <v>2479683.1199999996</v>
      </c>
      <c r="E33" s="39">
        <v>1288394</v>
      </c>
      <c r="F33" s="39">
        <f>3786219.04-F32</f>
        <v>3743722.94</v>
      </c>
      <c r="G33" s="39">
        <f>G34-G32</f>
        <v>1414123.51</v>
      </c>
      <c r="H33" s="58">
        <f>1568000-13000</f>
        <v>1555000</v>
      </c>
      <c r="I33" s="58">
        <v>1555000</v>
      </c>
      <c r="L33" s="7"/>
    </row>
    <row r="34" spans="1:12" x14ac:dyDescent="0.2">
      <c r="C34" s="9">
        <f>B5</f>
        <v>1330660</v>
      </c>
      <c r="D34" s="9">
        <f>B6</f>
        <v>1330660</v>
      </c>
      <c r="E34" s="9">
        <f t="shared" ref="E34:F34" si="0">SUM(E32:E33)</f>
        <v>1330660</v>
      </c>
      <c r="F34" s="9">
        <f t="shared" si="0"/>
        <v>3786219.04</v>
      </c>
      <c r="G34" s="9">
        <v>1448503</v>
      </c>
      <c r="H34" s="9">
        <f t="shared" ref="H34" si="1">SUM(H32:H33)</f>
        <v>1620000</v>
      </c>
      <c r="I34" s="38">
        <f>SUM(I32:I33)</f>
        <v>1620000</v>
      </c>
    </row>
    <row r="35" spans="1:12" x14ac:dyDescent="0.2">
      <c r="C35" s="9"/>
      <c r="D35" s="9"/>
      <c r="E35" s="9"/>
      <c r="F35" s="9"/>
      <c r="G35" s="9"/>
      <c r="H35" s="9"/>
      <c r="I35" s="9"/>
    </row>
    <row r="36" spans="1:12" x14ac:dyDescent="0.2">
      <c r="A36" s="3" t="s">
        <v>106</v>
      </c>
    </row>
    <row r="37" spans="1:12" x14ac:dyDescent="0.2">
      <c r="A37" s="3" t="s">
        <v>110</v>
      </c>
    </row>
    <row r="40" spans="1:12" x14ac:dyDescent="0.2">
      <c r="A40" s="23"/>
      <c r="B40" s="9"/>
    </row>
    <row r="41" spans="1:12" x14ac:dyDescent="0.2">
      <c r="A41" s="23"/>
      <c r="B41" s="9"/>
    </row>
    <row r="42" spans="1:12" x14ac:dyDescent="0.2">
      <c r="A42" s="47" t="str">
        <f>+$A$5</f>
        <v>2017-2018</v>
      </c>
      <c r="B42" s="9">
        <f>C73</f>
        <v>53961.049999999996</v>
      </c>
    </row>
    <row r="43" spans="1:12" x14ac:dyDescent="0.2">
      <c r="A43" s="56" t="str">
        <f>+$A$6</f>
        <v>2018-2019</v>
      </c>
      <c r="B43" s="9">
        <f>D73</f>
        <v>63074.01</v>
      </c>
    </row>
    <row r="44" spans="1:12" x14ac:dyDescent="0.2">
      <c r="A44" s="56" t="str">
        <f>+$A$7</f>
        <v>2019-2020</v>
      </c>
      <c r="B44" s="9">
        <f>E73</f>
        <v>73980</v>
      </c>
    </row>
    <row r="45" spans="1:12" x14ac:dyDescent="0.2">
      <c r="A45" s="56" t="str">
        <f>+$A$8</f>
        <v>2020-2021</v>
      </c>
      <c r="B45" s="9">
        <f>F73</f>
        <v>66209.600000000006</v>
      </c>
    </row>
    <row r="46" spans="1:12" x14ac:dyDescent="0.2">
      <c r="A46" s="56" t="str">
        <f>+$A$9</f>
        <v>2021-2022</v>
      </c>
      <c r="B46" s="38">
        <f>G73</f>
        <v>71114</v>
      </c>
    </row>
    <row r="47" spans="1:12" x14ac:dyDescent="0.2">
      <c r="A47" t="s">
        <v>2348</v>
      </c>
      <c r="B47" s="38">
        <f>H73</f>
        <v>75590</v>
      </c>
    </row>
    <row r="48" spans="1:12" x14ac:dyDescent="0.2">
      <c r="A48" s="33" t="s">
        <v>2606</v>
      </c>
      <c r="B48" s="9">
        <f>I73</f>
        <v>75590</v>
      </c>
    </row>
    <row r="52" spans="1:11" x14ac:dyDescent="0.2">
      <c r="A52" t="s">
        <v>217</v>
      </c>
    </row>
    <row r="61" spans="1:11" ht="13.5" thickBot="1" x14ac:dyDescent="0.25"/>
    <row r="62" spans="1:11" x14ac:dyDescent="0.2">
      <c r="C62" s="332" t="s">
        <v>104</v>
      </c>
      <c r="D62" s="333"/>
      <c r="E62" s="333"/>
      <c r="F62" s="333"/>
      <c r="G62" s="334"/>
      <c r="H62" s="155" t="s">
        <v>105</v>
      </c>
      <c r="I62" s="28" t="str">
        <f>+$I$30</f>
        <v>APPROVED BUDGET</v>
      </c>
    </row>
    <row r="63" spans="1:11" ht="13.5" thickBot="1" x14ac:dyDescent="0.25">
      <c r="C63" s="24" t="s">
        <v>299</v>
      </c>
      <c r="D63" s="25" t="s">
        <v>308</v>
      </c>
      <c r="E63" s="25" t="s">
        <v>313</v>
      </c>
      <c r="F63" s="25" t="s">
        <v>2056</v>
      </c>
      <c r="G63" s="217" t="s">
        <v>2204</v>
      </c>
      <c r="H63" s="156" t="s">
        <v>2348</v>
      </c>
      <c r="I63" s="27" t="str">
        <f>+$I$31</f>
        <v>2023-2024</v>
      </c>
    </row>
    <row r="64" spans="1:11" x14ac:dyDescent="0.2">
      <c r="A64" t="s">
        <v>109</v>
      </c>
      <c r="C64" s="9">
        <v>42490.59</v>
      </c>
      <c r="D64" s="38">
        <v>43592.65</v>
      </c>
      <c r="E64" s="38">
        <v>41558</v>
      </c>
      <c r="F64" s="38">
        <f>66209.6-F65-F66-F67-F68-F72</f>
        <v>46852.840000000004</v>
      </c>
      <c r="G64" s="38">
        <f>G73-G65-G66-G67-G68-G72</f>
        <v>44282.19</v>
      </c>
      <c r="H64" s="38">
        <v>47940</v>
      </c>
      <c r="I64" s="38">
        <v>47940</v>
      </c>
      <c r="J64" s="38"/>
      <c r="K64" s="9"/>
    </row>
    <row r="65" spans="1:12" x14ac:dyDescent="0.2">
      <c r="A65" t="s">
        <v>111</v>
      </c>
      <c r="C65" s="9">
        <v>4992.46</v>
      </c>
      <c r="D65" s="38">
        <v>5707.27</v>
      </c>
      <c r="E65" s="38">
        <v>18319</v>
      </c>
      <c r="F65" s="38">
        <v>7192.19</v>
      </c>
      <c r="G65" s="38">
        <v>13635.38</v>
      </c>
      <c r="H65" s="38">
        <v>7500</v>
      </c>
      <c r="I65" s="38">
        <v>7500</v>
      </c>
      <c r="J65" s="38"/>
    </row>
    <row r="66" spans="1:12" x14ac:dyDescent="0.2">
      <c r="A66" s="33" t="s">
        <v>292</v>
      </c>
      <c r="C66" s="9">
        <v>3507.56</v>
      </c>
      <c r="D66" s="38">
        <v>2399.66</v>
      </c>
      <c r="E66" s="38">
        <v>3378</v>
      </c>
      <c r="F66" s="38">
        <v>3098.71</v>
      </c>
      <c r="G66" s="38">
        <v>3246.14</v>
      </c>
      <c r="H66" s="38">
        <v>3750</v>
      </c>
      <c r="I66" s="38">
        <v>3750</v>
      </c>
    </row>
    <row r="67" spans="1:12" x14ac:dyDescent="0.2">
      <c r="A67" t="s">
        <v>112</v>
      </c>
      <c r="C67" s="9">
        <v>2929.86</v>
      </c>
      <c r="D67" s="38">
        <v>8238.4500000000007</v>
      </c>
      <c r="E67" s="38">
        <v>7523</v>
      </c>
      <c r="F67" s="38">
        <v>5500.5</v>
      </c>
      <c r="G67" s="38">
        <v>6597.58</v>
      </c>
      <c r="H67" s="38">
        <v>7500</v>
      </c>
      <c r="I67" s="38">
        <v>7500</v>
      </c>
    </row>
    <row r="68" spans="1:12" x14ac:dyDescent="0.2">
      <c r="A68" t="s">
        <v>116</v>
      </c>
      <c r="C68" s="67">
        <v>-714.81</v>
      </c>
      <c r="D68" s="66">
        <v>2643.76</v>
      </c>
      <c r="E68" s="38">
        <v>2366</v>
      </c>
      <c r="F68" s="38">
        <v>2627.61</v>
      </c>
      <c r="G68" s="38">
        <v>2350.38</v>
      </c>
      <c r="H68" s="38">
        <v>2900</v>
      </c>
      <c r="I68" s="38">
        <v>2900</v>
      </c>
    </row>
    <row r="69" spans="1:12" x14ac:dyDescent="0.2">
      <c r="A69" t="s">
        <v>2436</v>
      </c>
      <c r="C69" s="67">
        <v>0</v>
      </c>
      <c r="D69" s="66">
        <v>0</v>
      </c>
      <c r="E69" s="38">
        <v>0</v>
      </c>
      <c r="F69" s="38">
        <v>0</v>
      </c>
      <c r="G69" s="38"/>
      <c r="H69" s="38">
        <v>1500</v>
      </c>
      <c r="I69" s="38">
        <v>1500</v>
      </c>
    </row>
    <row r="70" spans="1:12" x14ac:dyDescent="0.2">
      <c r="A70" t="s">
        <v>2437</v>
      </c>
      <c r="C70" s="67">
        <v>0</v>
      </c>
      <c r="D70" s="66">
        <v>0</v>
      </c>
      <c r="E70" s="38">
        <v>0</v>
      </c>
      <c r="F70" s="38">
        <v>0</v>
      </c>
      <c r="G70" s="38"/>
      <c r="H70" s="38">
        <v>1500</v>
      </c>
      <c r="I70" s="38">
        <v>1500</v>
      </c>
    </row>
    <row r="71" spans="1:12" x14ac:dyDescent="0.2">
      <c r="A71" t="s">
        <v>2788</v>
      </c>
      <c r="C71" s="67"/>
      <c r="D71" s="66"/>
      <c r="E71" s="38"/>
      <c r="F71" s="38"/>
      <c r="G71" s="38"/>
      <c r="H71" s="38">
        <v>1500</v>
      </c>
      <c r="I71" s="38">
        <v>1500</v>
      </c>
    </row>
    <row r="72" spans="1:12" x14ac:dyDescent="0.2">
      <c r="A72" t="s">
        <v>114</v>
      </c>
      <c r="C72" s="20">
        <v>755.39</v>
      </c>
      <c r="D72" s="39">
        <v>492.22</v>
      </c>
      <c r="E72" s="39">
        <v>836</v>
      </c>
      <c r="F72" s="39">
        <v>937.75</v>
      </c>
      <c r="G72" s="39">
        <v>1002.33</v>
      </c>
      <c r="H72" s="39">
        <v>1500</v>
      </c>
      <c r="I72" s="39">
        <v>1500</v>
      </c>
    </row>
    <row r="73" spans="1:12" x14ac:dyDescent="0.2">
      <c r="C73" s="9">
        <f>SUM(C64:C72)</f>
        <v>53961.049999999996</v>
      </c>
      <c r="D73" s="9">
        <f t="shared" ref="D73:H73" si="2">SUM(D64:D72)</f>
        <v>63074.01</v>
      </c>
      <c r="E73" s="9">
        <f t="shared" si="2"/>
        <v>73980</v>
      </c>
      <c r="F73" s="9">
        <f t="shared" si="2"/>
        <v>66209.600000000006</v>
      </c>
      <c r="G73" s="9">
        <v>71114</v>
      </c>
      <c r="H73" s="9">
        <f t="shared" si="2"/>
        <v>75590</v>
      </c>
      <c r="I73" s="38">
        <f t="shared" ref="I73" si="3">SUM(I64:I72)</f>
        <v>75590</v>
      </c>
      <c r="L73" s="9"/>
    </row>
    <row r="74" spans="1:12" x14ac:dyDescent="0.2">
      <c r="C74" s="9"/>
      <c r="D74" s="9"/>
      <c r="E74" s="9"/>
      <c r="F74" s="9"/>
      <c r="G74" s="9"/>
      <c r="H74" s="9"/>
      <c r="I74" s="9"/>
    </row>
    <row r="75" spans="1:12" x14ac:dyDescent="0.2">
      <c r="A75" s="3" t="s">
        <v>106</v>
      </c>
      <c r="F75" s="9"/>
      <c r="H75" s="9"/>
      <c r="I75" s="9"/>
    </row>
    <row r="76" spans="1:12" x14ac:dyDescent="0.2">
      <c r="A76" s="3" t="s">
        <v>115</v>
      </c>
      <c r="F76" s="9"/>
    </row>
    <row r="77" spans="1:12" x14ac:dyDescent="0.2">
      <c r="D77" s="7"/>
      <c r="F77" s="9"/>
    </row>
    <row r="79" spans="1:12" x14ac:dyDescent="0.2">
      <c r="A79" s="23"/>
      <c r="B79" s="9"/>
    </row>
    <row r="80" spans="1:12" x14ac:dyDescent="0.2">
      <c r="A80" s="23"/>
      <c r="B80" s="9"/>
    </row>
    <row r="81" spans="1:2" x14ac:dyDescent="0.2">
      <c r="A81" s="47" t="str">
        <f>+$A$5</f>
        <v>2017-2018</v>
      </c>
      <c r="B81" s="9">
        <f>C108</f>
        <v>5591.39</v>
      </c>
    </row>
    <row r="82" spans="1:2" x14ac:dyDescent="0.2">
      <c r="A82" s="56" t="str">
        <f>+$A$6</f>
        <v>2018-2019</v>
      </c>
      <c r="B82" s="9">
        <f>D108</f>
        <v>-386.2</v>
      </c>
    </row>
    <row r="83" spans="1:2" x14ac:dyDescent="0.2">
      <c r="A83" s="56" t="str">
        <f>+$A$7</f>
        <v>2019-2020</v>
      </c>
      <c r="B83" s="9">
        <f>E108</f>
        <v>88</v>
      </c>
    </row>
    <row r="84" spans="1:2" x14ac:dyDescent="0.2">
      <c r="A84" s="56" t="str">
        <f>+$A$8</f>
        <v>2020-2021</v>
      </c>
      <c r="B84" s="9">
        <f>F108</f>
        <v>2471.59</v>
      </c>
    </row>
    <row r="85" spans="1:2" x14ac:dyDescent="0.2">
      <c r="A85" s="56" t="str">
        <f>+$A$9</f>
        <v>2021-2022</v>
      </c>
      <c r="B85" s="38">
        <f>G108</f>
        <v>1875</v>
      </c>
    </row>
    <row r="86" spans="1:2" x14ac:dyDescent="0.2">
      <c r="A86" t="s">
        <v>2348</v>
      </c>
      <c r="B86" s="38">
        <f>H108</f>
        <v>2000</v>
      </c>
    </row>
    <row r="87" spans="1:2" x14ac:dyDescent="0.2">
      <c r="A87" s="33" t="s">
        <v>2606</v>
      </c>
      <c r="B87" s="9">
        <f>I108</f>
        <v>2000</v>
      </c>
    </row>
    <row r="93" spans="1:2" x14ac:dyDescent="0.2">
      <c r="A93" t="s">
        <v>230</v>
      </c>
    </row>
    <row r="98" spans="1:9" x14ac:dyDescent="0.2">
      <c r="B98" s="7"/>
    </row>
    <row r="99" spans="1:9" x14ac:dyDescent="0.2">
      <c r="B99" s="7"/>
    </row>
    <row r="103" spans="1:9" ht="13.5" thickBot="1" x14ac:dyDescent="0.25"/>
    <row r="104" spans="1:9" x14ac:dyDescent="0.2">
      <c r="C104" s="332" t="s">
        <v>104</v>
      </c>
      <c r="D104" s="333"/>
      <c r="E104" s="333"/>
      <c r="F104" s="333"/>
      <c r="G104" s="334"/>
      <c r="H104" s="155" t="s">
        <v>105</v>
      </c>
      <c r="I104" s="28" t="str">
        <f>+$I$30</f>
        <v>APPROVED BUDGET</v>
      </c>
    </row>
    <row r="105" spans="1:9" ht="13.5" thickBot="1" x14ac:dyDescent="0.25">
      <c r="C105" s="24" t="s">
        <v>299</v>
      </c>
      <c r="D105" s="25" t="s">
        <v>308</v>
      </c>
      <c r="E105" s="25" t="s">
        <v>313</v>
      </c>
      <c r="F105" s="25" t="s">
        <v>2056</v>
      </c>
      <c r="G105" s="217" t="s">
        <v>2204</v>
      </c>
      <c r="H105" s="156" t="s">
        <v>2348</v>
      </c>
      <c r="I105" s="27" t="str">
        <f>+$I$31</f>
        <v>2023-2024</v>
      </c>
    </row>
    <row r="106" spans="1:9" x14ac:dyDescent="0.2">
      <c r="A106" t="s">
        <v>109</v>
      </c>
      <c r="C106" s="9">
        <v>0</v>
      </c>
      <c r="D106" s="9">
        <v>0</v>
      </c>
      <c r="E106" s="36">
        <v>0</v>
      </c>
      <c r="F106" s="36">
        <v>0</v>
      </c>
      <c r="G106" s="38"/>
      <c r="H106" s="38">
        <v>0</v>
      </c>
      <c r="I106" s="38">
        <v>0</v>
      </c>
    </row>
    <row r="107" spans="1:9" x14ac:dyDescent="0.2">
      <c r="A107" t="s">
        <v>155</v>
      </c>
      <c r="C107" s="20">
        <v>5591.39</v>
      </c>
      <c r="D107" s="20">
        <v>-386.2</v>
      </c>
      <c r="E107" s="39">
        <v>88</v>
      </c>
      <c r="F107" s="39">
        <v>2471.59</v>
      </c>
      <c r="G107" s="185">
        <v>1875</v>
      </c>
      <c r="H107" s="232">
        <v>2000</v>
      </c>
      <c r="I107" s="232">
        <v>2000</v>
      </c>
    </row>
    <row r="108" spans="1:9" x14ac:dyDescent="0.2">
      <c r="C108" s="9">
        <f>SUM(C106:C107)</f>
        <v>5591.39</v>
      </c>
      <c r="D108" s="9">
        <f t="shared" ref="D108:H108" si="4">SUM(D106:D107)</f>
        <v>-386.2</v>
      </c>
      <c r="E108" s="9">
        <f t="shared" si="4"/>
        <v>88</v>
      </c>
      <c r="F108" s="9">
        <f t="shared" si="4"/>
        <v>2471.59</v>
      </c>
      <c r="G108" s="9">
        <v>1875</v>
      </c>
      <c r="H108" s="9">
        <f t="shared" si="4"/>
        <v>2000</v>
      </c>
      <c r="I108" s="38">
        <f t="shared" ref="I108" si="5">SUM(I106:I107)</f>
        <v>2000</v>
      </c>
    </row>
    <row r="110" spans="1:9" x14ac:dyDescent="0.2">
      <c r="A110" s="3" t="s">
        <v>106</v>
      </c>
    </row>
    <row r="111" spans="1:9" x14ac:dyDescent="0.2">
      <c r="A111" s="3" t="s">
        <v>122</v>
      </c>
    </row>
    <row r="114" spans="1:2" x14ac:dyDescent="0.2">
      <c r="A114" s="23"/>
      <c r="B114" s="9"/>
    </row>
    <row r="115" spans="1:2" x14ac:dyDescent="0.2">
      <c r="A115" s="23"/>
      <c r="B115" s="9"/>
    </row>
    <row r="116" spans="1:2" x14ac:dyDescent="0.2">
      <c r="A116" s="47" t="str">
        <f>+$A$5</f>
        <v>2017-2018</v>
      </c>
      <c r="B116" s="9">
        <f>C143</f>
        <v>990.32</v>
      </c>
    </row>
    <row r="117" spans="1:2" x14ac:dyDescent="0.2">
      <c r="A117" s="56" t="str">
        <f>+$A$6</f>
        <v>2018-2019</v>
      </c>
      <c r="B117" s="9">
        <f>D143</f>
        <v>993.07</v>
      </c>
    </row>
    <row r="118" spans="1:2" x14ac:dyDescent="0.2">
      <c r="A118" s="56" t="str">
        <f>+$A$7</f>
        <v>2019-2020</v>
      </c>
      <c r="B118" s="9">
        <f>E143</f>
        <v>1484</v>
      </c>
    </row>
    <row r="119" spans="1:2" x14ac:dyDescent="0.2">
      <c r="A119" s="56" t="str">
        <f>+$A$8</f>
        <v>2020-2021</v>
      </c>
      <c r="B119" s="9">
        <f>F143</f>
        <v>3278.73</v>
      </c>
    </row>
    <row r="120" spans="1:2" x14ac:dyDescent="0.2">
      <c r="A120" s="56" t="str">
        <f>+$A$9</f>
        <v>2021-2022</v>
      </c>
      <c r="B120" s="9">
        <f>G143</f>
        <v>16608</v>
      </c>
    </row>
    <row r="121" spans="1:2" x14ac:dyDescent="0.2">
      <c r="A121" t="s">
        <v>2348</v>
      </c>
      <c r="B121" s="38">
        <f>I143</f>
        <v>3500</v>
      </c>
    </row>
    <row r="122" spans="1:2" x14ac:dyDescent="0.2">
      <c r="A122" s="33" t="s">
        <v>2606</v>
      </c>
      <c r="B122" s="9">
        <f>I143</f>
        <v>3500</v>
      </c>
    </row>
    <row r="129" spans="1:9" x14ac:dyDescent="0.2">
      <c r="A129" t="s">
        <v>209</v>
      </c>
    </row>
    <row r="140" spans="1:9" ht="13.5" thickBot="1" x14ac:dyDescent="0.25"/>
    <row r="141" spans="1:9" x14ac:dyDescent="0.2">
      <c r="C141" s="332" t="s">
        <v>104</v>
      </c>
      <c r="D141" s="333"/>
      <c r="E141" s="333"/>
      <c r="F141" s="333"/>
      <c r="G141" s="334"/>
      <c r="H141" s="155" t="s">
        <v>105</v>
      </c>
      <c r="I141" s="28" t="str">
        <f>+$I$30</f>
        <v>APPROVED BUDGET</v>
      </c>
    </row>
    <row r="142" spans="1:9" ht="13.5" thickBot="1" x14ac:dyDescent="0.25">
      <c r="C142" s="24" t="s">
        <v>299</v>
      </c>
      <c r="D142" s="25" t="s">
        <v>308</v>
      </c>
      <c r="E142" s="25" t="s">
        <v>313</v>
      </c>
      <c r="F142" s="25" t="s">
        <v>2056</v>
      </c>
      <c r="G142" s="217" t="s">
        <v>2204</v>
      </c>
      <c r="H142" s="156" t="s">
        <v>2348</v>
      </c>
      <c r="I142" s="27" t="str">
        <f>+$I$31</f>
        <v>2023-2024</v>
      </c>
    </row>
    <row r="143" spans="1:9" x14ac:dyDescent="0.2">
      <c r="A143" t="s">
        <v>109</v>
      </c>
      <c r="C143" s="36">
        <v>990.32</v>
      </c>
      <c r="D143" s="36">
        <v>993.07</v>
      </c>
      <c r="E143" s="36">
        <v>1484</v>
      </c>
      <c r="F143" s="36">
        <v>3278.73</v>
      </c>
      <c r="G143" s="36">
        <v>16608</v>
      </c>
      <c r="H143" s="36">
        <v>3500</v>
      </c>
      <c r="I143" s="36">
        <v>3500</v>
      </c>
    </row>
    <row r="144" spans="1:9" x14ac:dyDescent="0.2">
      <c r="C144" s="8"/>
      <c r="D144" s="8"/>
      <c r="E144" s="8"/>
      <c r="F144" s="8"/>
      <c r="G144" s="36"/>
      <c r="H144" s="36"/>
      <c r="I144" s="36"/>
    </row>
    <row r="145" spans="1:2" x14ac:dyDescent="0.2">
      <c r="A145" s="3" t="s">
        <v>106</v>
      </c>
    </row>
    <row r="146" spans="1:2" x14ac:dyDescent="0.2">
      <c r="A146" s="3" t="s">
        <v>117</v>
      </c>
    </row>
    <row r="149" spans="1:2" x14ac:dyDescent="0.2">
      <c r="A149" s="23"/>
      <c r="B149" s="9"/>
    </row>
    <row r="150" spans="1:2" x14ac:dyDescent="0.2">
      <c r="A150" s="23"/>
      <c r="B150" s="43"/>
    </row>
    <row r="151" spans="1:2" x14ac:dyDescent="0.2">
      <c r="A151" s="47" t="str">
        <f>+$A$5</f>
        <v>2017-2018</v>
      </c>
      <c r="B151" s="9">
        <f>C178</f>
        <v>42009.89</v>
      </c>
    </row>
    <row r="152" spans="1:2" x14ac:dyDescent="0.2">
      <c r="A152" s="56" t="str">
        <f>+$A$6</f>
        <v>2018-2019</v>
      </c>
      <c r="B152" s="9">
        <f>D178</f>
        <v>56739.14</v>
      </c>
    </row>
    <row r="153" spans="1:2" x14ac:dyDescent="0.2">
      <c r="A153" s="56" t="str">
        <f>+$A$7</f>
        <v>2019-2020</v>
      </c>
      <c r="B153" s="9">
        <f>E178</f>
        <v>42595</v>
      </c>
    </row>
    <row r="154" spans="1:2" x14ac:dyDescent="0.2">
      <c r="A154" s="56" t="str">
        <f>+$A$8</f>
        <v>2020-2021</v>
      </c>
      <c r="B154" s="9">
        <f>F178</f>
        <v>43323.54</v>
      </c>
    </row>
    <row r="155" spans="1:2" x14ac:dyDescent="0.2">
      <c r="A155" s="56" t="str">
        <f>+$A$9</f>
        <v>2021-2022</v>
      </c>
      <c r="B155" s="66">
        <f>G178</f>
        <v>46212</v>
      </c>
    </row>
    <row r="156" spans="1:2" x14ac:dyDescent="0.2">
      <c r="A156" t="s">
        <v>2348</v>
      </c>
      <c r="B156" s="66">
        <f>H178</f>
        <v>50000</v>
      </c>
    </row>
    <row r="157" spans="1:2" x14ac:dyDescent="0.2">
      <c r="A157" s="33" t="s">
        <v>2606</v>
      </c>
      <c r="B157" s="9">
        <f>I178</f>
        <v>50000</v>
      </c>
    </row>
    <row r="162" spans="1:9" x14ac:dyDescent="0.2">
      <c r="A162" t="s">
        <v>210</v>
      </c>
    </row>
    <row r="163" spans="1:9" x14ac:dyDescent="0.2">
      <c r="A163" s="33" t="s">
        <v>291</v>
      </c>
    </row>
    <row r="175" spans="1:9" ht="13.5" thickBot="1" x14ac:dyDescent="0.25"/>
    <row r="176" spans="1:9" x14ac:dyDescent="0.2">
      <c r="C176" s="332" t="s">
        <v>104</v>
      </c>
      <c r="D176" s="333"/>
      <c r="E176" s="333"/>
      <c r="F176" s="333"/>
      <c r="G176" s="334"/>
      <c r="H176" s="155" t="s">
        <v>105</v>
      </c>
      <c r="I176" s="28" t="str">
        <f>+$I$30</f>
        <v>APPROVED BUDGET</v>
      </c>
    </row>
    <row r="177" spans="1:9" ht="13.5" thickBot="1" x14ac:dyDescent="0.25">
      <c r="C177" s="24" t="s">
        <v>299</v>
      </c>
      <c r="D177" s="25" t="s">
        <v>308</v>
      </c>
      <c r="E177" s="25" t="s">
        <v>313</v>
      </c>
      <c r="F177" s="25" t="s">
        <v>2056</v>
      </c>
      <c r="G177" s="217" t="s">
        <v>2204</v>
      </c>
      <c r="H177" s="156" t="s">
        <v>2348</v>
      </c>
      <c r="I177" s="27" t="str">
        <f>+$I$31</f>
        <v>2023-2024</v>
      </c>
    </row>
    <row r="178" spans="1:9" x14ac:dyDescent="0.2">
      <c r="A178" t="s">
        <v>113</v>
      </c>
      <c r="C178" s="36">
        <v>42009.89</v>
      </c>
      <c r="D178" s="36">
        <v>56739.14</v>
      </c>
      <c r="E178" s="36">
        <v>42595</v>
      </c>
      <c r="F178" s="36">
        <v>43323.54</v>
      </c>
      <c r="G178" s="36">
        <v>46212</v>
      </c>
      <c r="H178" s="57">
        <v>50000</v>
      </c>
      <c r="I178" s="57">
        <v>50000</v>
      </c>
    </row>
    <row r="179" spans="1:9" x14ac:dyDescent="0.2">
      <c r="C179" s="8"/>
      <c r="D179" s="8"/>
      <c r="E179" s="8"/>
      <c r="F179" s="8"/>
      <c r="G179" s="8"/>
      <c r="H179" s="8"/>
      <c r="I179" s="8"/>
    </row>
    <row r="180" spans="1:9" x14ac:dyDescent="0.2">
      <c r="A180" s="3" t="s">
        <v>106</v>
      </c>
    </row>
    <row r="181" spans="1:9" x14ac:dyDescent="0.2">
      <c r="A181" s="3" t="s">
        <v>118</v>
      </c>
    </row>
    <row r="184" spans="1:9" x14ac:dyDescent="0.2">
      <c r="A184" s="23"/>
      <c r="B184" s="9"/>
    </row>
    <row r="185" spans="1:9" x14ac:dyDescent="0.2">
      <c r="A185" s="23"/>
      <c r="B185" s="9"/>
    </row>
    <row r="186" spans="1:9" x14ac:dyDescent="0.2">
      <c r="A186" s="47" t="str">
        <f>+$A$5</f>
        <v>2017-2018</v>
      </c>
      <c r="B186" s="9">
        <f>C213</f>
        <v>11608.13</v>
      </c>
    </row>
    <row r="187" spans="1:9" x14ac:dyDescent="0.2">
      <c r="A187" s="56" t="str">
        <f>+$A$6</f>
        <v>2018-2019</v>
      </c>
      <c r="B187" s="9">
        <f>D213</f>
        <v>5284.73</v>
      </c>
    </row>
    <row r="188" spans="1:9" x14ac:dyDescent="0.2">
      <c r="A188" s="56" t="str">
        <f>+$A$7</f>
        <v>2019-2020</v>
      </c>
      <c r="B188" s="9">
        <f>E213</f>
        <v>14627</v>
      </c>
    </row>
    <row r="189" spans="1:9" x14ac:dyDescent="0.2">
      <c r="A189" s="56" t="str">
        <f>+$A$8</f>
        <v>2020-2021</v>
      </c>
      <c r="B189" s="9">
        <f>F213</f>
        <v>11038.31</v>
      </c>
    </row>
    <row r="190" spans="1:9" x14ac:dyDescent="0.2">
      <c r="A190" s="56" t="str">
        <f>+$A$9</f>
        <v>2021-2022</v>
      </c>
      <c r="B190" s="38">
        <f>G213</f>
        <v>6081</v>
      </c>
    </row>
    <row r="191" spans="1:9" x14ac:dyDescent="0.2">
      <c r="A191" t="s">
        <v>2348</v>
      </c>
      <c r="B191" s="38">
        <f>H213</f>
        <v>12500</v>
      </c>
    </row>
    <row r="192" spans="1:9" x14ac:dyDescent="0.2">
      <c r="A192" s="33" t="s">
        <v>2606</v>
      </c>
      <c r="B192" s="9">
        <f>I213</f>
        <v>8000</v>
      </c>
    </row>
    <row r="198" spans="1:1" x14ac:dyDescent="0.2">
      <c r="A198" t="s">
        <v>215</v>
      </c>
    </row>
    <row r="210" spans="1:9" ht="13.5" thickBot="1" x14ac:dyDescent="0.25"/>
    <row r="211" spans="1:9" x14ac:dyDescent="0.2">
      <c r="C211" s="332" t="s">
        <v>104</v>
      </c>
      <c r="D211" s="333"/>
      <c r="E211" s="333"/>
      <c r="F211" s="333"/>
      <c r="G211" s="334"/>
      <c r="H211" s="155" t="s">
        <v>105</v>
      </c>
      <c r="I211" s="28" t="str">
        <f>+$I$30</f>
        <v>APPROVED BUDGET</v>
      </c>
    </row>
    <row r="212" spans="1:9" ht="13.5" thickBot="1" x14ac:dyDescent="0.25">
      <c r="C212" s="24" t="s">
        <v>299</v>
      </c>
      <c r="D212" s="25" t="s">
        <v>308</v>
      </c>
      <c r="E212" s="25" t="s">
        <v>313</v>
      </c>
      <c r="F212" s="25" t="s">
        <v>2056</v>
      </c>
      <c r="G212" s="217" t="s">
        <v>2204</v>
      </c>
      <c r="H212" s="156" t="s">
        <v>2348</v>
      </c>
      <c r="I212" s="27" t="str">
        <f>+$I$31</f>
        <v>2023-2024</v>
      </c>
    </row>
    <row r="213" spans="1:9" x14ac:dyDescent="0.2">
      <c r="A213" t="s">
        <v>155</v>
      </c>
      <c r="C213" s="9">
        <v>11608.13</v>
      </c>
      <c r="D213" s="9">
        <v>5284.73</v>
      </c>
      <c r="E213" s="38">
        <v>14627</v>
      </c>
      <c r="F213" s="38">
        <v>11038.31</v>
      </c>
      <c r="G213" s="38">
        <v>6081</v>
      </c>
      <c r="H213" s="38">
        <v>12500</v>
      </c>
      <c r="I213" s="38">
        <v>8000</v>
      </c>
    </row>
    <row r="214" spans="1:9" x14ac:dyDescent="0.2">
      <c r="C214" s="9"/>
      <c r="D214" s="9"/>
      <c r="E214" s="9"/>
      <c r="F214" s="9"/>
      <c r="G214" s="9"/>
      <c r="H214" s="9"/>
      <c r="I214" s="9"/>
    </row>
    <row r="215" spans="1:9" x14ac:dyDescent="0.2">
      <c r="A215" s="3" t="s">
        <v>106</v>
      </c>
    </row>
    <row r="216" spans="1:9" x14ac:dyDescent="0.2">
      <c r="A216" s="3" t="s">
        <v>119</v>
      </c>
    </row>
    <row r="219" spans="1:9" x14ac:dyDescent="0.2">
      <c r="A219" s="23"/>
      <c r="B219" s="9"/>
    </row>
    <row r="220" spans="1:9" x14ac:dyDescent="0.2">
      <c r="A220" s="23"/>
      <c r="B220" s="9"/>
    </row>
    <row r="221" spans="1:9" x14ac:dyDescent="0.2">
      <c r="A221" s="47" t="str">
        <f>+$A$5</f>
        <v>2017-2018</v>
      </c>
      <c r="B221" s="9">
        <f>C248</f>
        <v>228440.91</v>
      </c>
    </row>
    <row r="222" spans="1:9" x14ac:dyDescent="0.2">
      <c r="A222" s="56" t="str">
        <f>+$A$6</f>
        <v>2018-2019</v>
      </c>
      <c r="B222" s="9">
        <f>D248</f>
        <v>232917.54</v>
      </c>
    </row>
    <row r="223" spans="1:9" x14ac:dyDescent="0.2">
      <c r="A223" s="56" t="str">
        <f>+$A$7</f>
        <v>2019-2020</v>
      </c>
      <c r="B223" s="9">
        <f>E248</f>
        <v>229993</v>
      </c>
    </row>
    <row r="224" spans="1:9" x14ac:dyDescent="0.2">
      <c r="A224" s="56" t="str">
        <f>+$A$8</f>
        <v>2020-2021</v>
      </c>
      <c r="B224" s="9">
        <f>F248</f>
        <v>185620</v>
      </c>
    </row>
    <row r="225" spans="1:2" x14ac:dyDescent="0.2">
      <c r="A225" s="56" t="str">
        <f>+$A$9</f>
        <v>2021-2022</v>
      </c>
      <c r="B225" s="38">
        <f>G248</f>
        <v>171840</v>
      </c>
    </row>
    <row r="226" spans="1:2" x14ac:dyDescent="0.2">
      <c r="A226" t="s">
        <v>2348</v>
      </c>
      <c r="B226" s="38">
        <f>H248</f>
        <v>250000</v>
      </c>
    </row>
    <row r="227" spans="1:2" x14ac:dyDescent="0.2">
      <c r="A227" s="33" t="s">
        <v>2606</v>
      </c>
      <c r="B227" s="9">
        <f>I248</f>
        <v>275000</v>
      </c>
    </row>
    <row r="234" spans="1:2" x14ac:dyDescent="0.2">
      <c r="A234" t="s">
        <v>121</v>
      </c>
    </row>
    <row r="239" spans="1:2" x14ac:dyDescent="0.2">
      <c r="B239" s="7"/>
    </row>
    <row r="245" spans="1:9" ht="13.5" thickBot="1" x14ac:dyDescent="0.25"/>
    <row r="246" spans="1:9" x14ac:dyDescent="0.2">
      <c r="C246" s="332" t="s">
        <v>104</v>
      </c>
      <c r="D246" s="333"/>
      <c r="E246" s="333"/>
      <c r="F246" s="333"/>
      <c r="G246" s="334"/>
      <c r="H246" s="155" t="s">
        <v>105</v>
      </c>
      <c r="I246" s="28" t="str">
        <f>+$I$30</f>
        <v>APPROVED BUDGET</v>
      </c>
    </row>
    <row r="247" spans="1:9" ht="13.5" thickBot="1" x14ac:dyDescent="0.25">
      <c r="C247" s="24" t="s">
        <v>299</v>
      </c>
      <c r="D247" s="25" t="s">
        <v>308</v>
      </c>
      <c r="E247" s="25" t="s">
        <v>313</v>
      </c>
      <c r="F247" s="25" t="s">
        <v>2056</v>
      </c>
      <c r="G247" s="217" t="s">
        <v>2204</v>
      </c>
      <c r="H247" s="156" t="s">
        <v>2348</v>
      </c>
      <c r="I247" s="27" t="str">
        <f>+$I$31</f>
        <v>2023-2024</v>
      </c>
    </row>
    <row r="248" spans="1:9" x14ac:dyDescent="0.2">
      <c r="A248" t="s">
        <v>120</v>
      </c>
      <c r="C248" s="36">
        <v>228440.91</v>
      </c>
      <c r="D248" s="36">
        <v>232917.54</v>
      </c>
      <c r="E248" s="36">
        <v>229993</v>
      </c>
      <c r="F248" s="36">
        <v>185620</v>
      </c>
      <c r="G248" s="36">
        <v>171840</v>
      </c>
      <c r="H248" s="36">
        <v>250000</v>
      </c>
      <c r="I248" s="36">
        <v>275000</v>
      </c>
    </row>
    <row r="250" spans="1:9" x14ac:dyDescent="0.2">
      <c r="A250" s="3" t="s">
        <v>106</v>
      </c>
    </row>
    <row r="251" spans="1:9" x14ac:dyDescent="0.2">
      <c r="A251" s="3" t="s">
        <v>123</v>
      </c>
    </row>
    <row r="254" spans="1:9" x14ac:dyDescent="0.2">
      <c r="A254" s="23"/>
      <c r="B254" s="9"/>
    </row>
    <row r="255" spans="1:9" x14ac:dyDescent="0.2">
      <c r="A255" s="23"/>
      <c r="B255" s="9"/>
    </row>
    <row r="256" spans="1:9" x14ac:dyDescent="0.2">
      <c r="A256" s="47" t="str">
        <f>+$A$5</f>
        <v>2017-2018</v>
      </c>
      <c r="B256" s="9">
        <f>C282</f>
        <v>274683</v>
      </c>
    </row>
    <row r="257" spans="1:2" x14ac:dyDescent="0.2">
      <c r="A257" s="56" t="str">
        <f>+$A$6</f>
        <v>2018-2019</v>
      </c>
      <c r="B257" s="9">
        <f>D282</f>
        <v>279217</v>
      </c>
    </row>
    <row r="258" spans="1:2" x14ac:dyDescent="0.2">
      <c r="A258" s="56" t="str">
        <f>+$A$7</f>
        <v>2019-2020</v>
      </c>
      <c r="B258" s="9">
        <f>E282</f>
        <v>256613</v>
      </c>
    </row>
    <row r="259" spans="1:2" x14ac:dyDescent="0.2">
      <c r="A259" s="56" t="str">
        <f>+$A$8</f>
        <v>2020-2021</v>
      </c>
      <c r="B259" s="9">
        <f>F282</f>
        <v>272333.86</v>
      </c>
    </row>
    <row r="260" spans="1:2" x14ac:dyDescent="0.2">
      <c r="A260" s="56" t="str">
        <f>+$A$9</f>
        <v>2021-2022</v>
      </c>
      <c r="B260" s="38">
        <f>G282</f>
        <v>377789</v>
      </c>
    </row>
    <row r="261" spans="1:2" x14ac:dyDescent="0.2">
      <c r="A261" t="s">
        <v>2348</v>
      </c>
      <c r="B261" s="38">
        <f>H282</f>
        <v>300000</v>
      </c>
    </row>
    <row r="262" spans="1:2" x14ac:dyDescent="0.2">
      <c r="A262" s="33" t="s">
        <v>2606</v>
      </c>
      <c r="B262" s="9">
        <f>I282</f>
        <v>370000</v>
      </c>
    </row>
    <row r="268" spans="1:2" x14ac:dyDescent="0.2">
      <c r="A268" t="s">
        <v>211</v>
      </c>
    </row>
    <row r="276" spans="1:9" ht="13.5" thickBot="1" x14ac:dyDescent="0.25"/>
    <row r="277" spans="1:9" x14ac:dyDescent="0.2">
      <c r="C277" s="332" t="s">
        <v>104</v>
      </c>
      <c r="D277" s="333"/>
      <c r="E277" s="333"/>
      <c r="F277" s="333"/>
      <c r="G277" s="334"/>
      <c r="H277" s="155" t="s">
        <v>105</v>
      </c>
      <c r="I277" s="28" t="str">
        <f>+$I$30</f>
        <v>APPROVED BUDGET</v>
      </c>
    </row>
    <row r="278" spans="1:9" ht="13.5" thickBot="1" x14ac:dyDescent="0.25">
      <c r="C278" s="24" t="s">
        <v>299</v>
      </c>
      <c r="D278" s="25" t="s">
        <v>308</v>
      </c>
      <c r="E278" s="25" t="s">
        <v>313</v>
      </c>
      <c r="F278" s="25" t="s">
        <v>2056</v>
      </c>
      <c r="G278" s="217" t="s">
        <v>2204</v>
      </c>
      <c r="H278" s="156" t="s">
        <v>2348</v>
      </c>
      <c r="I278" s="27" t="str">
        <f>+$I$31</f>
        <v>2023-2024</v>
      </c>
    </row>
    <row r="279" spans="1:9" x14ac:dyDescent="0.2">
      <c r="A279" t="s">
        <v>200</v>
      </c>
      <c r="C279" s="54">
        <v>27722</v>
      </c>
      <c r="D279" s="54">
        <v>43585</v>
      </c>
      <c r="E279" s="54">
        <v>26289</v>
      </c>
      <c r="F279" s="54">
        <v>34812.89</v>
      </c>
      <c r="G279" s="54">
        <v>51995.63</v>
      </c>
      <c r="H279" s="54">
        <v>50000</v>
      </c>
      <c r="I279" s="54">
        <v>60000</v>
      </c>
    </row>
    <row r="280" spans="1:9" x14ac:dyDescent="0.2">
      <c r="A280" t="s">
        <v>201</v>
      </c>
      <c r="C280" s="54">
        <v>71875</v>
      </c>
      <c r="D280" s="54">
        <v>94873</v>
      </c>
      <c r="E280" s="54">
        <v>86884</v>
      </c>
      <c r="F280" s="54">
        <v>82552.12</v>
      </c>
      <c r="G280" s="54">
        <v>94138.26</v>
      </c>
      <c r="H280" s="54">
        <v>100000</v>
      </c>
      <c r="I280" s="54">
        <v>110000</v>
      </c>
    </row>
    <row r="281" spans="1:9" x14ac:dyDescent="0.2">
      <c r="A281" t="s">
        <v>202</v>
      </c>
      <c r="C281" s="54">
        <f>175085+1</f>
        <v>175086</v>
      </c>
      <c r="D281" s="54">
        <v>140759</v>
      </c>
      <c r="E281" s="54">
        <v>143440</v>
      </c>
      <c r="F281" s="54">
        <v>154968.85</v>
      </c>
      <c r="G281" s="54">
        <v>231655.53</v>
      </c>
      <c r="H281" s="54">
        <v>150000</v>
      </c>
      <c r="I281" s="54">
        <v>200000</v>
      </c>
    </row>
    <row r="282" spans="1:9" x14ac:dyDescent="0.2">
      <c r="C282" s="13">
        <f>SUM(C279:C281)</f>
        <v>274683</v>
      </c>
      <c r="D282" s="13">
        <f>SUM(D279:D281)</f>
        <v>279217</v>
      </c>
      <c r="E282" s="69">
        <f>SUM(E279:E281)</f>
        <v>256613</v>
      </c>
      <c r="F282" s="35">
        <f>SUM(F279:F281)</f>
        <v>272333.86</v>
      </c>
      <c r="G282" s="35">
        <v>377789</v>
      </c>
      <c r="H282" s="35">
        <f t="shared" ref="H282" si="6">SUM(H279:H281)</f>
        <v>300000</v>
      </c>
      <c r="I282" s="35">
        <f>SUM(I279:I281)</f>
        <v>370000</v>
      </c>
    </row>
    <row r="283" spans="1:9" x14ac:dyDescent="0.2">
      <c r="C283" s="8"/>
      <c r="D283" s="8"/>
      <c r="E283" s="8"/>
      <c r="F283" s="8"/>
      <c r="G283" s="36"/>
      <c r="H283" s="36"/>
      <c r="I283" s="36"/>
    </row>
    <row r="284" spans="1:9" x14ac:dyDescent="0.2">
      <c r="A284" s="3" t="s">
        <v>124</v>
      </c>
    </row>
    <row r="285" spans="1:9" x14ac:dyDescent="0.2">
      <c r="A285" s="3" t="s">
        <v>125</v>
      </c>
    </row>
    <row r="288" spans="1:9" x14ac:dyDescent="0.2">
      <c r="A288" s="23"/>
      <c r="B288" s="9"/>
    </row>
    <row r="289" spans="1:2" x14ac:dyDescent="0.2">
      <c r="A289" s="23"/>
      <c r="B289" s="9"/>
    </row>
    <row r="290" spans="1:2" x14ac:dyDescent="0.2">
      <c r="A290" s="47" t="str">
        <f>+$A$5</f>
        <v>2017-2018</v>
      </c>
      <c r="B290" s="9">
        <f>C317</f>
        <v>36044.5</v>
      </c>
    </row>
    <row r="291" spans="1:2" x14ac:dyDescent="0.2">
      <c r="A291" s="56" t="str">
        <f>+$A$6</f>
        <v>2018-2019</v>
      </c>
      <c r="B291" s="9">
        <f>D317</f>
        <v>33965.65</v>
      </c>
    </row>
    <row r="292" spans="1:2" x14ac:dyDescent="0.2">
      <c r="A292" s="56" t="str">
        <f>+$A$7</f>
        <v>2019-2020</v>
      </c>
      <c r="B292" s="9">
        <f>E317</f>
        <v>32016</v>
      </c>
    </row>
    <row r="293" spans="1:2" x14ac:dyDescent="0.2">
      <c r="A293" s="56" t="str">
        <f>+$A$8</f>
        <v>2020-2021</v>
      </c>
      <c r="B293" s="9">
        <f>F317</f>
        <v>30123.759999999998</v>
      </c>
    </row>
    <row r="294" spans="1:2" x14ac:dyDescent="0.2">
      <c r="A294" s="56" t="str">
        <f>+$A$9</f>
        <v>2021-2022</v>
      </c>
      <c r="B294" s="38">
        <f>G317</f>
        <v>33570</v>
      </c>
    </row>
    <row r="295" spans="1:2" x14ac:dyDescent="0.2">
      <c r="A295" t="s">
        <v>2348</v>
      </c>
      <c r="B295" s="38">
        <f>H317</f>
        <v>40000</v>
      </c>
    </row>
    <row r="296" spans="1:2" x14ac:dyDescent="0.2">
      <c r="A296" s="33" t="s">
        <v>2606</v>
      </c>
      <c r="B296" s="9">
        <f>I317</f>
        <v>40000</v>
      </c>
    </row>
    <row r="304" spans="1:2" x14ac:dyDescent="0.2">
      <c r="A304" t="s">
        <v>212</v>
      </c>
    </row>
    <row r="314" spans="1:9" ht="13.5" thickBot="1" x14ac:dyDescent="0.25"/>
    <row r="315" spans="1:9" x14ac:dyDescent="0.2">
      <c r="C315" s="332" t="s">
        <v>104</v>
      </c>
      <c r="D315" s="333"/>
      <c r="E315" s="333"/>
      <c r="F315" s="333"/>
      <c r="G315" s="334"/>
      <c r="H315" s="155" t="s">
        <v>105</v>
      </c>
      <c r="I315" s="28" t="str">
        <f>+$I$30</f>
        <v>APPROVED BUDGET</v>
      </c>
    </row>
    <row r="316" spans="1:9" ht="13.5" thickBot="1" x14ac:dyDescent="0.25">
      <c r="C316" s="24" t="s">
        <v>299</v>
      </c>
      <c r="D316" s="25" t="s">
        <v>308</v>
      </c>
      <c r="E316" s="25" t="s">
        <v>313</v>
      </c>
      <c r="F316" s="25" t="s">
        <v>2056</v>
      </c>
      <c r="G316" s="217" t="s">
        <v>2204</v>
      </c>
      <c r="H316" s="156" t="s">
        <v>2348</v>
      </c>
      <c r="I316" s="27" t="str">
        <f>+$I$31</f>
        <v>2023-2024</v>
      </c>
    </row>
    <row r="317" spans="1:9" x14ac:dyDescent="0.2">
      <c r="A317" t="s">
        <v>120</v>
      </c>
      <c r="C317" s="36">
        <v>36044.5</v>
      </c>
      <c r="D317" s="36">
        <v>33965.65</v>
      </c>
      <c r="E317" s="36">
        <v>32016</v>
      </c>
      <c r="F317" s="36">
        <v>30123.759999999998</v>
      </c>
      <c r="G317" s="36">
        <v>33570</v>
      </c>
      <c r="H317" s="36">
        <v>40000</v>
      </c>
      <c r="I317" s="36">
        <v>40000</v>
      </c>
    </row>
    <row r="318" spans="1:9" x14ac:dyDescent="0.2">
      <c r="C318" s="8"/>
      <c r="D318" s="8"/>
      <c r="E318" s="8"/>
      <c r="F318" s="8"/>
      <c r="G318" s="36"/>
      <c r="H318" s="36"/>
      <c r="I318" s="36"/>
    </row>
    <row r="319" spans="1:9" x14ac:dyDescent="0.2">
      <c r="A319" s="3" t="s">
        <v>124</v>
      </c>
    </row>
    <row r="320" spans="1:9" x14ac:dyDescent="0.2">
      <c r="A320" s="3" t="s">
        <v>126</v>
      </c>
    </row>
    <row r="323" spans="1:2" x14ac:dyDescent="0.2">
      <c r="A323" s="23"/>
      <c r="B323" s="9"/>
    </row>
    <row r="324" spans="1:2" x14ac:dyDescent="0.2">
      <c r="A324" s="23"/>
      <c r="B324" s="9"/>
    </row>
    <row r="325" spans="1:2" x14ac:dyDescent="0.2">
      <c r="A325" s="47" t="str">
        <f>+$A$5</f>
        <v>2017-2018</v>
      </c>
      <c r="B325" s="9">
        <f>C352</f>
        <v>1314.53</v>
      </c>
    </row>
    <row r="326" spans="1:2" x14ac:dyDescent="0.2">
      <c r="A326" s="56" t="str">
        <f>+$A$6</f>
        <v>2018-2019</v>
      </c>
      <c r="B326" s="9">
        <f>D352</f>
        <v>1741.06</v>
      </c>
    </row>
    <row r="327" spans="1:2" x14ac:dyDescent="0.2">
      <c r="A327" s="56" t="str">
        <f>+$A$7</f>
        <v>2019-2020</v>
      </c>
      <c r="B327" s="9">
        <f>E352</f>
        <v>1986</v>
      </c>
    </row>
    <row r="328" spans="1:2" x14ac:dyDescent="0.2">
      <c r="A328" s="56" t="str">
        <f>+$A$8</f>
        <v>2020-2021</v>
      </c>
      <c r="B328" s="9">
        <f>F352</f>
        <v>1638.93</v>
      </c>
    </row>
    <row r="329" spans="1:2" x14ac:dyDescent="0.2">
      <c r="A329" s="56" t="str">
        <f>+$A$9</f>
        <v>2021-2022</v>
      </c>
      <c r="B329" s="38">
        <f>G352</f>
        <v>2000</v>
      </c>
    </row>
    <row r="330" spans="1:2" x14ac:dyDescent="0.2">
      <c r="A330" t="s">
        <v>2348</v>
      </c>
      <c r="B330" s="38">
        <f>H352</f>
        <v>2000</v>
      </c>
    </row>
    <row r="331" spans="1:2" x14ac:dyDescent="0.2">
      <c r="A331" s="33" t="s">
        <v>2606</v>
      </c>
      <c r="B331" s="9">
        <f>I352</f>
        <v>2000</v>
      </c>
    </row>
    <row r="341" spans="1:9" x14ac:dyDescent="0.2">
      <c r="A341" t="s">
        <v>214</v>
      </c>
    </row>
    <row r="349" spans="1:9" ht="13.5" thickBot="1" x14ac:dyDescent="0.25"/>
    <row r="350" spans="1:9" x14ac:dyDescent="0.2">
      <c r="C350" s="332" t="s">
        <v>104</v>
      </c>
      <c r="D350" s="333"/>
      <c r="E350" s="333"/>
      <c r="F350" s="333"/>
      <c r="G350" s="334"/>
      <c r="H350" s="155" t="s">
        <v>105</v>
      </c>
      <c r="I350" s="28" t="str">
        <f>+$I$30</f>
        <v>APPROVED BUDGET</v>
      </c>
    </row>
    <row r="351" spans="1:9" ht="13.5" thickBot="1" x14ac:dyDescent="0.25">
      <c r="C351" s="24" t="s">
        <v>299</v>
      </c>
      <c r="D351" s="25" t="s">
        <v>308</v>
      </c>
      <c r="E351" s="25" t="s">
        <v>313</v>
      </c>
      <c r="F351" s="25" t="s">
        <v>2056</v>
      </c>
      <c r="G351" s="217" t="s">
        <v>2204</v>
      </c>
      <c r="H351" s="156" t="s">
        <v>2348</v>
      </c>
      <c r="I351" s="27" t="str">
        <f>+$I$31</f>
        <v>2023-2024</v>
      </c>
    </row>
    <row r="352" spans="1:9" x14ac:dyDescent="0.2">
      <c r="A352" t="s">
        <v>21</v>
      </c>
      <c r="C352" s="36">
        <v>1314.53</v>
      </c>
      <c r="D352" s="36">
        <v>1741.06</v>
      </c>
      <c r="E352" s="36">
        <v>1986</v>
      </c>
      <c r="F352" s="36">
        <v>1638.93</v>
      </c>
      <c r="G352" s="36">
        <v>2000</v>
      </c>
      <c r="H352" s="36">
        <v>2000</v>
      </c>
      <c r="I352" s="36">
        <v>2000</v>
      </c>
    </row>
    <row r="353" spans="1:9" x14ac:dyDescent="0.2">
      <c r="C353" s="8"/>
      <c r="D353" s="8"/>
      <c r="E353" s="8"/>
      <c r="F353" s="8"/>
      <c r="G353" s="36"/>
      <c r="H353" s="36"/>
      <c r="I353" s="36"/>
    </row>
    <row r="354" spans="1:9" x14ac:dyDescent="0.2">
      <c r="A354" s="3" t="s">
        <v>127</v>
      </c>
    </row>
    <row r="355" spans="1:9" x14ac:dyDescent="0.2">
      <c r="A355" s="3" t="s">
        <v>128</v>
      </c>
    </row>
    <row r="358" spans="1:9" x14ac:dyDescent="0.2">
      <c r="A358" s="23"/>
      <c r="B358" s="9"/>
    </row>
    <row r="359" spans="1:9" x14ac:dyDescent="0.2">
      <c r="A359" s="47" t="str">
        <f>+$A$5</f>
        <v>2017-2018</v>
      </c>
      <c r="B359" s="9">
        <f>C387</f>
        <v>13722.59</v>
      </c>
    </row>
    <row r="360" spans="1:9" x14ac:dyDescent="0.2">
      <c r="A360" s="56" t="str">
        <f>+$A$6</f>
        <v>2018-2019</v>
      </c>
      <c r="B360" s="9">
        <f>D387</f>
        <v>11604.39</v>
      </c>
    </row>
    <row r="361" spans="1:9" x14ac:dyDescent="0.2">
      <c r="A361" s="56" t="str">
        <f>+$A$7</f>
        <v>2019-2020</v>
      </c>
      <c r="B361" s="9">
        <f>E387</f>
        <v>10015</v>
      </c>
    </row>
    <row r="362" spans="1:9" x14ac:dyDescent="0.2">
      <c r="A362" s="56" t="str">
        <f>+$A$8</f>
        <v>2020-2021</v>
      </c>
      <c r="B362" s="9">
        <f>F387</f>
        <v>8302.7800000000007</v>
      </c>
    </row>
    <row r="363" spans="1:9" x14ac:dyDescent="0.2">
      <c r="A363" s="56" t="str">
        <f>+$A$9</f>
        <v>2021-2022</v>
      </c>
      <c r="B363" s="38">
        <f>G387</f>
        <v>14102</v>
      </c>
    </row>
    <row r="364" spans="1:9" x14ac:dyDescent="0.2">
      <c r="A364" t="s">
        <v>2348</v>
      </c>
      <c r="B364" s="38">
        <f>H387</f>
        <v>15000</v>
      </c>
    </row>
    <row r="365" spans="1:9" x14ac:dyDescent="0.2">
      <c r="A365" s="33" t="s">
        <v>2606</v>
      </c>
      <c r="B365" s="9">
        <f>I387</f>
        <v>15000</v>
      </c>
    </row>
    <row r="374" spans="1:1" x14ac:dyDescent="0.2">
      <c r="A374" t="s">
        <v>216</v>
      </c>
    </row>
    <row r="384" spans="1:1" ht="13.5" thickBot="1" x14ac:dyDescent="0.25"/>
    <row r="385" spans="1:9" x14ac:dyDescent="0.2">
      <c r="C385" s="332" t="s">
        <v>104</v>
      </c>
      <c r="D385" s="333"/>
      <c r="E385" s="333"/>
      <c r="F385" s="333"/>
      <c r="G385" s="334"/>
      <c r="H385" s="155" t="s">
        <v>105</v>
      </c>
      <c r="I385" s="28" t="str">
        <f>+$I$30</f>
        <v>APPROVED BUDGET</v>
      </c>
    </row>
    <row r="386" spans="1:9" ht="13.5" thickBot="1" x14ac:dyDescent="0.25">
      <c r="C386" s="24" t="s">
        <v>299</v>
      </c>
      <c r="D386" s="25" t="s">
        <v>308</v>
      </c>
      <c r="E386" s="25" t="s">
        <v>313</v>
      </c>
      <c r="F386" s="25" t="s">
        <v>2056</v>
      </c>
      <c r="G386" s="217" t="s">
        <v>2204</v>
      </c>
      <c r="H386" s="156" t="s">
        <v>2348</v>
      </c>
      <c r="I386" s="27" t="str">
        <f>+$I$31</f>
        <v>2023-2024</v>
      </c>
    </row>
    <row r="387" spans="1:9" x14ac:dyDescent="0.2">
      <c r="A387" t="s">
        <v>109</v>
      </c>
      <c r="C387" s="9">
        <v>13722.59</v>
      </c>
      <c r="D387" s="9">
        <v>11604.39</v>
      </c>
      <c r="E387" s="38">
        <v>10015</v>
      </c>
      <c r="F387" s="38">
        <v>8302.7800000000007</v>
      </c>
      <c r="G387" s="38">
        <v>14102</v>
      </c>
      <c r="H387" s="9">
        <v>15000</v>
      </c>
      <c r="I387" s="38">
        <v>15000</v>
      </c>
    </row>
    <row r="388" spans="1:9" x14ac:dyDescent="0.2">
      <c r="C388" s="9"/>
      <c r="D388" s="9"/>
      <c r="E388" s="9"/>
      <c r="F388" s="9"/>
      <c r="G388" s="9"/>
      <c r="H388" s="9"/>
      <c r="I388" s="9"/>
    </row>
    <row r="389" spans="1:9" x14ac:dyDescent="0.2">
      <c r="A389" s="3" t="s">
        <v>127</v>
      </c>
    </row>
    <row r="390" spans="1:9" x14ac:dyDescent="0.2">
      <c r="A390" s="3" t="s">
        <v>307</v>
      </c>
    </row>
    <row r="393" spans="1:9" x14ac:dyDescent="0.2">
      <c r="A393" s="23"/>
      <c r="B393" s="9"/>
    </row>
    <row r="394" spans="1:9" x14ac:dyDescent="0.2">
      <c r="A394" s="47" t="str">
        <f>+$A$5</f>
        <v>2017-2018</v>
      </c>
      <c r="B394" s="9">
        <f>C420</f>
        <v>123909.52</v>
      </c>
    </row>
    <row r="395" spans="1:9" x14ac:dyDescent="0.2">
      <c r="A395" s="56" t="str">
        <f>+$A$6</f>
        <v>2018-2019</v>
      </c>
      <c r="B395" s="9">
        <f>D420</f>
        <v>132232.4</v>
      </c>
    </row>
    <row r="396" spans="1:9" x14ac:dyDescent="0.2">
      <c r="A396" s="56" t="str">
        <f>+$A$7</f>
        <v>2019-2020</v>
      </c>
      <c r="B396" s="9">
        <f>E420</f>
        <v>105668</v>
      </c>
    </row>
    <row r="397" spans="1:9" x14ac:dyDescent="0.2">
      <c r="A397" s="56" t="str">
        <f>+$A$8</f>
        <v>2020-2021</v>
      </c>
      <c r="B397" s="9">
        <f>F420</f>
        <v>126175.91</v>
      </c>
    </row>
    <row r="398" spans="1:9" x14ac:dyDescent="0.2">
      <c r="A398" s="56" t="str">
        <f>+$A$9</f>
        <v>2021-2022</v>
      </c>
      <c r="B398" s="66">
        <f>G420</f>
        <v>135483</v>
      </c>
    </row>
    <row r="399" spans="1:9" x14ac:dyDescent="0.2">
      <c r="A399" t="s">
        <v>2348</v>
      </c>
      <c r="B399" s="38">
        <f>H420</f>
        <v>130000</v>
      </c>
    </row>
    <row r="400" spans="1:9" x14ac:dyDescent="0.2">
      <c r="A400" s="33" t="s">
        <v>2606</v>
      </c>
      <c r="B400" s="9">
        <f>I420</f>
        <v>130000</v>
      </c>
    </row>
    <row r="409" spans="1:1" x14ac:dyDescent="0.2">
      <c r="A409" t="s">
        <v>298</v>
      </c>
    </row>
    <row r="417" spans="1:9" ht="13.5" thickBot="1" x14ac:dyDescent="0.25"/>
    <row r="418" spans="1:9" x14ac:dyDescent="0.2">
      <c r="C418" s="332" t="s">
        <v>104</v>
      </c>
      <c r="D418" s="333"/>
      <c r="E418" s="333"/>
      <c r="F418" s="333"/>
      <c r="G418" s="334"/>
      <c r="H418" s="155" t="s">
        <v>105</v>
      </c>
      <c r="I418" s="28" t="str">
        <f>+$I$30</f>
        <v>APPROVED BUDGET</v>
      </c>
    </row>
    <row r="419" spans="1:9" ht="13.5" thickBot="1" x14ac:dyDescent="0.25">
      <c r="C419" s="24" t="s">
        <v>299</v>
      </c>
      <c r="D419" s="25" t="s">
        <v>308</v>
      </c>
      <c r="E419" s="25" t="s">
        <v>313</v>
      </c>
      <c r="F419" s="25" t="s">
        <v>2056</v>
      </c>
      <c r="G419" s="217" t="s">
        <v>2204</v>
      </c>
      <c r="H419" s="156" t="s">
        <v>2348</v>
      </c>
      <c r="I419" s="27" t="str">
        <f>+$I$31</f>
        <v>2023-2024</v>
      </c>
    </row>
    <row r="420" spans="1:9" x14ac:dyDescent="0.2">
      <c r="A420" t="s">
        <v>109</v>
      </c>
      <c r="C420" s="9">
        <v>123909.52</v>
      </c>
      <c r="D420" s="9">
        <v>132232.4</v>
      </c>
      <c r="E420" s="38">
        <v>105668</v>
      </c>
      <c r="F420" s="38">
        <v>126175.91</v>
      </c>
      <c r="G420" s="38">
        <v>135483</v>
      </c>
      <c r="H420" s="9">
        <v>130000</v>
      </c>
      <c r="I420" s="38">
        <v>130000</v>
      </c>
    </row>
    <row r="422" spans="1:9" x14ac:dyDescent="0.2">
      <c r="F422" s="9"/>
      <c r="G422" s="9"/>
      <c r="H422" s="9"/>
      <c r="I422" s="9"/>
    </row>
    <row r="423" spans="1:9" x14ac:dyDescent="0.2">
      <c r="F423" s="9"/>
      <c r="G423" s="9"/>
      <c r="H423" s="9"/>
      <c r="I423" s="9"/>
    </row>
  </sheetData>
  <mergeCells count="12">
    <mergeCell ref="C30:G30"/>
    <mergeCell ref="C62:G62"/>
    <mergeCell ref="C104:G104"/>
    <mergeCell ref="C141:G141"/>
    <mergeCell ref="C176:G176"/>
    <mergeCell ref="C385:G385"/>
    <mergeCell ref="C418:G418"/>
    <mergeCell ref="C211:G211"/>
    <mergeCell ref="C246:G246"/>
    <mergeCell ref="C277:G277"/>
    <mergeCell ref="C315:G315"/>
    <mergeCell ref="C350:G350"/>
  </mergeCells>
  <phoneticPr fontId="6" type="noConversion"/>
  <pageMargins left="0.45" right="0.45" top="0.75" bottom="0.75" header="0.3" footer="0.3"/>
  <pageSetup firstPageNumber="62" orientation="landscape" useFirstPageNumber="1" r:id="rId1"/>
  <headerFooter>
    <oddFooter>&amp;C&amp;P&amp;R06/30/2023</oddFooter>
  </headerFooter>
  <rowBreaks count="11" manualBreakCount="11">
    <brk id="35" max="8" man="1"/>
    <brk id="74" max="8" man="1"/>
    <brk id="109" max="8" man="1"/>
    <brk id="144" max="8" man="1"/>
    <brk id="179" max="8" man="1"/>
    <brk id="214" max="8" man="1"/>
    <brk id="249" max="8" man="1"/>
    <brk id="283" max="8" man="1"/>
    <brk id="318" max="8" man="1"/>
    <brk id="353" max="8" man="1"/>
    <brk id="388" max="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606"/>
  <sheetViews>
    <sheetView topLeftCell="A244" zoomScaleNormal="100" workbookViewId="0">
      <selection activeCell="M22" sqref="M22"/>
    </sheetView>
  </sheetViews>
  <sheetFormatPr defaultRowHeight="12.75" x14ac:dyDescent="0.2"/>
  <cols>
    <col min="1" max="1" width="12.140625" customWidth="1"/>
    <col min="2" max="2" width="27.42578125" customWidth="1"/>
    <col min="3" max="3" width="15.28515625" customWidth="1"/>
    <col min="4" max="8" width="12.140625" customWidth="1"/>
    <col min="9" max="9" width="19.85546875" bestFit="1" customWidth="1"/>
    <col min="10" max="10" width="11.5703125" bestFit="1" customWidth="1"/>
    <col min="11" max="11" width="16.85546875" customWidth="1"/>
    <col min="12" max="14" width="11.5703125" customWidth="1"/>
    <col min="15" max="15" width="15.140625" bestFit="1" customWidth="1"/>
    <col min="16" max="17" width="11.5703125" customWidth="1"/>
    <col min="18" max="18" width="15.140625" customWidth="1"/>
    <col min="19" max="19" width="16" customWidth="1"/>
    <col min="20" max="20" width="16.85546875" customWidth="1"/>
    <col min="21" max="22" width="14.85546875" bestFit="1" customWidth="1"/>
    <col min="23" max="23" width="13.85546875" bestFit="1" customWidth="1"/>
    <col min="24" max="24" width="9.5703125" bestFit="1" customWidth="1"/>
    <col min="26" max="26" width="9.85546875" bestFit="1" customWidth="1"/>
  </cols>
  <sheetData>
    <row r="1" spans="1:2" x14ac:dyDescent="0.2">
      <c r="A1" s="3" t="s">
        <v>129</v>
      </c>
    </row>
    <row r="2" spans="1:2" x14ac:dyDescent="0.2">
      <c r="A2" s="3" t="s">
        <v>2432</v>
      </c>
    </row>
    <row r="5" spans="1:2" x14ac:dyDescent="0.2">
      <c r="A5" s="23"/>
      <c r="B5" s="9"/>
    </row>
    <row r="6" spans="1:2" x14ac:dyDescent="0.2">
      <c r="A6" s="56" t="str">
        <f>+$G$64</f>
        <v>2021-2022</v>
      </c>
      <c r="B6" s="38">
        <f>G28</f>
        <v>2201111</v>
      </c>
    </row>
    <row r="7" spans="1:2" x14ac:dyDescent="0.2">
      <c r="A7" t="s">
        <v>2348</v>
      </c>
      <c r="B7" s="38">
        <f>H28</f>
        <v>1500000</v>
      </c>
    </row>
    <row r="8" spans="1:2" x14ac:dyDescent="0.2">
      <c r="A8" s="33" t="s">
        <v>2606</v>
      </c>
      <c r="B8" s="9">
        <f>I28</f>
        <v>2000000</v>
      </c>
    </row>
    <row r="15" spans="1:2" x14ac:dyDescent="0.2">
      <c r="A15" t="s">
        <v>2430</v>
      </c>
    </row>
    <row r="25" spans="1:9" ht="13.5" thickBot="1" x14ac:dyDescent="0.25"/>
    <row r="26" spans="1:9" x14ac:dyDescent="0.2">
      <c r="C26" s="332" t="s">
        <v>104</v>
      </c>
      <c r="D26" s="333"/>
      <c r="E26" s="333"/>
      <c r="F26" s="333"/>
      <c r="G26" s="334"/>
      <c r="H26" s="155" t="s">
        <v>105</v>
      </c>
      <c r="I26" s="28" t="s">
        <v>2962</v>
      </c>
    </row>
    <row r="27" spans="1:9" ht="13.5" thickBot="1" x14ac:dyDescent="0.25">
      <c r="C27" s="24" t="s">
        <v>299</v>
      </c>
      <c r="D27" s="25" t="s">
        <v>308</v>
      </c>
      <c r="E27" s="25" t="s">
        <v>313</v>
      </c>
      <c r="F27" s="25" t="s">
        <v>2056</v>
      </c>
      <c r="G27" s="217" t="s">
        <v>2204</v>
      </c>
      <c r="H27" s="156" t="s">
        <v>2348</v>
      </c>
      <c r="I27" s="27" t="s">
        <v>2606</v>
      </c>
    </row>
    <row r="28" spans="1:9" x14ac:dyDescent="0.2">
      <c r="A28" t="s">
        <v>109</v>
      </c>
      <c r="C28" s="9">
        <v>0</v>
      </c>
      <c r="D28" s="9">
        <v>0</v>
      </c>
      <c r="E28" s="9">
        <v>0</v>
      </c>
      <c r="F28" s="38">
        <v>0</v>
      </c>
      <c r="G28" s="38">
        <v>2201111</v>
      </c>
      <c r="H28" s="38">
        <v>1500000</v>
      </c>
      <c r="I28" s="38">
        <v>2000000</v>
      </c>
    </row>
    <row r="29" spans="1:9" x14ac:dyDescent="0.2">
      <c r="C29" s="9"/>
      <c r="D29" s="9"/>
      <c r="E29" s="9"/>
      <c r="F29" s="9"/>
      <c r="G29" s="9"/>
      <c r="H29" s="9"/>
      <c r="I29" s="9"/>
    </row>
    <row r="30" spans="1:9" x14ac:dyDescent="0.2">
      <c r="C30" s="9"/>
      <c r="D30" s="9"/>
      <c r="E30" s="9"/>
      <c r="F30" s="9"/>
      <c r="G30" s="9"/>
      <c r="H30" s="9"/>
      <c r="I30" s="9"/>
    </row>
    <row r="31" spans="1:9" x14ac:dyDescent="0.2">
      <c r="C31" s="9"/>
      <c r="D31" s="9"/>
      <c r="E31" s="9"/>
      <c r="F31" s="9"/>
      <c r="G31" s="9"/>
      <c r="H31" s="9"/>
      <c r="I31" s="9"/>
    </row>
    <row r="32" spans="1:9" x14ac:dyDescent="0.2">
      <c r="C32" s="9"/>
      <c r="D32" s="9"/>
      <c r="E32" s="9"/>
      <c r="F32" s="9"/>
      <c r="G32" s="9"/>
      <c r="H32" s="9"/>
      <c r="I32" s="9"/>
    </row>
    <row r="33" spans="1:2" x14ac:dyDescent="0.2">
      <c r="A33" s="3" t="s">
        <v>129</v>
      </c>
    </row>
    <row r="34" spans="1:2" x14ac:dyDescent="0.2">
      <c r="A34" s="3" t="s">
        <v>130</v>
      </c>
    </row>
    <row r="37" spans="1:2" x14ac:dyDescent="0.2">
      <c r="A37" s="23"/>
      <c r="B37" s="9"/>
    </row>
    <row r="38" spans="1:2" x14ac:dyDescent="0.2">
      <c r="A38" s="47" t="str">
        <f>+$C$64</f>
        <v>2017-2018</v>
      </c>
      <c r="B38" s="9">
        <f>C65</f>
        <v>47640.71</v>
      </c>
    </row>
    <row r="39" spans="1:2" x14ac:dyDescent="0.2">
      <c r="A39" s="47" t="str">
        <f>+$D$64</f>
        <v>2018-2019</v>
      </c>
      <c r="B39" s="9">
        <f>D65</f>
        <v>14983.23</v>
      </c>
    </row>
    <row r="40" spans="1:2" x14ac:dyDescent="0.2">
      <c r="A40" s="56" t="str">
        <f>+$E$64</f>
        <v>2019-2020</v>
      </c>
      <c r="B40" s="9">
        <f>E65</f>
        <v>12369</v>
      </c>
    </row>
    <row r="41" spans="1:2" x14ac:dyDescent="0.2">
      <c r="A41" s="56" t="str">
        <f>+$F$64</f>
        <v>2020-2021</v>
      </c>
      <c r="B41" s="9">
        <f>F65</f>
        <v>8702.9699999999993</v>
      </c>
    </row>
    <row r="42" spans="1:2" x14ac:dyDescent="0.2">
      <c r="A42" s="56" t="str">
        <f>+$G$64</f>
        <v>2021-2022</v>
      </c>
      <c r="B42" s="38">
        <f>G65</f>
        <v>1649</v>
      </c>
    </row>
    <row r="43" spans="1:2" x14ac:dyDescent="0.2">
      <c r="A43" t="s">
        <v>2348</v>
      </c>
      <c r="B43" s="38">
        <f>H65</f>
        <v>12500</v>
      </c>
    </row>
    <row r="44" spans="1:2" x14ac:dyDescent="0.2">
      <c r="A44" s="33" t="s">
        <v>2606</v>
      </c>
      <c r="B44" s="9">
        <f>I65</f>
        <v>5000</v>
      </c>
    </row>
    <row r="52" spans="1:9" x14ac:dyDescent="0.2">
      <c r="A52" t="s">
        <v>2217</v>
      </c>
    </row>
    <row r="62" spans="1:9" ht="13.5" thickBot="1" x14ac:dyDescent="0.25"/>
    <row r="63" spans="1:9" x14ac:dyDescent="0.2">
      <c r="C63" s="332" t="s">
        <v>104</v>
      </c>
      <c r="D63" s="333"/>
      <c r="E63" s="333"/>
      <c r="F63" s="333"/>
      <c r="G63" s="334"/>
      <c r="H63" s="155" t="s">
        <v>105</v>
      </c>
      <c r="I63" s="28" t="str">
        <f>I26</f>
        <v>APPROVED BUDGET</v>
      </c>
    </row>
    <row r="64" spans="1:9" ht="13.5" thickBot="1" x14ac:dyDescent="0.25">
      <c r="C64" s="24" t="s">
        <v>299</v>
      </c>
      <c r="D64" s="25" t="s">
        <v>308</v>
      </c>
      <c r="E64" s="25" t="s">
        <v>313</v>
      </c>
      <c r="F64" s="25" t="s">
        <v>2056</v>
      </c>
      <c r="G64" s="217" t="s">
        <v>2204</v>
      </c>
      <c r="H64" s="156" t="s">
        <v>2348</v>
      </c>
      <c r="I64" s="27" t="s">
        <v>2606</v>
      </c>
    </row>
    <row r="65" spans="1:9" x14ac:dyDescent="0.2">
      <c r="A65" t="s">
        <v>109</v>
      </c>
      <c r="C65" s="9">
        <v>47640.71</v>
      </c>
      <c r="D65" s="9">
        <v>14983.23</v>
      </c>
      <c r="E65" s="38">
        <v>12369</v>
      </c>
      <c r="F65" s="38">
        <v>8702.9699999999993</v>
      </c>
      <c r="G65" s="38">
        <v>1649</v>
      </c>
      <c r="H65" s="38">
        <v>12500</v>
      </c>
      <c r="I65" s="38">
        <v>5000</v>
      </c>
    </row>
    <row r="66" spans="1:9" x14ac:dyDescent="0.2">
      <c r="C66" s="9"/>
      <c r="D66" s="9"/>
      <c r="E66" s="9"/>
      <c r="F66" s="9"/>
      <c r="G66" s="9"/>
      <c r="H66" s="9"/>
      <c r="I66" s="9"/>
    </row>
    <row r="67" spans="1:9" x14ac:dyDescent="0.2">
      <c r="A67" s="3" t="s">
        <v>129</v>
      </c>
    </row>
    <row r="68" spans="1:9" x14ac:dyDescent="0.2">
      <c r="A68" s="3" t="s">
        <v>131</v>
      </c>
    </row>
    <row r="70" spans="1:9" x14ac:dyDescent="0.2">
      <c r="F70" s="7"/>
    </row>
    <row r="71" spans="1:9" x14ac:dyDescent="0.2">
      <c r="A71" s="47" t="str">
        <f>+$A$38</f>
        <v>2017-2018</v>
      </c>
      <c r="B71" s="9">
        <f>C99</f>
        <v>642123</v>
      </c>
      <c r="D71" s="7"/>
    </row>
    <row r="72" spans="1:9" x14ac:dyDescent="0.2">
      <c r="A72" s="47" t="str">
        <f>+$A$39</f>
        <v>2018-2019</v>
      </c>
      <c r="B72" s="9">
        <f>D99</f>
        <v>437252</v>
      </c>
      <c r="D72" s="7"/>
    </row>
    <row r="73" spans="1:9" x14ac:dyDescent="0.2">
      <c r="A73" s="47" t="str">
        <f>+$A$40</f>
        <v>2019-2020</v>
      </c>
      <c r="B73" s="9">
        <f>E99</f>
        <v>449146</v>
      </c>
      <c r="D73" s="7"/>
    </row>
    <row r="74" spans="1:9" x14ac:dyDescent="0.2">
      <c r="A74" s="56" t="str">
        <f>+$A$41</f>
        <v>2020-2021</v>
      </c>
      <c r="B74" s="9">
        <f>F99</f>
        <v>1232560.81</v>
      </c>
      <c r="D74" s="7"/>
    </row>
    <row r="75" spans="1:9" x14ac:dyDescent="0.2">
      <c r="A75" s="56" t="str">
        <f>+$A$42</f>
        <v>2021-2022</v>
      </c>
      <c r="B75" s="38">
        <f>G99</f>
        <v>255311</v>
      </c>
      <c r="D75" s="7"/>
    </row>
    <row r="76" spans="1:9" x14ac:dyDescent="0.2">
      <c r="A76" s="56" t="s">
        <v>2348</v>
      </c>
      <c r="B76" s="38">
        <f>H99</f>
        <v>325000</v>
      </c>
      <c r="D76" s="7"/>
    </row>
    <row r="77" spans="1:9" x14ac:dyDescent="0.2">
      <c r="A77" s="33" t="s">
        <v>2606</v>
      </c>
      <c r="B77" s="9">
        <f>I99</f>
        <v>325000</v>
      </c>
      <c r="D77" s="7"/>
    </row>
    <row r="78" spans="1:9" x14ac:dyDescent="0.2">
      <c r="A78" s="33"/>
      <c r="D78" s="7"/>
    </row>
    <row r="79" spans="1:9" x14ac:dyDescent="0.2">
      <c r="B79" s="234" t="s">
        <v>198</v>
      </c>
      <c r="C79" s="37"/>
    </row>
    <row r="80" spans="1:9" x14ac:dyDescent="0.2">
      <c r="B80" s="74" t="s">
        <v>300</v>
      </c>
      <c r="C80" s="38">
        <v>85000</v>
      </c>
    </row>
    <row r="81" spans="1:9" x14ac:dyDescent="0.2">
      <c r="A81" s="86"/>
      <c r="B81" s="74" t="s">
        <v>301</v>
      </c>
      <c r="C81" s="38">
        <v>50000</v>
      </c>
    </row>
    <row r="82" spans="1:9" x14ac:dyDescent="0.2">
      <c r="B82" s="74" t="s">
        <v>2428</v>
      </c>
      <c r="C82" s="66">
        <v>30000</v>
      </c>
    </row>
    <row r="83" spans="1:9" x14ac:dyDescent="0.2">
      <c r="B83" s="74" t="s">
        <v>293</v>
      </c>
      <c r="C83" s="66">
        <v>160000</v>
      </c>
    </row>
    <row r="84" spans="1:9" x14ac:dyDescent="0.2">
      <c r="B84" s="74"/>
      <c r="C84" s="40">
        <f>SUM(C80:C83)</f>
        <v>325000</v>
      </c>
    </row>
    <row r="85" spans="1:9" x14ac:dyDescent="0.2">
      <c r="B85" s="74"/>
      <c r="C85" s="38"/>
    </row>
    <row r="86" spans="1:9" x14ac:dyDescent="0.2">
      <c r="B86" s="75"/>
      <c r="C86" s="37"/>
    </row>
    <row r="87" spans="1:9" x14ac:dyDescent="0.2">
      <c r="B87" s="74"/>
      <c r="C87" s="37"/>
    </row>
    <row r="88" spans="1:9" x14ac:dyDescent="0.2">
      <c r="B88" s="74"/>
      <c r="C88" s="38"/>
    </row>
    <row r="89" spans="1:9" x14ac:dyDescent="0.2">
      <c r="B89" s="37"/>
      <c r="C89" s="38"/>
    </row>
    <row r="90" spans="1:9" x14ac:dyDescent="0.2">
      <c r="B90" s="37"/>
      <c r="C90" s="37"/>
    </row>
    <row r="94" spans="1:9" ht="13.5" thickBot="1" x14ac:dyDescent="0.25"/>
    <row r="95" spans="1:9" x14ac:dyDescent="0.2">
      <c r="C95" s="332" t="str">
        <f>+$C$63</f>
        <v>EXPENDITURES</v>
      </c>
      <c r="D95" s="333"/>
      <c r="E95" s="333"/>
      <c r="F95" s="333"/>
      <c r="G95" s="334"/>
      <c r="H95" s="28" t="str">
        <f>+$H$63</f>
        <v>BUDGETED</v>
      </c>
      <c r="I95" s="28" t="str">
        <f>+$I$63</f>
        <v>APPROVED BUDGET</v>
      </c>
    </row>
    <row r="96" spans="1:9" ht="13.5" thickBot="1" x14ac:dyDescent="0.25">
      <c r="C96" s="24" t="str">
        <f>+$C$64</f>
        <v>2017-2018</v>
      </c>
      <c r="D96" s="25" t="str">
        <f>+$D$64</f>
        <v>2018-2019</v>
      </c>
      <c r="E96" s="25" t="str">
        <f>+$E$64</f>
        <v>2019-2020</v>
      </c>
      <c r="F96" s="25" t="str">
        <f>+$F$64</f>
        <v>2020-2021</v>
      </c>
      <c r="G96" s="26" t="str">
        <f>+$G$64</f>
        <v>2021-2022</v>
      </c>
      <c r="H96" s="245" t="s">
        <v>2348</v>
      </c>
      <c r="I96" s="27" t="str">
        <f>+$I$64</f>
        <v>2023-2024</v>
      </c>
    </row>
    <row r="97" spans="1:9" x14ac:dyDescent="0.2">
      <c r="A97" t="s">
        <v>153</v>
      </c>
      <c r="C97" s="9">
        <v>642123</v>
      </c>
      <c r="D97" s="9">
        <v>400311</v>
      </c>
      <c r="E97" s="38">
        <v>449146</v>
      </c>
      <c r="F97" s="38">
        <v>1232560.81</v>
      </c>
      <c r="G97" s="38">
        <v>255311</v>
      </c>
      <c r="H97" s="38">
        <v>325000</v>
      </c>
      <c r="I97" s="38">
        <v>325000</v>
      </c>
    </row>
    <row r="98" spans="1:9" x14ac:dyDescent="0.2">
      <c r="A98" t="s">
        <v>155</v>
      </c>
      <c r="C98" s="55">
        <v>0</v>
      </c>
      <c r="D98" s="55">
        <v>36941</v>
      </c>
      <c r="E98" s="58">
        <v>0</v>
      </c>
      <c r="F98" s="58">
        <v>0</v>
      </c>
      <c r="G98" s="58"/>
      <c r="H98" s="58">
        <v>0</v>
      </c>
      <c r="I98" s="58">
        <v>0</v>
      </c>
    </row>
    <row r="99" spans="1:9" x14ac:dyDescent="0.2">
      <c r="C99" s="9">
        <f>SUM(C97:C98)</f>
        <v>642123</v>
      </c>
      <c r="D99" s="9">
        <f t="shared" ref="D99:H99" si="0">SUM(D97:D98)</f>
        <v>437252</v>
      </c>
      <c r="E99" s="9">
        <f t="shared" si="0"/>
        <v>449146</v>
      </c>
      <c r="F99" s="9">
        <f t="shared" si="0"/>
        <v>1232560.81</v>
      </c>
      <c r="G99" s="9">
        <f t="shared" si="0"/>
        <v>255311</v>
      </c>
      <c r="H99" s="9">
        <f t="shared" si="0"/>
        <v>325000</v>
      </c>
      <c r="I99" s="38">
        <f>SUM(I97:I98)</f>
        <v>325000</v>
      </c>
    </row>
    <row r="100" spans="1:9" x14ac:dyDescent="0.2">
      <c r="C100" s="9"/>
      <c r="D100" s="9"/>
      <c r="E100" s="9"/>
      <c r="F100" s="9"/>
      <c r="G100" s="9"/>
      <c r="H100" s="9"/>
      <c r="I100" s="9"/>
    </row>
    <row r="101" spans="1:9" x14ac:dyDescent="0.2">
      <c r="A101" s="3" t="s">
        <v>129</v>
      </c>
    </row>
    <row r="102" spans="1:9" x14ac:dyDescent="0.2">
      <c r="A102" s="3" t="s">
        <v>132</v>
      </c>
    </row>
    <row r="105" spans="1:9" x14ac:dyDescent="0.2">
      <c r="A105" s="23"/>
      <c r="B105" s="9"/>
    </row>
    <row r="106" spans="1:9" x14ac:dyDescent="0.2">
      <c r="A106" s="47" t="str">
        <f>+$A$38</f>
        <v>2017-2018</v>
      </c>
      <c r="B106" s="9">
        <f>C131</f>
        <v>49088</v>
      </c>
    </row>
    <row r="107" spans="1:9" x14ac:dyDescent="0.2">
      <c r="A107" s="47" t="str">
        <f>+$A$39</f>
        <v>2018-2019</v>
      </c>
      <c r="B107" s="9">
        <f>D131</f>
        <v>50054</v>
      </c>
    </row>
    <row r="108" spans="1:9" x14ac:dyDescent="0.2">
      <c r="A108" s="47" t="str">
        <f>+$A$40</f>
        <v>2019-2020</v>
      </c>
      <c r="B108" s="9">
        <f>E131</f>
        <v>51021</v>
      </c>
    </row>
    <row r="109" spans="1:9" x14ac:dyDescent="0.2">
      <c r="A109" s="56" t="str">
        <f>+$A$41</f>
        <v>2020-2021</v>
      </c>
      <c r="B109" s="9">
        <f>F131</f>
        <v>51988</v>
      </c>
    </row>
    <row r="110" spans="1:9" x14ac:dyDescent="0.2">
      <c r="A110" s="56" t="str">
        <f>+$A$42</f>
        <v>2021-2022</v>
      </c>
      <c r="B110" s="38">
        <f>G131</f>
        <v>52955</v>
      </c>
    </row>
    <row r="111" spans="1:9" x14ac:dyDescent="0.2">
      <c r="A111" s="56" t="s">
        <v>2348</v>
      </c>
      <c r="B111" s="38">
        <f>H131</f>
        <v>54000</v>
      </c>
    </row>
    <row r="112" spans="1:9" x14ac:dyDescent="0.2">
      <c r="A112" s="33" t="s">
        <v>2606</v>
      </c>
      <c r="B112" s="9">
        <f>I131</f>
        <v>59500</v>
      </c>
    </row>
    <row r="118" spans="1:1" x14ac:dyDescent="0.2">
      <c r="A118" t="s">
        <v>213</v>
      </c>
    </row>
    <row r="128" spans="1:1" ht="13.5" thickBot="1" x14ac:dyDescent="0.25"/>
    <row r="129" spans="1:9" x14ac:dyDescent="0.2">
      <c r="C129" s="332" t="str">
        <f>+$C$63</f>
        <v>EXPENDITURES</v>
      </c>
      <c r="D129" s="333"/>
      <c r="E129" s="333"/>
      <c r="F129" s="333"/>
      <c r="G129" s="334"/>
      <c r="H129" s="28" t="str">
        <f>+$H$63</f>
        <v>BUDGETED</v>
      </c>
      <c r="I129" s="28" t="str">
        <f>+$I$63</f>
        <v>APPROVED BUDGET</v>
      </c>
    </row>
    <row r="130" spans="1:9" ht="13.5" thickBot="1" x14ac:dyDescent="0.25">
      <c r="C130" s="24" t="str">
        <f>+$C$64</f>
        <v>2017-2018</v>
      </c>
      <c r="D130" s="25" t="str">
        <f>+$D$64</f>
        <v>2018-2019</v>
      </c>
      <c r="E130" s="25" t="str">
        <f>+$E$64</f>
        <v>2019-2020</v>
      </c>
      <c r="F130" s="25" t="str">
        <f>+$F$64</f>
        <v>2020-2021</v>
      </c>
      <c r="G130" s="26" t="str">
        <f>+$G$64</f>
        <v>2021-2022</v>
      </c>
      <c r="H130" s="27" t="s">
        <v>2348</v>
      </c>
      <c r="I130" s="27" t="str">
        <f>+$I$64</f>
        <v>2023-2024</v>
      </c>
    </row>
    <row r="131" spans="1:9" x14ac:dyDescent="0.2">
      <c r="A131" t="s">
        <v>147</v>
      </c>
      <c r="C131" s="9">
        <v>49088</v>
      </c>
      <c r="D131" s="9">
        <v>50054</v>
      </c>
      <c r="E131" s="38">
        <v>51021</v>
      </c>
      <c r="F131" s="38">
        <v>51988</v>
      </c>
      <c r="G131" s="38">
        <v>52955</v>
      </c>
      <c r="H131" s="9">
        <v>54000</v>
      </c>
      <c r="I131" s="38">
        <v>59500</v>
      </c>
    </row>
    <row r="132" spans="1:9" x14ac:dyDescent="0.2">
      <c r="C132" s="9"/>
      <c r="D132" s="9"/>
      <c r="E132" s="9"/>
      <c r="F132" s="9"/>
      <c r="G132" s="9"/>
      <c r="H132" s="9"/>
      <c r="I132" s="38"/>
    </row>
    <row r="133" spans="1:9" x14ac:dyDescent="0.2">
      <c r="A133" s="3" t="s">
        <v>133</v>
      </c>
    </row>
    <row r="134" spans="1:9" x14ac:dyDescent="0.2">
      <c r="A134" s="3" t="s">
        <v>134</v>
      </c>
    </row>
    <row r="137" spans="1:9" x14ac:dyDescent="0.2">
      <c r="A137" s="23"/>
      <c r="B137" s="9"/>
    </row>
    <row r="138" spans="1:9" x14ac:dyDescent="0.2">
      <c r="A138" s="47" t="str">
        <f>+$A$38</f>
        <v>2017-2018</v>
      </c>
      <c r="B138" s="9">
        <f>C165</f>
        <v>34938.959999999999</v>
      </c>
    </row>
    <row r="139" spans="1:9" x14ac:dyDescent="0.2">
      <c r="A139" s="47" t="str">
        <f>+$A$39</f>
        <v>2018-2019</v>
      </c>
      <c r="B139" s="9">
        <f>D165</f>
        <v>32918.410000000003</v>
      </c>
    </row>
    <row r="140" spans="1:9" x14ac:dyDescent="0.2">
      <c r="A140" s="47" t="str">
        <f>+$A$40</f>
        <v>2019-2020</v>
      </c>
      <c r="B140" s="9">
        <f>E165</f>
        <v>20859</v>
      </c>
    </row>
    <row r="141" spans="1:9" x14ac:dyDescent="0.2">
      <c r="A141" s="56" t="str">
        <f>+$A$41</f>
        <v>2020-2021</v>
      </c>
      <c r="B141" s="38">
        <f>F165</f>
        <v>17081.48</v>
      </c>
    </row>
    <row r="142" spans="1:9" x14ac:dyDescent="0.2">
      <c r="A142" s="56" t="str">
        <f>+$A$42</f>
        <v>2021-2022</v>
      </c>
      <c r="B142" s="38">
        <f>G165</f>
        <v>4707</v>
      </c>
    </row>
    <row r="143" spans="1:9" x14ac:dyDescent="0.2">
      <c r="A143" t="s">
        <v>2348</v>
      </c>
      <c r="B143" s="38">
        <f>H165</f>
        <v>30000</v>
      </c>
    </row>
    <row r="144" spans="1:9" x14ac:dyDescent="0.2">
      <c r="A144" s="33" t="s">
        <v>2606</v>
      </c>
      <c r="B144" s="9">
        <f>I165</f>
        <v>25000</v>
      </c>
    </row>
    <row r="153" spans="1:2" x14ac:dyDescent="0.2">
      <c r="A153" t="s">
        <v>218</v>
      </c>
      <c r="B153" s="9"/>
    </row>
    <row r="154" spans="1:2" x14ac:dyDescent="0.2">
      <c r="B154" s="9"/>
    </row>
    <row r="162" spans="1:9" ht="13.5" thickBot="1" x14ac:dyDescent="0.25"/>
    <row r="163" spans="1:9" x14ac:dyDescent="0.2">
      <c r="C163" s="332" t="str">
        <f>+$C$63</f>
        <v>EXPENDITURES</v>
      </c>
      <c r="D163" s="333"/>
      <c r="E163" s="333"/>
      <c r="F163" s="333"/>
      <c r="G163" s="334"/>
      <c r="H163" s="28" t="str">
        <f>+$H$63</f>
        <v>BUDGETED</v>
      </c>
      <c r="I163" s="28" t="str">
        <f>+$I$63</f>
        <v>APPROVED BUDGET</v>
      </c>
    </row>
    <row r="164" spans="1:9" ht="13.5" thickBot="1" x14ac:dyDescent="0.25">
      <c r="C164" s="274" t="str">
        <f>+$C$64</f>
        <v>2017-2018</v>
      </c>
      <c r="D164" s="25" t="str">
        <f>+$D$64</f>
        <v>2018-2019</v>
      </c>
      <c r="E164" s="25" t="str">
        <f>+$E$64</f>
        <v>2019-2020</v>
      </c>
      <c r="F164" s="26" t="str">
        <f>+$F$64</f>
        <v>2020-2021</v>
      </c>
      <c r="G164" s="27" t="str">
        <f>+$G$64</f>
        <v>2021-2022</v>
      </c>
      <c r="H164" s="27" t="s">
        <v>2348</v>
      </c>
      <c r="I164" s="27" t="str">
        <f>+$I$64</f>
        <v>2023-2024</v>
      </c>
    </row>
    <row r="165" spans="1:9" x14ac:dyDescent="0.2">
      <c r="A165" t="s">
        <v>109</v>
      </c>
      <c r="C165" s="9">
        <v>34938.959999999999</v>
      </c>
      <c r="D165" s="9">
        <v>32918.410000000003</v>
      </c>
      <c r="E165" s="38">
        <v>20859</v>
      </c>
      <c r="F165" s="38">
        <v>17081.48</v>
      </c>
      <c r="G165" s="9">
        <v>4707</v>
      </c>
      <c r="H165" s="9">
        <v>30000</v>
      </c>
      <c r="I165" s="38">
        <v>25000</v>
      </c>
    </row>
    <row r="166" spans="1:9" x14ac:dyDescent="0.2">
      <c r="C166" s="9"/>
      <c r="D166" s="9"/>
      <c r="E166" s="9"/>
      <c r="F166" s="9"/>
      <c r="G166" s="9"/>
      <c r="H166" s="9"/>
      <c r="I166" s="9"/>
    </row>
    <row r="167" spans="1:9" x14ac:dyDescent="0.2">
      <c r="A167" s="3" t="s">
        <v>133</v>
      </c>
    </row>
    <row r="168" spans="1:9" x14ac:dyDescent="0.2">
      <c r="A168" s="3" t="s">
        <v>135</v>
      </c>
    </row>
    <row r="171" spans="1:9" x14ac:dyDescent="0.2">
      <c r="A171" s="23"/>
      <c r="B171" s="9"/>
    </row>
    <row r="172" spans="1:9" x14ac:dyDescent="0.2">
      <c r="A172" s="47" t="str">
        <f>+$A$38</f>
        <v>2017-2018</v>
      </c>
      <c r="B172" s="9">
        <f>C199</f>
        <v>18321</v>
      </c>
    </row>
    <row r="173" spans="1:9" x14ac:dyDescent="0.2">
      <c r="A173" s="47" t="str">
        <f>+$A$39</f>
        <v>2018-2019</v>
      </c>
      <c r="B173" s="9">
        <f>D199</f>
        <v>7619</v>
      </c>
    </row>
    <row r="174" spans="1:9" x14ac:dyDescent="0.2">
      <c r="A174" s="47" t="str">
        <f>+$A$40</f>
        <v>2019-2020</v>
      </c>
      <c r="B174" s="9">
        <f>E199</f>
        <v>196</v>
      </c>
    </row>
    <row r="175" spans="1:9" x14ac:dyDescent="0.2">
      <c r="A175" s="56" t="str">
        <f>+$A$41</f>
        <v>2020-2021</v>
      </c>
      <c r="B175" s="9">
        <f>F199</f>
        <v>0</v>
      </c>
    </row>
    <row r="176" spans="1:9" x14ac:dyDescent="0.2">
      <c r="A176" s="56" t="str">
        <f>+$A$42</f>
        <v>2021-2022</v>
      </c>
      <c r="B176" s="9">
        <f>H199</f>
        <v>0</v>
      </c>
    </row>
    <row r="177" spans="1:6" x14ac:dyDescent="0.2">
      <c r="A177" t="s">
        <v>2348</v>
      </c>
      <c r="B177" s="38">
        <f>I199</f>
        <v>0</v>
      </c>
    </row>
    <row r="178" spans="1:6" x14ac:dyDescent="0.2">
      <c r="A178" s="33" t="s">
        <v>2606</v>
      </c>
      <c r="B178" s="9">
        <f>I199</f>
        <v>0</v>
      </c>
    </row>
    <row r="183" spans="1:6" x14ac:dyDescent="0.2">
      <c r="F183" s="37"/>
    </row>
    <row r="186" spans="1:6" x14ac:dyDescent="0.2">
      <c r="A186" t="s">
        <v>219</v>
      </c>
    </row>
    <row r="193" spans="1:21" x14ac:dyDescent="0.2">
      <c r="S193" s="37"/>
      <c r="T193" s="65"/>
      <c r="U193" s="37"/>
    </row>
    <row r="196" spans="1:21" ht="13.5" thickBot="1" x14ac:dyDescent="0.25"/>
    <row r="197" spans="1:21" x14ac:dyDescent="0.2">
      <c r="C197" s="332" t="str">
        <f>+$C$63</f>
        <v>EXPENDITURES</v>
      </c>
      <c r="D197" s="333"/>
      <c r="E197" s="333"/>
      <c r="F197" s="333"/>
      <c r="G197" s="334"/>
      <c r="H197" s="28" t="str">
        <f>+$H$63</f>
        <v>BUDGETED</v>
      </c>
      <c r="I197" s="28" t="str">
        <f>+$I$63</f>
        <v>APPROVED BUDGET</v>
      </c>
    </row>
    <row r="198" spans="1:21" ht="13.5" thickBot="1" x14ac:dyDescent="0.25">
      <c r="C198" s="24" t="str">
        <f>+$C$64</f>
        <v>2017-2018</v>
      </c>
      <c r="D198" s="25" t="str">
        <f>+$D$64</f>
        <v>2018-2019</v>
      </c>
      <c r="E198" s="25" t="str">
        <f>+$E$64</f>
        <v>2019-2020</v>
      </c>
      <c r="F198" s="25" t="str">
        <f>+$F$64</f>
        <v>2020-2021</v>
      </c>
      <c r="G198" s="26" t="str">
        <f>+$G$64</f>
        <v>2021-2022</v>
      </c>
      <c r="H198" s="26" t="s">
        <v>2348</v>
      </c>
      <c r="I198" s="27" t="str">
        <f>+$I$64</f>
        <v>2023-2024</v>
      </c>
    </row>
    <row r="199" spans="1:21" x14ac:dyDescent="0.2">
      <c r="A199" t="s">
        <v>109</v>
      </c>
      <c r="C199" s="9">
        <v>18321</v>
      </c>
      <c r="D199" s="9">
        <v>7619</v>
      </c>
      <c r="E199" s="38">
        <v>196</v>
      </c>
      <c r="F199" s="38">
        <v>0</v>
      </c>
      <c r="G199" s="38">
        <v>0</v>
      </c>
      <c r="H199" s="9">
        <v>0</v>
      </c>
      <c r="I199" s="38">
        <v>0</v>
      </c>
    </row>
    <row r="200" spans="1:21" x14ac:dyDescent="0.2">
      <c r="C200" s="9"/>
      <c r="D200" s="9"/>
      <c r="E200" s="9"/>
      <c r="F200" s="9"/>
      <c r="G200" s="9"/>
      <c r="H200" s="9"/>
      <c r="I200" s="9"/>
    </row>
    <row r="201" spans="1:21" x14ac:dyDescent="0.2">
      <c r="A201" s="3" t="s">
        <v>133</v>
      </c>
    </row>
    <row r="202" spans="1:21" x14ac:dyDescent="0.2">
      <c r="A202" s="3" t="s">
        <v>136</v>
      </c>
    </row>
    <row r="205" spans="1:21" x14ac:dyDescent="0.2">
      <c r="A205" s="23"/>
      <c r="B205" s="9"/>
    </row>
    <row r="206" spans="1:21" x14ac:dyDescent="0.2">
      <c r="A206" s="47" t="str">
        <f>+$A$38</f>
        <v>2017-2018</v>
      </c>
      <c r="B206" s="8">
        <f>C233</f>
        <v>27220</v>
      </c>
    </row>
    <row r="207" spans="1:21" x14ac:dyDescent="0.2">
      <c r="A207" s="47" t="str">
        <f>+$A$39</f>
        <v>2018-2019</v>
      </c>
      <c r="B207" s="8">
        <f>D233</f>
        <v>27136</v>
      </c>
    </row>
    <row r="208" spans="1:21" x14ac:dyDescent="0.2">
      <c r="A208" t="str">
        <f>+$A$40</f>
        <v>2019-2020</v>
      </c>
      <c r="B208" s="8">
        <f>E233</f>
        <v>26112</v>
      </c>
    </row>
    <row r="209" spans="1:17" x14ac:dyDescent="0.2">
      <c r="A209" s="56" t="str">
        <f>+$A$41</f>
        <v>2020-2021</v>
      </c>
      <c r="B209" s="8">
        <f>F233</f>
        <v>25418</v>
      </c>
    </row>
    <row r="210" spans="1:17" x14ac:dyDescent="0.2">
      <c r="A210" s="56" t="str">
        <f>+$A$42</f>
        <v>2021-2022</v>
      </c>
      <c r="B210" s="8">
        <f>G233</f>
        <v>31524</v>
      </c>
    </row>
    <row r="211" spans="1:17" x14ac:dyDescent="0.2">
      <c r="A211" t="s">
        <v>2348</v>
      </c>
      <c r="B211" s="8">
        <f>H233</f>
        <v>27000</v>
      </c>
    </row>
    <row r="212" spans="1:17" x14ac:dyDescent="0.2">
      <c r="A212" s="33" t="s">
        <v>2606</v>
      </c>
      <c r="B212" s="8">
        <f>I233</f>
        <v>30000</v>
      </c>
    </row>
    <row r="220" spans="1:17" x14ac:dyDescent="0.2">
      <c r="Q220" s="37"/>
    </row>
    <row r="221" spans="1:17" x14ac:dyDescent="0.2">
      <c r="A221" t="s">
        <v>220</v>
      </c>
      <c r="Q221" s="37"/>
    </row>
    <row r="222" spans="1:17" x14ac:dyDescent="0.2">
      <c r="Q222" s="270"/>
    </row>
    <row r="223" spans="1:17" x14ac:dyDescent="0.2">
      <c r="Q223" s="270"/>
    </row>
    <row r="224" spans="1:17" x14ac:dyDescent="0.2">
      <c r="Q224" s="270"/>
    </row>
    <row r="225" spans="1:39" x14ac:dyDescent="0.2">
      <c r="Q225" s="270"/>
    </row>
    <row r="226" spans="1:39" x14ac:dyDescent="0.2">
      <c r="Q226" s="270"/>
    </row>
    <row r="227" spans="1:39" x14ac:dyDescent="0.2">
      <c r="Q227" s="270"/>
      <c r="W227" s="84"/>
      <c r="X227" s="33" t="s">
        <v>2205</v>
      </c>
    </row>
    <row r="228" spans="1:39" x14ac:dyDescent="0.2">
      <c r="Q228" s="270"/>
    </row>
    <row r="229" spans="1:39" x14ac:dyDescent="0.2">
      <c r="Q229" s="270"/>
    </row>
    <row r="230" spans="1:39" ht="13.5" thickBot="1" x14ac:dyDescent="0.25"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</row>
    <row r="231" spans="1:39" x14ac:dyDescent="0.2">
      <c r="C231" s="332" t="str">
        <f>+$C$63</f>
        <v>EXPENDITURES</v>
      </c>
      <c r="D231" s="333"/>
      <c r="E231" s="333"/>
      <c r="F231" s="333"/>
      <c r="G231" s="334"/>
      <c r="H231" s="28" t="str">
        <f>+$H$63</f>
        <v>BUDGETED</v>
      </c>
      <c r="I231" s="28" t="str">
        <f>+$I$63</f>
        <v>APPROVED BUDGET</v>
      </c>
      <c r="J231" s="37"/>
      <c r="K231" s="65"/>
      <c r="L231" s="37"/>
      <c r="M231" s="37"/>
      <c r="N231" s="37"/>
      <c r="O231" s="72"/>
      <c r="P231" s="37"/>
      <c r="Q231" s="37"/>
      <c r="R231" s="37"/>
      <c r="S231" s="72"/>
      <c r="T231" s="37"/>
      <c r="U231" s="37"/>
      <c r="V231" s="37"/>
      <c r="W231" s="68"/>
      <c r="X231" s="37"/>
      <c r="Y231" s="37"/>
      <c r="Z231" s="37"/>
      <c r="AA231" s="37"/>
      <c r="AB231" s="68"/>
      <c r="AC231" s="37"/>
      <c r="AD231" s="37"/>
      <c r="AE231" s="37"/>
      <c r="AF231" s="68"/>
      <c r="AG231" s="37"/>
      <c r="AH231" s="68"/>
      <c r="AI231" s="37"/>
      <c r="AJ231" s="37"/>
      <c r="AK231" s="37"/>
      <c r="AL231" s="37"/>
      <c r="AM231" s="37"/>
    </row>
    <row r="232" spans="1:39" ht="13.5" thickBot="1" x14ac:dyDescent="0.25">
      <c r="C232" s="24" t="str">
        <f>+$C$64</f>
        <v>2017-2018</v>
      </c>
      <c r="D232" s="25" t="str">
        <f>+$D$64</f>
        <v>2018-2019</v>
      </c>
      <c r="E232" s="25" t="str">
        <f>+$E$64</f>
        <v>2019-2020</v>
      </c>
      <c r="F232" s="25" t="str">
        <f>+$F$64</f>
        <v>2020-2021</v>
      </c>
      <c r="G232" s="26" t="str">
        <f>+$G$64</f>
        <v>2021-2022</v>
      </c>
      <c r="H232" s="245" t="s">
        <v>2348</v>
      </c>
      <c r="I232" s="27" t="str">
        <f>+$I$64</f>
        <v>2023-2024</v>
      </c>
      <c r="J232" s="65"/>
      <c r="K232" s="206"/>
      <c r="L232" s="65"/>
      <c r="M232" s="37"/>
      <c r="N232" s="65"/>
      <c r="O232" s="206"/>
      <c r="P232" s="65"/>
      <c r="Q232" s="37"/>
      <c r="R232" s="65"/>
      <c r="S232" s="206"/>
      <c r="T232" s="65"/>
      <c r="U232" s="37"/>
      <c r="V232" s="37"/>
      <c r="W232" s="68"/>
      <c r="X232" s="37"/>
      <c r="Y232" s="37"/>
      <c r="Z232" s="37"/>
      <c r="AA232" s="37"/>
      <c r="AB232" s="68"/>
      <c r="AC232" s="37"/>
      <c r="AD232" s="37"/>
      <c r="AE232" s="37"/>
      <c r="AF232" s="68"/>
      <c r="AG232" s="37"/>
      <c r="AH232" s="68"/>
      <c r="AI232" s="37"/>
      <c r="AJ232" s="37"/>
      <c r="AK232" s="37"/>
      <c r="AL232" s="37"/>
      <c r="AM232" s="37"/>
    </row>
    <row r="233" spans="1:39" x14ac:dyDescent="0.2">
      <c r="A233" t="s">
        <v>109</v>
      </c>
      <c r="C233" s="38">
        <v>27220</v>
      </c>
      <c r="D233" s="38">
        <v>27136</v>
      </c>
      <c r="E233" s="38">
        <v>26112</v>
      </c>
      <c r="F233" s="38">
        <v>25418</v>
      </c>
      <c r="G233" s="38">
        <v>31524</v>
      </c>
      <c r="H233" s="38">
        <v>27000</v>
      </c>
      <c r="I233" s="38">
        <v>30000</v>
      </c>
      <c r="J233" s="65"/>
      <c r="K233" s="206"/>
      <c r="L233" s="65"/>
      <c r="M233" s="37"/>
      <c r="N233" s="65"/>
      <c r="O233" s="206"/>
      <c r="P233" s="65"/>
      <c r="Q233" s="37"/>
      <c r="R233" s="65"/>
      <c r="S233" s="206"/>
      <c r="T233" s="65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</row>
    <row r="234" spans="1:39" x14ac:dyDescent="0.2">
      <c r="A234" s="3" t="s">
        <v>137</v>
      </c>
      <c r="G234" s="37"/>
      <c r="H234" s="37"/>
      <c r="I234" s="37"/>
      <c r="J234" s="65"/>
      <c r="K234" s="206"/>
      <c r="L234" s="65"/>
      <c r="M234" s="37"/>
      <c r="N234" s="65"/>
      <c r="O234" s="206"/>
      <c r="P234" s="65"/>
      <c r="Q234" s="37"/>
      <c r="R234" s="68"/>
      <c r="S234" s="249"/>
      <c r="T234" s="65"/>
      <c r="U234" s="37"/>
      <c r="V234" s="37"/>
      <c r="W234" s="37"/>
      <c r="X234" s="65"/>
      <c r="Y234" s="37"/>
      <c r="Z234" s="37"/>
      <c r="AA234" s="37"/>
      <c r="AB234" s="37"/>
      <c r="AC234" s="65"/>
      <c r="AD234" s="37"/>
      <c r="AE234" s="37"/>
      <c r="AF234" s="37"/>
      <c r="AG234" s="37"/>
      <c r="AH234" s="37"/>
      <c r="AI234" s="65"/>
      <c r="AJ234" s="37"/>
      <c r="AK234" s="37"/>
      <c r="AL234" s="37"/>
      <c r="AM234" s="37"/>
    </row>
    <row r="235" spans="1:39" x14ac:dyDescent="0.2">
      <c r="A235" s="3" t="s">
        <v>138</v>
      </c>
      <c r="G235" s="37"/>
      <c r="H235" s="37"/>
      <c r="I235" s="37"/>
      <c r="J235" s="68"/>
      <c r="K235" s="249"/>
      <c r="L235" s="65"/>
      <c r="M235" s="37"/>
      <c r="N235" s="68"/>
      <c r="O235" s="249"/>
      <c r="P235" s="65"/>
      <c r="Q235" s="37"/>
      <c r="R235" s="65"/>
      <c r="S235" s="206"/>
      <c r="T235" s="65"/>
      <c r="U235" s="37"/>
      <c r="V235" s="37"/>
      <c r="W235" s="37"/>
      <c r="X235" s="65"/>
      <c r="Y235" s="37"/>
      <c r="Z235" s="37"/>
      <c r="AA235" s="37"/>
      <c r="AB235" s="37"/>
      <c r="AC235" s="65"/>
      <c r="AD235" s="37"/>
      <c r="AE235" s="37"/>
      <c r="AF235" s="37"/>
      <c r="AG235" s="37"/>
      <c r="AH235" s="37"/>
      <c r="AI235" s="65"/>
      <c r="AJ235" s="37"/>
      <c r="AK235" s="37"/>
      <c r="AL235" s="37"/>
      <c r="AM235" s="37"/>
    </row>
    <row r="236" spans="1:39" x14ac:dyDescent="0.2">
      <c r="J236" s="65"/>
      <c r="K236" s="206"/>
      <c r="L236" s="65"/>
      <c r="M236" s="37"/>
      <c r="N236" s="65"/>
      <c r="O236" s="206"/>
      <c r="P236" s="65"/>
      <c r="Q236" s="37"/>
      <c r="R236" s="65"/>
      <c r="S236" s="206"/>
      <c r="T236" s="65"/>
      <c r="U236" s="37"/>
      <c r="V236" s="37"/>
      <c r="W236" s="37"/>
      <c r="X236" s="65"/>
      <c r="Y236" s="37"/>
      <c r="Z236" s="37"/>
      <c r="AA236" s="37"/>
      <c r="AB236" s="37"/>
      <c r="AC236" s="65"/>
      <c r="AD236" s="37"/>
      <c r="AE236" s="37"/>
      <c r="AF236" s="37"/>
      <c r="AG236" s="37"/>
      <c r="AH236" s="37"/>
      <c r="AI236" s="65"/>
      <c r="AJ236" s="37"/>
      <c r="AK236" s="37"/>
      <c r="AL236" s="37"/>
      <c r="AM236" s="37"/>
    </row>
    <row r="237" spans="1:39" x14ac:dyDescent="0.2">
      <c r="J237" s="65"/>
      <c r="K237" s="206"/>
      <c r="L237" s="65"/>
      <c r="M237" s="37"/>
      <c r="N237" s="65"/>
      <c r="O237" s="206"/>
      <c r="P237" s="65"/>
      <c r="Q237" s="37"/>
      <c r="R237" s="65"/>
      <c r="S237" s="206"/>
      <c r="T237" s="65"/>
      <c r="U237" s="37"/>
      <c r="V237" s="37"/>
      <c r="W237" s="37"/>
      <c r="X237" s="65"/>
      <c r="Y237" s="37"/>
      <c r="Z237" s="37"/>
      <c r="AA237" s="37"/>
      <c r="AB237" s="37"/>
      <c r="AC237" s="65"/>
      <c r="AD237" s="37"/>
      <c r="AE237" s="37"/>
      <c r="AF237" s="37"/>
      <c r="AG237" s="37"/>
      <c r="AH237" s="37"/>
      <c r="AI237" s="65"/>
      <c r="AJ237" s="37"/>
      <c r="AK237" s="37"/>
      <c r="AL237" s="37"/>
      <c r="AM237" s="37"/>
    </row>
    <row r="238" spans="1:39" x14ac:dyDescent="0.2">
      <c r="J238" s="65"/>
      <c r="K238" s="206"/>
      <c r="L238" s="65"/>
      <c r="M238" s="37"/>
      <c r="N238" s="65"/>
      <c r="O238" s="206"/>
      <c r="P238" s="65"/>
      <c r="Q238" s="37"/>
      <c r="R238" s="65"/>
      <c r="S238" s="206"/>
      <c r="T238" s="65"/>
      <c r="U238" s="37"/>
      <c r="V238" s="37"/>
      <c r="W238" s="37"/>
      <c r="X238" s="65"/>
      <c r="Y238" s="37"/>
      <c r="Z238" s="37"/>
      <c r="AA238" s="37"/>
      <c r="AB238" s="37"/>
      <c r="AC238" s="65"/>
      <c r="AD238" s="37"/>
      <c r="AE238" s="37"/>
      <c r="AF238" s="37"/>
      <c r="AG238" s="37"/>
      <c r="AH238" s="37"/>
      <c r="AI238" s="65"/>
      <c r="AJ238" s="37"/>
      <c r="AK238" s="37"/>
      <c r="AL238" s="37"/>
      <c r="AM238" s="37"/>
    </row>
    <row r="239" spans="1:39" x14ac:dyDescent="0.2">
      <c r="A239" s="23"/>
      <c r="B239" s="9"/>
      <c r="J239" s="65"/>
      <c r="K239" s="206"/>
      <c r="L239" s="65"/>
      <c r="M239" s="37"/>
      <c r="N239" s="65"/>
      <c r="O239" s="206"/>
      <c r="P239" s="65"/>
      <c r="Q239" s="37"/>
      <c r="R239" s="65"/>
      <c r="S239" s="206"/>
      <c r="T239" s="65"/>
      <c r="U239" s="37"/>
      <c r="V239" s="37"/>
      <c r="W239" s="37"/>
      <c r="X239" s="65"/>
      <c r="Y239" s="37"/>
      <c r="Z239" s="37"/>
      <c r="AA239" s="37"/>
      <c r="AB239" s="37"/>
      <c r="AC239" s="65"/>
      <c r="AD239" s="37"/>
      <c r="AE239" s="37"/>
      <c r="AF239" s="37"/>
      <c r="AG239" s="37"/>
      <c r="AH239" s="37"/>
      <c r="AI239" s="65"/>
      <c r="AJ239" s="37"/>
      <c r="AK239" s="37"/>
      <c r="AL239" s="37"/>
      <c r="AM239" s="37"/>
    </row>
    <row r="240" spans="1:39" x14ac:dyDescent="0.2">
      <c r="B240" s="9"/>
      <c r="J240" s="65"/>
      <c r="K240" s="206"/>
      <c r="L240" s="65"/>
      <c r="M240" s="37"/>
      <c r="N240" s="65"/>
      <c r="O240" s="206"/>
      <c r="P240" s="65"/>
      <c r="Q240" s="37"/>
      <c r="R240" s="65"/>
      <c r="S240" s="206"/>
      <c r="T240" s="65"/>
      <c r="U240" s="37"/>
      <c r="V240" s="65"/>
      <c r="W240" s="37"/>
      <c r="X240" s="65"/>
      <c r="Y240" s="37"/>
      <c r="Z240" s="37"/>
      <c r="AA240" s="68"/>
      <c r="AB240" s="37"/>
      <c r="AC240" s="65"/>
      <c r="AD240" s="37"/>
      <c r="AE240" s="37"/>
      <c r="AF240" s="68"/>
      <c r="AG240" s="68"/>
      <c r="AH240" s="68"/>
      <c r="AI240" s="37"/>
      <c r="AJ240" s="37"/>
      <c r="AK240" s="37"/>
      <c r="AL240" s="37"/>
      <c r="AM240" s="37"/>
    </row>
    <row r="241" spans="1:39" x14ac:dyDescent="0.2">
      <c r="A241" s="42"/>
      <c r="B241" s="38"/>
      <c r="J241" s="65"/>
      <c r="K241" s="206"/>
      <c r="L241" s="65"/>
      <c r="M241" s="37"/>
      <c r="N241" s="65"/>
      <c r="O241" s="206"/>
      <c r="P241" s="65"/>
      <c r="Q241" s="37"/>
      <c r="R241" s="65"/>
      <c r="S241" s="206"/>
      <c r="T241" s="65"/>
      <c r="U241" s="37"/>
      <c r="V241" s="68"/>
      <c r="W241" s="68"/>
      <c r="X241" s="37"/>
      <c r="Y241" s="37"/>
      <c r="Z241" s="37"/>
      <c r="AA241" s="37"/>
      <c r="AB241" s="68"/>
      <c r="AC241" s="37"/>
      <c r="AD241" s="37"/>
      <c r="AE241" s="37"/>
      <c r="AF241" s="37"/>
      <c r="AG241" s="37"/>
      <c r="AH241" s="37"/>
      <c r="AI241" s="65"/>
      <c r="AJ241" s="37"/>
      <c r="AK241" s="37"/>
      <c r="AL241" s="37"/>
      <c r="AM241" s="37"/>
    </row>
    <row r="242" spans="1:39" x14ac:dyDescent="0.2">
      <c r="A242" s="47" t="str">
        <f>+$C$268</f>
        <v>2017-2018</v>
      </c>
      <c r="B242" s="9">
        <f>C269</f>
        <v>14049438</v>
      </c>
      <c r="J242" s="68"/>
      <c r="K242" s="275"/>
      <c r="L242" s="37"/>
      <c r="M242" s="37"/>
      <c r="N242" s="68"/>
      <c r="O242" s="275"/>
      <c r="P242" s="37"/>
      <c r="Q242" s="37"/>
      <c r="R242" s="68"/>
      <c r="S242" s="275"/>
      <c r="T242" s="37"/>
      <c r="U242" s="37"/>
      <c r="V242" s="37"/>
      <c r="W242" s="37"/>
      <c r="X242" s="65"/>
      <c r="Y242" s="37"/>
      <c r="Z242" s="37"/>
      <c r="AA242" s="37"/>
      <c r="AB242" s="37"/>
      <c r="AC242" s="65"/>
      <c r="AD242" s="37"/>
      <c r="AE242" s="37"/>
      <c r="AF242" s="37"/>
      <c r="AG242" s="37"/>
      <c r="AH242" s="37"/>
      <c r="AI242" s="65"/>
      <c r="AJ242" s="37"/>
      <c r="AK242" s="37"/>
      <c r="AL242" s="37"/>
      <c r="AM242" s="37"/>
    </row>
    <row r="243" spans="1:39" x14ac:dyDescent="0.2">
      <c r="A243" s="47" t="str">
        <f>+$D$268</f>
        <v>2018-2019</v>
      </c>
      <c r="B243" s="9">
        <f>D269</f>
        <v>14470628</v>
      </c>
      <c r="J243" s="65"/>
      <c r="K243" s="206"/>
      <c r="L243" s="65"/>
      <c r="M243" s="37"/>
      <c r="N243" s="65"/>
      <c r="O243" s="206"/>
      <c r="P243" s="65"/>
      <c r="Q243" s="37"/>
      <c r="R243" s="65"/>
      <c r="S243" s="206"/>
      <c r="T243" s="65"/>
      <c r="U243" s="37"/>
      <c r="V243" s="65"/>
      <c r="W243" s="37"/>
      <c r="X243" s="65"/>
      <c r="Y243" s="37"/>
      <c r="Z243" s="37"/>
      <c r="AA243" s="68"/>
      <c r="AB243" s="37"/>
      <c r="AC243" s="65"/>
      <c r="AD243" s="37"/>
      <c r="AE243" s="37"/>
      <c r="AF243" s="68"/>
      <c r="AG243" s="68"/>
      <c r="AH243" s="68"/>
      <c r="AI243" s="37"/>
      <c r="AJ243" s="37"/>
      <c r="AK243" s="37"/>
      <c r="AL243" s="37"/>
      <c r="AM243" s="37"/>
    </row>
    <row r="244" spans="1:39" x14ac:dyDescent="0.2">
      <c r="A244" s="47" t="str">
        <f>+$E$268</f>
        <v>2019-2020</v>
      </c>
      <c r="B244" s="9">
        <f>E269</f>
        <v>12645587</v>
      </c>
      <c r="J244" s="68"/>
      <c r="K244" s="249"/>
      <c r="L244" s="37"/>
      <c r="M244" s="37"/>
      <c r="N244" s="68"/>
      <c r="O244" s="249"/>
      <c r="P244" s="37"/>
      <c r="Q244" s="37"/>
      <c r="R244" s="68"/>
      <c r="S244" s="249"/>
      <c r="T244" s="37"/>
      <c r="U244" s="37"/>
      <c r="V244" s="68"/>
      <c r="W244" s="68"/>
      <c r="X244" s="37"/>
      <c r="Y244" s="37"/>
      <c r="Z244" s="37"/>
      <c r="AA244" s="37"/>
      <c r="AB244" s="68"/>
      <c r="AC244" s="37"/>
      <c r="AD244" s="37"/>
      <c r="AE244" s="37"/>
      <c r="AF244" s="37"/>
      <c r="AG244" s="65"/>
      <c r="AH244" s="37"/>
      <c r="AI244" s="65"/>
      <c r="AJ244" s="37"/>
      <c r="AK244" s="37"/>
      <c r="AL244" s="37"/>
      <c r="AM244" s="37"/>
    </row>
    <row r="245" spans="1:39" x14ac:dyDescent="0.2">
      <c r="A245" s="56" t="str">
        <f>+$F$268</f>
        <v>2020-2021</v>
      </c>
      <c r="B245" s="9">
        <f>F269</f>
        <v>12050229.859999999</v>
      </c>
      <c r="J245" s="276"/>
      <c r="K245" s="277"/>
      <c r="L245" s="37"/>
      <c r="M245" s="37"/>
      <c r="N245" s="276"/>
      <c r="O245" s="277"/>
      <c r="P245" s="37"/>
      <c r="Q245" s="37"/>
      <c r="R245" s="276"/>
      <c r="S245" s="277"/>
      <c r="T245" s="37"/>
      <c r="U245" s="37"/>
      <c r="V245" s="37"/>
      <c r="W245" s="37"/>
      <c r="X245" s="65"/>
      <c r="Y245" s="37"/>
      <c r="Z245" s="37"/>
      <c r="AA245" s="278"/>
      <c r="AB245" s="37"/>
      <c r="AC245" s="65"/>
      <c r="AD245" s="37"/>
      <c r="AE245" s="37"/>
      <c r="AF245" s="68"/>
      <c r="AG245" s="278"/>
      <c r="AH245" s="68"/>
      <c r="AI245" s="37"/>
      <c r="AJ245" s="37"/>
      <c r="AK245" s="37"/>
      <c r="AL245" s="37"/>
      <c r="AM245" s="37"/>
    </row>
    <row r="246" spans="1:39" x14ac:dyDescent="0.2">
      <c r="A246" s="56" t="str">
        <f>+$G$268</f>
        <v>2021-2022</v>
      </c>
      <c r="B246" s="66">
        <f>G269</f>
        <v>14803665</v>
      </c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68"/>
      <c r="X246" s="37"/>
      <c r="Y246" s="37"/>
      <c r="Z246" s="37"/>
      <c r="AA246" s="37"/>
      <c r="AB246" s="68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</row>
    <row r="247" spans="1:39" x14ac:dyDescent="0.2">
      <c r="A247" s="56" t="s">
        <v>2348</v>
      </c>
      <c r="B247" s="38">
        <f>H269</f>
        <v>17461954</v>
      </c>
      <c r="D247" s="9"/>
      <c r="J247" s="37"/>
      <c r="K247" s="279"/>
      <c r="L247" s="37"/>
      <c r="M247" s="37"/>
      <c r="N247" s="37"/>
      <c r="O247" s="37"/>
      <c r="P247" s="37"/>
      <c r="Q247" s="37"/>
      <c r="R247" s="37"/>
      <c r="S247" s="279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</row>
    <row r="248" spans="1:39" x14ac:dyDescent="0.2">
      <c r="A248" s="33" t="s">
        <v>2606</v>
      </c>
      <c r="B248" s="9">
        <f>I269</f>
        <v>17993587</v>
      </c>
      <c r="J248" s="37"/>
      <c r="K248" s="279"/>
      <c r="L248" s="37"/>
      <c r="M248" s="37"/>
      <c r="N248" s="37"/>
      <c r="O248" s="280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</row>
    <row r="249" spans="1:39" ht="15" x14ac:dyDescent="0.25">
      <c r="J249" s="37"/>
      <c r="K249" s="37"/>
      <c r="L249" s="37"/>
      <c r="M249" s="37"/>
      <c r="N249" s="37"/>
      <c r="O249" s="281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</row>
    <row r="250" spans="1:39" ht="15" x14ac:dyDescent="0.25">
      <c r="J250" s="37"/>
      <c r="K250" s="37"/>
      <c r="L250" s="37"/>
      <c r="M250" s="37"/>
      <c r="N250" s="37"/>
      <c r="O250" s="281"/>
      <c r="P250" s="37"/>
      <c r="Q250" s="37"/>
      <c r="R250" s="37"/>
      <c r="S250" s="37"/>
      <c r="T250" s="37"/>
      <c r="U250" s="37"/>
      <c r="V250" s="278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</row>
    <row r="251" spans="1:39" x14ac:dyDescent="0.2">
      <c r="J251" s="37"/>
      <c r="K251" s="37"/>
      <c r="L251" s="37"/>
      <c r="M251" s="37"/>
      <c r="N251" s="37"/>
      <c r="O251" s="280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</row>
    <row r="252" spans="1:39" x14ac:dyDescent="0.2">
      <c r="J252" s="37"/>
      <c r="K252" s="37"/>
      <c r="L252" s="37"/>
      <c r="M252" s="37"/>
      <c r="N252" s="37"/>
      <c r="O252" s="1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</row>
    <row r="253" spans="1:39" x14ac:dyDescent="0.2">
      <c r="O253" s="236"/>
      <c r="U253" s="37"/>
      <c r="V253" s="37"/>
    </row>
    <row r="254" spans="1:39" x14ac:dyDescent="0.2">
      <c r="A254" s="33" t="s">
        <v>290</v>
      </c>
      <c r="O254" s="7"/>
      <c r="U254" s="206"/>
      <c r="V254" s="206">
        <v>7477620</v>
      </c>
      <c r="W254" s="3"/>
      <c r="AA254" s="3"/>
      <c r="AB254" s="3"/>
    </row>
    <row r="255" spans="1:39" x14ac:dyDescent="0.2">
      <c r="A255" s="33" t="s">
        <v>289</v>
      </c>
      <c r="U255" s="206"/>
      <c r="V255" s="206">
        <v>8778646.1600000001</v>
      </c>
      <c r="W255" s="209"/>
      <c r="AA255" s="3"/>
      <c r="AB255" s="3"/>
    </row>
    <row r="256" spans="1:39" x14ac:dyDescent="0.2">
      <c r="U256" s="206"/>
      <c r="V256" s="206">
        <v>600000</v>
      </c>
    </row>
    <row r="257" spans="1:29" x14ac:dyDescent="0.2">
      <c r="U257" s="206"/>
      <c r="V257" s="206">
        <f>SUM(V254:V256)</f>
        <v>16856266.16</v>
      </c>
      <c r="W257" s="37"/>
      <c r="AC257" s="33"/>
    </row>
    <row r="258" spans="1:29" x14ac:dyDescent="0.2">
      <c r="U258" s="37"/>
      <c r="V258" s="37"/>
      <c r="W258" s="37"/>
      <c r="X258" s="65">
        <f>1015463/16856266</f>
        <v>6.0242464137668449E-2</v>
      </c>
      <c r="Y258" s="37"/>
      <c r="AC258" s="33"/>
    </row>
    <row r="259" spans="1:29" x14ac:dyDescent="0.2">
      <c r="W259" s="37">
        <v>16856266</v>
      </c>
      <c r="X259" s="65"/>
      <c r="Y259" s="37"/>
      <c r="AC259" s="33"/>
    </row>
    <row r="260" spans="1:29" x14ac:dyDescent="0.2">
      <c r="W260" s="37">
        <v>-15840803</v>
      </c>
      <c r="X260" s="65"/>
      <c r="Y260" s="37"/>
      <c r="AC260" s="33"/>
    </row>
    <row r="261" spans="1:29" x14ac:dyDescent="0.2">
      <c r="W261" s="37">
        <f>SUM(W259:W260)</f>
        <v>1015463</v>
      </c>
      <c r="X261" s="65"/>
      <c r="Y261" s="37"/>
      <c r="AC261" s="33"/>
    </row>
    <row r="262" spans="1:29" x14ac:dyDescent="0.2">
      <c r="V262" s="85"/>
      <c r="W262" s="68"/>
      <c r="X262" s="65"/>
      <c r="Y262" s="37"/>
      <c r="AA262" s="3"/>
      <c r="AB262" s="3"/>
    </row>
    <row r="263" spans="1:29" x14ac:dyDescent="0.2">
      <c r="U263" s="37"/>
      <c r="V263" s="37"/>
      <c r="W263" s="37"/>
      <c r="X263" s="37"/>
      <c r="Y263" s="37"/>
      <c r="AC263" s="33"/>
    </row>
    <row r="264" spans="1:29" x14ac:dyDescent="0.2">
      <c r="T264" s="65"/>
      <c r="U264" s="37"/>
      <c r="V264" s="37"/>
      <c r="W264" s="37"/>
      <c r="X264" s="65"/>
      <c r="Y264" s="37"/>
      <c r="AC264" s="33"/>
    </row>
    <row r="265" spans="1:29" x14ac:dyDescent="0.2">
      <c r="S265" s="37"/>
      <c r="T265" s="37"/>
      <c r="W265" s="3"/>
      <c r="X265" s="33"/>
      <c r="AA265" s="3"/>
      <c r="AB265" s="3"/>
    </row>
    <row r="266" spans="1:29" ht="13.5" thickBot="1" x14ac:dyDescent="0.25">
      <c r="T266" s="175"/>
      <c r="W266" s="37">
        <f>15840803*6.0242%</f>
        <v>954281.65432600002</v>
      </c>
      <c r="AC266" s="33"/>
    </row>
    <row r="267" spans="1:29" x14ac:dyDescent="0.2">
      <c r="C267" s="332" t="str">
        <f>+$C$63</f>
        <v>EXPENDITURES</v>
      </c>
      <c r="D267" s="333"/>
      <c r="E267" s="333"/>
      <c r="F267" s="333"/>
      <c r="G267" s="334"/>
      <c r="H267" s="28" t="str">
        <f>+$H$63</f>
        <v>BUDGETED</v>
      </c>
      <c r="I267" s="28" t="str">
        <f>+$I$63</f>
        <v>APPROVED BUDGET</v>
      </c>
      <c r="T267" s="37"/>
      <c r="W267" s="3"/>
      <c r="X267" s="33"/>
      <c r="AA267" s="3"/>
      <c r="AB267" s="3"/>
    </row>
    <row r="268" spans="1:29" ht="13.5" thickBot="1" x14ac:dyDescent="0.25">
      <c r="C268" s="24" t="str">
        <f>+$C$64</f>
        <v>2017-2018</v>
      </c>
      <c r="D268" s="25" t="str">
        <f>+$D$64</f>
        <v>2018-2019</v>
      </c>
      <c r="E268" s="25" t="str">
        <f>+$E$64</f>
        <v>2019-2020</v>
      </c>
      <c r="F268" s="25" t="str">
        <f>+$F$64</f>
        <v>2020-2021</v>
      </c>
      <c r="G268" s="26" t="str">
        <f>+$G$64</f>
        <v>2021-2022</v>
      </c>
      <c r="H268" s="27" t="s">
        <v>2348</v>
      </c>
      <c r="I268" s="27" t="str">
        <f>+$I$64</f>
        <v>2023-2024</v>
      </c>
    </row>
    <row r="269" spans="1:29" x14ac:dyDescent="0.2">
      <c r="A269" t="s">
        <v>21</v>
      </c>
      <c r="C269" s="38">
        <v>14049438</v>
      </c>
      <c r="D269" s="38">
        <v>14470628</v>
      </c>
      <c r="E269" s="38">
        <v>12645587</v>
      </c>
      <c r="F269" s="38">
        <v>12050229.859999999</v>
      </c>
      <c r="G269" s="38">
        <v>14803665</v>
      </c>
      <c r="H269" s="38">
        <f>17461954</f>
        <v>17461954</v>
      </c>
      <c r="I269" s="257">
        <v>17993587</v>
      </c>
      <c r="J269" s="38"/>
      <c r="K269" s="38"/>
      <c r="L269" s="38"/>
      <c r="M269" s="38"/>
    </row>
    <row r="270" spans="1:29" x14ac:dyDescent="0.2">
      <c r="A270" s="3" t="s">
        <v>139</v>
      </c>
      <c r="N270" s="38"/>
      <c r="O270" s="38"/>
      <c r="P270" s="38"/>
      <c r="Q270" s="38"/>
    </row>
    <row r="271" spans="1:29" x14ac:dyDescent="0.2">
      <c r="A271" s="3" t="s">
        <v>140</v>
      </c>
      <c r="H271" s="9"/>
      <c r="R271" s="37"/>
    </row>
    <row r="274" spans="1:2" x14ac:dyDescent="0.2">
      <c r="A274" s="29"/>
      <c r="B274" s="9"/>
    </row>
    <row r="275" spans="1:2" x14ac:dyDescent="0.2">
      <c r="A275" s="47" t="str">
        <f>+$C$268</f>
        <v>2017-2018</v>
      </c>
      <c r="B275" s="9">
        <f>C302</f>
        <v>53582</v>
      </c>
    </row>
    <row r="276" spans="1:2" x14ac:dyDescent="0.2">
      <c r="A276" s="47" t="str">
        <f>+$D$268</f>
        <v>2018-2019</v>
      </c>
      <c r="B276" s="9">
        <f>D302</f>
        <v>56426</v>
      </c>
    </row>
    <row r="277" spans="1:2" x14ac:dyDescent="0.2">
      <c r="A277" s="47" t="str">
        <f>+$E$268</f>
        <v>2019-2020</v>
      </c>
      <c r="B277" s="9">
        <f>E302</f>
        <v>49950</v>
      </c>
    </row>
    <row r="278" spans="1:2" x14ac:dyDescent="0.2">
      <c r="A278" s="56" t="str">
        <f>+$F$268</f>
        <v>2020-2021</v>
      </c>
      <c r="B278" s="38">
        <f>F302</f>
        <v>70381.09</v>
      </c>
    </row>
    <row r="279" spans="1:2" x14ac:dyDescent="0.2">
      <c r="A279" s="56" t="str">
        <f>+$G$268</f>
        <v>2021-2022</v>
      </c>
      <c r="B279" s="38">
        <f>G302</f>
        <v>41205</v>
      </c>
    </row>
    <row r="280" spans="1:2" x14ac:dyDescent="0.2">
      <c r="A280" s="56" t="s">
        <v>2348</v>
      </c>
      <c r="B280" s="38">
        <f>H302</f>
        <v>60000</v>
      </c>
    </row>
    <row r="281" spans="1:2" x14ac:dyDescent="0.2">
      <c r="A281" s="33" t="s">
        <v>2606</v>
      </c>
      <c r="B281" s="9">
        <f>I302</f>
        <v>45000</v>
      </c>
    </row>
    <row r="286" spans="1:2" x14ac:dyDescent="0.2">
      <c r="A286" t="s">
        <v>221</v>
      </c>
    </row>
    <row r="299" spans="1:9" ht="13.5" thickBot="1" x14ac:dyDescent="0.25"/>
    <row r="300" spans="1:9" x14ac:dyDescent="0.2">
      <c r="C300" s="332" t="str">
        <f>+$C$63</f>
        <v>EXPENDITURES</v>
      </c>
      <c r="D300" s="333"/>
      <c r="E300" s="333"/>
      <c r="F300" s="333"/>
      <c r="G300" s="334"/>
      <c r="H300" s="28" t="str">
        <f>+$H$63</f>
        <v>BUDGETED</v>
      </c>
      <c r="I300" s="28" t="str">
        <f>+$I$63</f>
        <v>APPROVED BUDGET</v>
      </c>
    </row>
    <row r="301" spans="1:9" ht="13.5" thickBot="1" x14ac:dyDescent="0.25">
      <c r="C301" s="24" t="str">
        <f>+$C$64</f>
        <v>2017-2018</v>
      </c>
      <c r="D301" s="25" t="str">
        <f>+$D$64</f>
        <v>2018-2019</v>
      </c>
      <c r="E301" s="25" t="str">
        <f>+$E$64</f>
        <v>2019-2020</v>
      </c>
      <c r="F301" s="25" t="str">
        <f>+$F$64</f>
        <v>2020-2021</v>
      </c>
      <c r="G301" s="26" t="str">
        <f>+$G$64</f>
        <v>2021-2022</v>
      </c>
      <c r="H301" s="27" t="s">
        <v>2348</v>
      </c>
      <c r="I301" s="27" t="str">
        <f>+$I$64</f>
        <v>2023-2024</v>
      </c>
    </row>
    <row r="302" spans="1:9" x14ac:dyDescent="0.2">
      <c r="A302" t="s">
        <v>109</v>
      </c>
      <c r="C302" s="9">
        <v>53582</v>
      </c>
      <c r="D302" s="9">
        <v>56426</v>
      </c>
      <c r="E302" s="38">
        <v>49950</v>
      </c>
      <c r="F302" s="38">
        <v>70381.09</v>
      </c>
      <c r="G302" s="38">
        <v>41205</v>
      </c>
      <c r="H302" s="9">
        <v>60000</v>
      </c>
      <c r="I302" s="38">
        <v>45000</v>
      </c>
    </row>
    <row r="303" spans="1:9" x14ac:dyDescent="0.2">
      <c r="A303" s="3" t="s">
        <v>139</v>
      </c>
    </row>
    <row r="304" spans="1:9" x14ac:dyDescent="0.2">
      <c r="A304" s="3" t="s">
        <v>141</v>
      </c>
    </row>
    <row r="306" spans="1:2" x14ac:dyDescent="0.2">
      <c r="A306" s="29"/>
      <c r="B306" s="9"/>
    </row>
    <row r="307" spans="1:2" x14ac:dyDescent="0.2">
      <c r="A307" s="23"/>
      <c r="B307" s="9"/>
    </row>
    <row r="308" spans="1:2" x14ac:dyDescent="0.2">
      <c r="A308" s="47" t="str">
        <f>+$C$268</f>
        <v>2017-2018</v>
      </c>
      <c r="B308" s="9">
        <f>C335</f>
        <v>158599</v>
      </c>
    </row>
    <row r="309" spans="1:2" x14ac:dyDescent="0.2">
      <c r="A309" s="47" t="str">
        <f>+$D$268</f>
        <v>2018-2019</v>
      </c>
      <c r="B309" s="9">
        <f>D335</f>
        <v>201882</v>
      </c>
    </row>
    <row r="310" spans="1:2" x14ac:dyDescent="0.2">
      <c r="A310" s="47" t="str">
        <f>+$E$268</f>
        <v>2019-2020</v>
      </c>
      <c r="B310" s="9">
        <f>E335</f>
        <v>216014</v>
      </c>
    </row>
    <row r="311" spans="1:2" x14ac:dyDescent="0.2">
      <c r="A311" s="56" t="str">
        <f>+$F$268</f>
        <v>2020-2021</v>
      </c>
      <c r="B311" s="9">
        <f>F335</f>
        <v>222249.36</v>
      </c>
    </row>
    <row r="312" spans="1:2" x14ac:dyDescent="0.2">
      <c r="A312" s="56" t="str">
        <f>+$G$268</f>
        <v>2021-2022</v>
      </c>
      <c r="B312" s="66">
        <f>G335</f>
        <v>162278</v>
      </c>
    </row>
    <row r="313" spans="1:2" x14ac:dyDescent="0.2">
      <c r="A313" s="56" t="s">
        <v>2348</v>
      </c>
      <c r="B313" s="38">
        <f>H335</f>
        <v>175000</v>
      </c>
    </row>
    <row r="314" spans="1:2" x14ac:dyDescent="0.2">
      <c r="A314" s="33" t="s">
        <v>2606</v>
      </c>
      <c r="B314" s="9">
        <f>I335</f>
        <v>175000</v>
      </c>
    </row>
    <row r="320" spans="1:2" x14ac:dyDescent="0.2">
      <c r="A320" t="s">
        <v>2216</v>
      </c>
    </row>
    <row r="323" spans="1:9" x14ac:dyDescent="0.2">
      <c r="I323" s="33"/>
    </row>
    <row r="332" spans="1:9" ht="13.5" thickBot="1" x14ac:dyDescent="0.25"/>
    <row r="333" spans="1:9" x14ac:dyDescent="0.2">
      <c r="C333" s="332" t="str">
        <f>+$C$63</f>
        <v>EXPENDITURES</v>
      </c>
      <c r="D333" s="333"/>
      <c r="E333" s="333"/>
      <c r="F333" s="333"/>
      <c r="G333" s="334"/>
      <c r="H333" s="28" t="str">
        <f>+$H$63</f>
        <v>BUDGETED</v>
      </c>
      <c r="I333" s="28" t="str">
        <f>+$I$63</f>
        <v>APPROVED BUDGET</v>
      </c>
    </row>
    <row r="334" spans="1:9" ht="13.5" thickBot="1" x14ac:dyDescent="0.25">
      <c r="C334" s="24" t="str">
        <f>+$C$64</f>
        <v>2017-2018</v>
      </c>
      <c r="D334" s="25" t="str">
        <f>+$D$64</f>
        <v>2018-2019</v>
      </c>
      <c r="E334" s="25" t="str">
        <f>+$E$64</f>
        <v>2019-2020</v>
      </c>
      <c r="F334" s="25" t="str">
        <f>+$F$64</f>
        <v>2020-2021</v>
      </c>
      <c r="G334" s="26" t="str">
        <f>+$G$64</f>
        <v>2021-2022</v>
      </c>
      <c r="H334" s="27" t="s">
        <v>2348</v>
      </c>
      <c r="I334" s="27" t="str">
        <f>+$I$64</f>
        <v>2023-2024</v>
      </c>
    </row>
    <row r="335" spans="1:9" x14ac:dyDescent="0.2">
      <c r="A335" t="s">
        <v>109</v>
      </c>
      <c r="C335" s="9">
        <v>158599</v>
      </c>
      <c r="D335" s="9">
        <v>201882</v>
      </c>
      <c r="E335" s="38">
        <v>216014</v>
      </c>
      <c r="F335" s="38">
        <v>222249.36</v>
      </c>
      <c r="G335" s="38">
        <v>162278</v>
      </c>
      <c r="H335" s="9">
        <v>175000</v>
      </c>
      <c r="I335" s="66">
        <v>175000</v>
      </c>
    </row>
    <row r="336" spans="1:9" x14ac:dyDescent="0.2">
      <c r="A336" s="3" t="s">
        <v>139</v>
      </c>
    </row>
    <row r="337" spans="1:2" x14ac:dyDescent="0.2">
      <c r="A337" s="3" t="s">
        <v>192</v>
      </c>
    </row>
    <row r="340" spans="1:2" x14ac:dyDescent="0.2">
      <c r="A340" s="29"/>
      <c r="B340" s="9"/>
    </row>
    <row r="341" spans="1:2" x14ac:dyDescent="0.2">
      <c r="A341" s="47" t="str">
        <f>+$C$268</f>
        <v>2017-2018</v>
      </c>
      <c r="B341" s="9">
        <f>C368</f>
        <v>52247</v>
      </c>
    </row>
    <row r="342" spans="1:2" x14ac:dyDescent="0.2">
      <c r="A342" s="47" t="str">
        <f>+$D$268</f>
        <v>2018-2019</v>
      </c>
      <c r="B342" s="9">
        <f>D368</f>
        <v>80923</v>
      </c>
    </row>
    <row r="343" spans="1:2" x14ac:dyDescent="0.2">
      <c r="A343" s="47" t="str">
        <f>+$E$268</f>
        <v>2019-2020</v>
      </c>
      <c r="B343" s="9">
        <f>E368</f>
        <v>111988</v>
      </c>
    </row>
    <row r="344" spans="1:2" x14ac:dyDescent="0.2">
      <c r="A344" s="56" t="str">
        <f>+$F$268</f>
        <v>2020-2021</v>
      </c>
      <c r="B344" s="9">
        <f>F368</f>
        <v>47268.57</v>
      </c>
    </row>
    <row r="345" spans="1:2" x14ac:dyDescent="0.2">
      <c r="A345" s="56" t="str">
        <f>+$G$268</f>
        <v>2021-2022</v>
      </c>
      <c r="B345" s="66">
        <f>G368</f>
        <v>63331</v>
      </c>
    </row>
    <row r="346" spans="1:2" x14ac:dyDescent="0.2">
      <c r="A346" s="56" t="s">
        <v>2348</v>
      </c>
      <c r="B346" s="38">
        <f>H368</f>
        <v>93600</v>
      </c>
    </row>
    <row r="347" spans="1:2" x14ac:dyDescent="0.2">
      <c r="A347" s="33" t="s">
        <v>2606</v>
      </c>
      <c r="B347" s="9">
        <f>I368</f>
        <v>93600</v>
      </c>
    </row>
    <row r="354" spans="1:19" x14ac:dyDescent="0.2">
      <c r="A354" t="s">
        <v>231</v>
      </c>
    </row>
    <row r="362" spans="1:19" x14ac:dyDescent="0.2">
      <c r="S362" s="37"/>
    </row>
    <row r="365" spans="1:19" ht="13.5" thickBot="1" x14ac:dyDescent="0.25"/>
    <row r="366" spans="1:19" x14ac:dyDescent="0.2">
      <c r="C366" s="332" t="str">
        <f>+$C$63</f>
        <v>EXPENDITURES</v>
      </c>
      <c r="D366" s="333"/>
      <c r="E366" s="333"/>
      <c r="F366" s="333"/>
      <c r="G366" s="334"/>
      <c r="H366" s="28" t="str">
        <f>+$H$63</f>
        <v>BUDGETED</v>
      </c>
      <c r="I366" s="28" t="str">
        <f>+$I$63</f>
        <v>APPROVED BUDGET</v>
      </c>
    </row>
    <row r="367" spans="1:19" ht="13.5" thickBot="1" x14ac:dyDescent="0.25">
      <c r="C367" s="24" t="str">
        <f>+$C$64</f>
        <v>2017-2018</v>
      </c>
      <c r="D367" s="25" t="str">
        <f>+$D$64</f>
        <v>2018-2019</v>
      </c>
      <c r="E367" s="25" t="str">
        <f>+$E$64</f>
        <v>2019-2020</v>
      </c>
      <c r="F367" s="25" t="str">
        <f>+$F$64</f>
        <v>2020-2021</v>
      </c>
      <c r="G367" s="26" t="str">
        <f>+$G$64</f>
        <v>2021-2022</v>
      </c>
      <c r="H367" s="27" t="s">
        <v>2348</v>
      </c>
      <c r="I367" s="27" t="str">
        <f>+$I$64</f>
        <v>2023-2024</v>
      </c>
    </row>
    <row r="368" spans="1:19" x14ac:dyDescent="0.2">
      <c r="A368" t="s">
        <v>109</v>
      </c>
      <c r="C368" s="9">
        <v>52247</v>
      </c>
      <c r="D368" s="9">
        <v>80923</v>
      </c>
      <c r="E368" s="38">
        <v>111988</v>
      </c>
      <c r="F368" s="38">
        <v>47268.57</v>
      </c>
      <c r="G368" s="38">
        <v>63331</v>
      </c>
      <c r="H368" s="9">
        <v>93600</v>
      </c>
      <c r="I368" s="66">
        <v>93600</v>
      </c>
      <c r="J368" s="37"/>
      <c r="K368" s="37"/>
      <c r="L368" s="37"/>
      <c r="M368" s="37"/>
    </row>
    <row r="369" spans="1:20" x14ac:dyDescent="0.2">
      <c r="A369" s="3" t="s">
        <v>103</v>
      </c>
      <c r="N369" s="37"/>
      <c r="O369" s="37"/>
      <c r="P369" s="37"/>
      <c r="Q369" s="37"/>
    </row>
    <row r="370" spans="1:20" x14ac:dyDescent="0.2">
      <c r="A370" s="3" t="s">
        <v>142</v>
      </c>
      <c r="R370" s="37"/>
    </row>
    <row r="373" spans="1:20" x14ac:dyDescent="0.2">
      <c r="A373" s="29"/>
      <c r="B373" s="9"/>
    </row>
    <row r="374" spans="1:20" x14ac:dyDescent="0.2">
      <c r="A374" s="47" t="str">
        <f>+$C$268</f>
        <v>2017-2018</v>
      </c>
      <c r="B374" s="9">
        <f>C400</f>
        <v>7661927.3100000005</v>
      </c>
    </row>
    <row r="375" spans="1:20" x14ac:dyDescent="0.2">
      <c r="A375" s="47" t="str">
        <f>+$D$268</f>
        <v>2018-2019</v>
      </c>
      <c r="B375" s="9">
        <f>D400</f>
        <v>9061707.9499999993</v>
      </c>
    </row>
    <row r="376" spans="1:20" x14ac:dyDescent="0.2">
      <c r="A376" s="47" t="str">
        <f>+$E$268</f>
        <v>2019-2020</v>
      </c>
      <c r="B376" s="9">
        <f>E400</f>
        <v>8910931</v>
      </c>
    </row>
    <row r="377" spans="1:20" x14ac:dyDescent="0.2">
      <c r="A377" s="56" t="str">
        <f>+$F$268</f>
        <v>2020-2021</v>
      </c>
      <c r="B377" s="9">
        <f>F400</f>
        <v>8905534.9299999997</v>
      </c>
    </row>
    <row r="378" spans="1:20" x14ac:dyDescent="0.2">
      <c r="A378" s="56" t="str">
        <f>+$G$268</f>
        <v>2021-2022</v>
      </c>
      <c r="B378" s="67">
        <f>G400</f>
        <v>11957011</v>
      </c>
    </row>
    <row r="379" spans="1:20" x14ac:dyDescent="0.2">
      <c r="A379" s="56" t="s">
        <v>2348</v>
      </c>
      <c r="B379" s="38">
        <f>H400</f>
        <v>11000000</v>
      </c>
    </row>
    <row r="380" spans="1:20" x14ac:dyDescent="0.2">
      <c r="A380" s="33" t="s">
        <v>2606</v>
      </c>
      <c r="B380" s="9">
        <f>I400</f>
        <v>12100000</v>
      </c>
      <c r="T380" s="3"/>
    </row>
    <row r="383" spans="1:20" x14ac:dyDescent="0.2">
      <c r="A383" t="s">
        <v>222</v>
      </c>
    </row>
    <row r="384" spans="1:20" x14ac:dyDescent="0.2">
      <c r="A384" t="s">
        <v>226</v>
      </c>
    </row>
    <row r="385" spans="1:19" x14ac:dyDescent="0.2">
      <c r="A385" t="s">
        <v>225</v>
      </c>
    </row>
    <row r="387" spans="1:19" x14ac:dyDescent="0.2">
      <c r="A387" t="s">
        <v>223</v>
      </c>
    </row>
    <row r="388" spans="1:19" x14ac:dyDescent="0.2">
      <c r="A388" t="s">
        <v>224</v>
      </c>
    </row>
    <row r="390" spans="1:19" x14ac:dyDescent="0.2">
      <c r="S390" s="38"/>
    </row>
    <row r="391" spans="1:19" x14ac:dyDescent="0.2">
      <c r="S391" s="57"/>
    </row>
    <row r="392" spans="1:19" x14ac:dyDescent="0.2">
      <c r="S392" s="38"/>
    </row>
    <row r="393" spans="1:19" x14ac:dyDescent="0.2">
      <c r="S393" s="9"/>
    </row>
    <row r="394" spans="1:19" x14ac:dyDescent="0.2">
      <c r="C394" s="37"/>
      <c r="D394" s="37"/>
      <c r="E394" s="37"/>
      <c r="F394" s="37"/>
      <c r="G394" s="37"/>
      <c r="H394" s="37"/>
      <c r="I394" s="37"/>
      <c r="J394" s="37"/>
      <c r="S394" s="9"/>
    </row>
    <row r="395" spans="1:19" ht="13.5" thickBot="1" x14ac:dyDescent="0.25">
      <c r="C395" s="37"/>
      <c r="D395" s="37"/>
      <c r="E395" s="37"/>
      <c r="F395" s="37"/>
      <c r="G395" s="37"/>
      <c r="H395" s="37"/>
      <c r="I395" s="37"/>
      <c r="J395" s="37"/>
    </row>
    <row r="396" spans="1:19" x14ac:dyDescent="0.2">
      <c r="C396" s="335" t="str">
        <f>+$C$63</f>
        <v>EXPENDITURES</v>
      </c>
      <c r="D396" s="336"/>
      <c r="E396" s="336"/>
      <c r="F396" s="336"/>
      <c r="G396" s="337"/>
      <c r="H396" s="155" t="str">
        <f>+$H$63</f>
        <v>BUDGETED</v>
      </c>
      <c r="I396" s="155" t="str">
        <f>+$I$63</f>
        <v>APPROVED BUDGET</v>
      </c>
      <c r="J396" s="37"/>
    </row>
    <row r="397" spans="1:19" ht="13.5" thickBot="1" x14ac:dyDescent="0.25">
      <c r="C397" s="282" t="str">
        <f>+$C$64</f>
        <v>2017-2018</v>
      </c>
      <c r="D397" s="283" t="str">
        <f>+$D$64</f>
        <v>2018-2019</v>
      </c>
      <c r="E397" s="283" t="str">
        <f>+$E$64</f>
        <v>2019-2020</v>
      </c>
      <c r="F397" s="283" t="str">
        <f>+$F$64</f>
        <v>2020-2021</v>
      </c>
      <c r="G397" s="217" t="str">
        <f>+$G$64</f>
        <v>2021-2022</v>
      </c>
      <c r="H397" s="156" t="s">
        <v>2348</v>
      </c>
      <c r="I397" s="156" t="str">
        <f>+$I$64</f>
        <v>2023-2024</v>
      </c>
      <c r="J397" s="37"/>
    </row>
    <row r="398" spans="1:19" x14ac:dyDescent="0.2">
      <c r="A398" t="s">
        <v>190</v>
      </c>
      <c r="C398" s="38">
        <v>7420877.9100000001</v>
      </c>
      <c r="D398" s="38">
        <f>9061707.95-406731</f>
        <v>8654976.9499999993</v>
      </c>
      <c r="E398" s="38">
        <v>8378813</v>
      </c>
      <c r="F398" s="38">
        <v>8108782.9299999997</v>
      </c>
      <c r="G398" s="38">
        <v>9217492.3000000007</v>
      </c>
      <c r="H398" s="64">
        <v>9000000</v>
      </c>
      <c r="I398" s="64">
        <v>10100000</v>
      </c>
      <c r="J398" s="38"/>
      <c r="K398" s="38"/>
      <c r="L398" s="38"/>
      <c r="M398" s="38"/>
    </row>
    <row r="399" spans="1:19" x14ac:dyDescent="0.2">
      <c r="A399" t="s">
        <v>189</v>
      </c>
      <c r="C399" s="39">
        <f>7907238.82-7666189.42</f>
        <v>241049.40000000037</v>
      </c>
      <c r="D399" s="39">
        <v>406731</v>
      </c>
      <c r="E399" s="39">
        <f>8910931-8378813</f>
        <v>532118</v>
      </c>
      <c r="F399" s="39">
        <f>8905534.93-F398</f>
        <v>796752</v>
      </c>
      <c r="G399" s="39">
        <f>G400-G398</f>
        <v>2739518.6999999993</v>
      </c>
      <c r="H399" s="116">
        <v>2000000</v>
      </c>
      <c r="I399" s="116">
        <v>2000000</v>
      </c>
      <c r="J399" s="57"/>
      <c r="K399" s="57"/>
      <c r="L399" s="57"/>
      <c r="M399" s="57"/>
      <c r="N399" s="38"/>
      <c r="O399" s="38"/>
      <c r="P399" s="38"/>
      <c r="Q399" s="38"/>
    </row>
    <row r="400" spans="1:19" x14ac:dyDescent="0.2">
      <c r="C400" s="38">
        <f>SUM(C398:C399)</f>
        <v>7661927.3100000005</v>
      </c>
      <c r="D400" s="38">
        <f>SUM(D398:D399)</f>
        <v>9061707.9499999993</v>
      </c>
      <c r="E400" s="38">
        <f>SUM(E398:E399)</f>
        <v>8910931</v>
      </c>
      <c r="F400" s="38">
        <f>SUM(F398:F399)</f>
        <v>8905534.9299999997</v>
      </c>
      <c r="G400" s="38">
        <v>11957011</v>
      </c>
      <c r="H400" s="66">
        <f t="shared" ref="H400" si="1">SUM(H398:H399)</f>
        <v>11000000</v>
      </c>
      <c r="I400" s="66">
        <f t="shared" ref="I400" si="2">SUM(I398:I399)</f>
        <v>12100000</v>
      </c>
      <c r="J400" s="38"/>
      <c r="K400" s="38"/>
      <c r="L400" s="38"/>
      <c r="M400" s="38"/>
      <c r="N400" s="57"/>
      <c r="O400" s="57"/>
      <c r="P400" s="57"/>
      <c r="Q400" s="57"/>
      <c r="R400" s="38"/>
    </row>
    <row r="401" spans="1:18" x14ac:dyDescent="0.2">
      <c r="C401" s="38"/>
      <c r="D401" s="38"/>
      <c r="E401" s="38"/>
      <c r="F401" s="38"/>
      <c r="G401" s="38"/>
      <c r="H401" s="38"/>
      <c r="I401" s="38"/>
      <c r="J401" s="38"/>
      <c r="K401" s="9"/>
      <c r="L401" s="9"/>
      <c r="M401" s="9"/>
      <c r="N401" s="38"/>
      <c r="O401" s="38"/>
      <c r="P401" s="38"/>
      <c r="Q401" s="38"/>
      <c r="R401" s="57"/>
    </row>
    <row r="402" spans="1:18" x14ac:dyDescent="0.2">
      <c r="C402" s="38"/>
      <c r="D402" s="38"/>
      <c r="E402" s="38"/>
      <c r="F402" s="38"/>
      <c r="G402" s="38"/>
      <c r="H402" s="38"/>
      <c r="I402" s="38"/>
      <c r="J402" s="38"/>
      <c r="K402" s="9"/>
      <c r="L402" s="9"/>
      <c r="M402" s="9"/>
      <c r="N402" s="9"/>
      <c r="O402" s="9"/>
      <c r="P402" s="9"/>
      <c r="Q402" s="9"/>
      <c r="R402" s="38"/>
    </row>
    <row r="403" spans="1:18" x14ac:dyDescent="0.2">
      <c r="A403" s="3" t="s">
        <v>103</v>
      </c>
      <c r="C403" s="37"/>
      <c r="D403" s="37"/>
      <c r="E403" s="37"/>
      <c r="F403" s="37"/>
      <c r="G403" s="37"/>
      <c r="H403" s="37"/>
      <c r="I403" s="37"/>
      <c r="J403" s="37"/>
      <c r="N403" s="9"/>
      <c r="O403" s="9"/>
      <c r="P403" s="9"/>
      <c r="Q403" s="9"/>
      <c r="R403" s="9"/>
    </row>
    <row r="404" spans="1:18" x14ac:dyDescent="0.2">
      <c r="A404" s="3" t="s">
        <v>207</v>
      </c>
      <c r="C404" s="37"/>
      <c r="D404" s="37"/>
      <c r="E404" s="37"/>
      <c r="F404" s="37"/>
      <c r="G404" s="37"/>
      <c r="H404" s="284"/>
      <c r="I404" s="37"/>
      <c r="J404" s="37"/>
      <c r="R404" s="9"/>
    </row>
    <row r="405" spans="1:18" x14ac:dyDescent="0.2">
      <c r="C405" s="37"/>
      <c r="D405" s="37"/>
      <c r="E405" s="37"/>
      <c r="F405" s="37"/>
      <c r="G405" s="37"/>
      <c r="H405" s="37"/>
      <c r="I405" s="37"/>
      <c r="J405" s="37"/>
    </row>
    <row r="407" spans="1:18" x14ac:dyDescent="0.2">
      <c r="A407" s="29"/>
      <c r="B407" s="9"/>
    </row>
    <row r="408" spans="1:18" x14ac:dyDescent="0.2">
      <c r="A408" s="47" t="str">
        <f>+$C$268</f>
        <v>2017-2018</v>
      </c>
      <c r="B408" s="9">
        <f>C435</f>
        <v>2521097</v>
      </c>
    </row>
    <row r="409" spans="1:18" x14ac:dyDescent="0.2">
      <c r="A409" s="47" t="str">
        <f>+$D$268</f>
        <v>2018-2019</v>
      </c>
      <c r="B409" s="9">
        <f>D435</f>
        <v>2735191.52</v>
      </c>
    </row>
    <row r="410" spans="1:18" x14ac:dyDescent="0.2">
      <c r="A410" s="47" t="str">
        <f>+$E$268</f>
        <v>2019-2020</v>
      </c>
      <c r="B410" s="9">
        <f>E435</f>
        <v>2565215</v>
      </c>
    </row>
    <row r="411" spans="1:18" x14ac:dyDescent="0.2">
      <c r="A411" s="56" t="str">
        <f>+$F$268</f>
        <v>2020-2021</v>
      </c>
      <c r="B411" s="9">
        <f>F435</f>
        <v>2866963.08</v>
      </c>
    </row>
    <row r="412" spans="1:18" x14ac:dyDescent="0.2">
      <c r="A412" s="56" t="str">
        <f>+$G$268</f>
        <v>2021-2022</v>
      </c>
      <c r="B412" s="38">
        <f>G435</f>
        <v>3396023</v>
      </c>
    </row>
    <row r="413" spans="1:18" x14ac:dyDescent="0.2">
      <c r="A413" s="56" t="s">
        <v>2348</v>
      </c>
      <c r="B413" s="38">
        <f>H435</f>
        <v>3000000</v>
      </c>
    </row>
    <row r="414" spans="1:18" x14ac:dyDescent="0.2">
      <c r="A414" s="33" t="s">
        <v>2606</v>
      </c>
      <c r="B414" s="9">
        <f>I435</f>
        <v>3000000</v>
      </c>
    </row>
    <row r="418" spans="1:19" x14ac:dyDescent="0.2">
      <c r="A418" t="s">
        <v>228</v>
      </c>
    </row>
    <row r="419" spans="1:19" x14ac:dyDescent="0.2">
      <c r="A419" t="s">
        <v>227</v>
      </c>
    </row>
    <row r="426" spans="1:19" x14ac:dyDescent="0.2">
      <c r="S426" s="38"/>
    </row>
    <row r="427" spans="1:19" x14ac:dyDescent="0.2">
      <c r="S427" s="9"/>
    </row>
    <row r="432" spans="1:19" ht="13.5" thickBot="1" x14ac:dyDescent="0.25"/>
    <row r="433" spans="1:18" x14ac:dyDescent="0.2">
      <c r="C433" s="332" t="str">
        <f>+$C$63</f>
        <v>EXPENDITURES</v>
      </c>
      <c r="D433" s="333"/>
      <c r="E433" s="333"/>
      <c r="F433" s="333"/>
      <c r="G433" s="334"/>
      <c r="H433" s="28" t="str">
        <f>+$H$63</f>
        <v>BUDGETED</v>
      </c>
      <c r="I433" s="28" t="str">
        <f>+$I$63</f>
        <v>APPROVED BUDGET</v>
      </c>
    </row>
    <row r="434" spans="1:18" ht="13.5" thickBot="1" x14ac:dyDescent="0.25">
      <c r="C434" s="25" t="str">
        <f>+$C$64</f>
        <v>2017-2018</v>
      </c>
      <c r="D434" s="25" t="str">
        <f>+$D$64</f>
        <v>2018-2019</v>
      </c>
      <c r="E434" s="25" t="str">
        <f>+$E$64</f>
        <v>2019-2020</v>
      </c>
      <c r="F434" s="26" t="str">
        <f>+$F$64</f>
        <v>2020-2021</v>
      </c>
      <c r="G434" s="27" t="str">
        <f>+$G$64</f>
        <v>2021-2022</v>
      </c>
      <c r="H434" s="27" t="s">
        <v>2348</v>
      </c>
      <c r="I434" s="27" t="str">
        <f>+$I$64</f>
        <v>2023-2024</v>
      </c>
    </row>
    <row r="435" spans="1:18" x14ac:dyDescent="0.2">
      <c r="A435" s="33" t="s">
        <v>205</v>
      </c>
      <c r="C435" s="9">
        <v>2521097</v>
      </c>
      <c r="D435" s="9">
        <v>2735191.52</v>
      </c>
      <c r="E435" s="38">
        <v>2565215</v>
      </c>
      <c r="F435" s="38">
        <v>2866963.08</v>
      </c>
      <c r="G435" s="38">
        <v>3396023</v>
      </c>
      <c r="H435" s="38">
        <v>3000000</v>
      </c>
      <c r="I435" s="38">
        <v>3000000</v>
      </c>
      <c r="J435" s="38"/>
      <c r="K435" s="38"/>
      <c r="L435" s="38"/>
      <c r="M435" s="38"/>
    </row>
    <row r="436" spans="1:18" x14ac:dyDescent="0.2">
      <c r="C436" s="9"/>
      <c r="D436" s="9"/>
      <c r="E436" s="9"/>
      <c r="F436" s="9"/>
      <c r="G436" s="9"/>
      <c r="H436" s="9"/>
      <c r="I436" s="38"/>
      <c r="J436" s="9"/>
      <c r="K436" s="9"/>
      <c r="L436" s="9"/>
      <c r="M436" s="9"/>
      <c r="N436" s="38"/>
      <c r="O436" s="38"/>
      <c r="P436" s="38"/>
      <c r="Q436" s="38"/>
    </row>
    <row r="437" spans="1:18" x14ac:dyDescent="0.2">
      <c r="A437" s="3" t="s">
        <v>143</v>
      </c>
      <c r="I437" s="118"/>
      <c r="N437" s="9"/>
      <c r="O437" s="9"/>
      <c r="P437" s="9"/>
      <c r="Q437" s="9"/>
      <c r="R437" s="38"/>
    </row>
    <row r="438" spans="1:18" x14ac:dyDescent="0.2">
      <c r="A438" s="3" t="s">
        <v>144</v>
      </c>
      <c r="R438" s="9"/>
    </row>
    <row r="441" spans="1:18" x14ac:dyDescent="0.2">
      <c r="A441" s="29"/>
      <c r="B441" s="9"/>
    </row>
    <row r="442" spans="1:18" x14ac:dyDescent="0.2">
      <c r="A442" s="47" t="str">
        <f>+$C$268</f>
        <v>2017-2018</v>
      </c>
      <c r="B442" s="9">
        <f>C470</f>
        <v>4400</v>
      </c>
    </row>
    <row r="443" spans="1:18" x14ac:dyDescent="0.2">
      <c r="A443" s="47" t="str">
        <f>+$D$268</f>
        <v>2018-2019</v>
      </c>
      <c r="B443" s="9">
        <f>D470</f>
        <v>2300</v>
      </c>
    </row>
    <row r="444" spans="1:18" x14ac:dyDescent="0.2">
      <c r="A444" s="47" t="str">
        <f>+$E$268</f>
        <v>2019-2020</v>
      </c>
      <c r="B444" s="9">
        <f>E470</f>
        <v>14395</v>
      </c>
    </row>
    <row r="445" spans="1:18" x14ac:dyDescent="0.2">
      <c r="A445" s="56" t="str">
        <f>+$F$268</f>
        <v>2020-2021</v>
      </c>
      <c r="B445" s="9">
        <f>F470</f>
        <v>3545.33</v>
      </c>
    </row>
    <row r="446" spans="1:18" x14ac:dyDescent="0.2">
      <c r="A446" s="56" t="str">
        <f>+$G$268</f>
        <v>2021-2022</v>
      </c>
      <c r="B446" s="9">
        <f>G470</f>
        <v>18398</v>
      </c>
    </row>
    <row r="447" spans="1:18" x14ac:dyDescent="0.2">
      <c r="A447" s="56" t="s">
        <v>2348</v>
      </c>
      <c r="B447" s="38">
        <f>H470</f>
        <v>6000</v>
      </c>
    </row>
    <row r="448" spans="1:18" x14ac:dyDescent="0.2">
      <c r="A448" s="33" t="s">
        <v>2606</v>
      </c>
      <c r="B448" s="9">
        <f>I470</f>
        <v>6000</v>
      </c>
    </row>
    <row r="449" spans="1:2" x14ac:dyDescent="0.2">
      <c r="B449" s="9"/>
    </row>
    <row r="450" spans="1:2" x14ac:dyDescent="0.2">
      <c r="B450" s="9"/>
    </row>
    <row r="451" spans="1:2" x14ac:dyDescent="0.2">
      <c r="B451" s="9"/>
    </row>
    <row r="452" spans="1:2" x14ac:dyDescent="0.2">
      <c r="B452" s="9"/>
    </row>
    <row r="453" spans="1:2" x14ac:dyDescent="0.2">
      <c r="B453" s="9"/>
    </row>
    <row r="454" spans="1:2" x14ac:dyDescent="0.2">
      <c r="B454" s="9"/>
    </row>
    <row r="456" spans="1:2" x14ac:dyDescent="0.2">
      <c r="A456" t="s">
        <v>229</v>
      </c>
    </row>
    <row r="467" spans="1:9" ht="13.5" thickBot="1" x14ac:dyDescent="0.25"/>
    <row r="468" spans="1:9" x14ac:dyDescent="0.2">
      <c r="C468" s="332" t="str">
        <f>+$C$63</f>
        <v>EXPENDITURES</v>
      </c>
      <c r="D468" s="333"/>
      <c r="E468" s="333"/>
      <c r="F468" s="333"/>
      <c r="G468" s="334"/>
      <c r="H468" s="28" t="str">
        <f>+$H$63</f>
        <v>BUDGETED</v>
      </c>
      <c r="I468" s="28" t="str">
        <f>+$I$63</f>
        <v>APPROVED BUDGET</v>
      </c>
    </row>
    <row r="469" spans="1:9" ht="13.5" thickBot="1" x14ac:dyDescent="0.25">
      <c r="C469" s="24" t="str">
        <f>+$C$64</f>
        <v>2017-2018</v>
      </c>
      <c r="D469" s="25" t="str">
        <f>+$D$64</f>
        <v>2018-2019</v>
      </c>
      <c r="E469" s="25" t="str">
        <f>+$E$64</f>
        <v>2019-2020</v>
      </c>
      <c r="F469" s="25" t="str">
        <f>+$F$64</f>
        <v>2020-2021</v>
      </c>
      <c r="G469" s="26" t="str">
        <f>+$G$64</f>
        <v>2021-2022</v>
      </c>
      <c r="H469" s="27" t="s">
        <v>2348</v>
      </c>
      <c r="I469" s="27" t="str">
        <f>+$I$64</f>
        <v>2023-2024</v>
      </c>
    </row>
    <row r="470" spans="1:9" x14ac:dyDescent="0.2">
      <c r="A470" t="s">
        <v>113</v>
      </c>
      <c r="C470" s="9">
        <v>4400</v>
      </c>
      <c r="D470" s="9">
        <v>2300</v>
      </c>
      <c r="E470" s="38">
        <v>14395</v>
      </c>
      <c r="F470" s="38">
        <v>3545.33</v>
      </c>
      <c r="G470" s="38">
        <v>18398</v>
      </c>
      <c r="H470" s="38">
        <v>6000</v>
      </c>
      <c r="I470" s="38">
        <v>6000</v>
      </c>
    </row>
    <row r="471" spans="1:9" x14ac:dyDescent="0.2">
      <c r="A471" s="3" t="s">
        <v>145</v>
      </c>
    </row>
    <row r="472" spans="1:9" x14ac:dyDescent="0.2">
      <c r="A472" s="3" t="s">
        <v>146</v>
      </c>
    </row>
    <row r="475" spans="1:9" x14ac:dyDescent="0.2">
      <c r="A475" s="29"/>
      <c r="B475" s="9"/>
    </row>
    <row r="476" spans="1:9" x14ac:dyDescent="0.2">
      <c r="A476" s="47" t="str">
        <f>+$C$268</f>
        <v>2017-2018</v>
      </c>
      <c r="B476" s="9">
        <f>C501</f>
        <v>18225.34</v>
      </c>
    </row>
    <row r="477" spans="1:9" x14ac:dyDescent="0.2">
      <c r="A477" s="47" t="str">
        <f>+$D$268</f>
        <v>2018-2019</v>
      </c>
      <c r="B477" s="9">
        <f>D501</f>
        <v>17971.809999999998</v>
      </c>
    </row>
    <row r="478" spans="1:9" x14ac:dyDescent="0.2">
      <c r="A478" s="47" t="str">
        <f>+$E$268</f>
        <v>2019-2020</v>
      </c>
      <c r="B478" s="9">
        <f>E501</f>
        <v>4915</v>
      </c>
    </row>
    <row r="479" spans="1:9" x14ac:dyDescent="0.2">
      <c r="A479" s="56" t="str">
        <f>+$F$268</f>
        <v>2020-2021</v>
      </c>
      <c r="B479" s="38">
        <f>F501</f>
        <v>0</v>
      </c>
    </row>
    <row r="480" spans="1:9" x14ac:dyDescent="0.2">
      <c r="A480" s="56" t="str">
        <f>+$G$268</f>
        <v>2021-2022</v>
      </c>
      <c r="B480" s="38">
        <f>G501</f>
        <v>5877</v>
      </c>
    </row>
    <row r="481" spans="1:2" x14ac:dyDescent="0.2">
      <c r="A481" s="56" t="s">
        <v>2348</v>
      </c>
      <c r="B481" s="38">
        <f>H501</f>
        <v>5000</v>
      </c>
    </row>
    <row r="482" spans="1:2" x14ac:dyDescent="0.2">
      <c r="A482" s="33" t="s">
        <v>2606</v>
      </c>
      <c r="B482" s="9">
        <f>I501</f>
        <v>5000</v>
      </c>
    </row>
    <row r="483" spans="1:2" x14ac:dyDescent="0.2">
      <c r="B483" s="9"/>
    </row>
    <row r="484" spans="1:2" x14ac:dyDescent="0.2">
      <c r="A484" t="s">
        <v>232</v>
      </c>
      <c r="B484" s="9"/>
    </row>
    <row r="485" spans="1:2" x14ac:dyDescent="0.2">
      <c r="A485" t="s">
        <v>233</v>
      </c>
      <c r="B485" s="9"/>
    </row>
    <row r="487" spans="1:2" x14ac:dyDescent="0.2">
      <c r="B487" s="9"/>
    </row>
    <row r="488" spans="1:2" x14ac:dyDescent="0.2">
      <c r="B488" s="9"/>
    </row>
    <row r="489" spans="1:2" x14ac:dyDescent="0.2">
      <c r="B489" s="9"/>
    </row>
    <row r="490" spans="1:2" x14ac:dyDescent="0.2">
      <c r="B490" s="9"/>
    </row>
    <row r="491" spans="1:2" x14ac:dyDescent="0.2">
      <c r="B491" s="9"/>
    </row>
    <row r="496" spans="1:2" ht="13.5" thickBot="1" x14ac:dyDescent="0.25"/>
    <row r="497" spans="1:9" x14ac:dyDescent="0.2">
      <c r="C497" s="332" t="str">
        <f>+$C$63</f>
        <v>EXPENDITURES</v>
      </c>
      <c r="D497" s="333"/>
      <c r="E497" s="333"/>
      <c r="F497" s="333"/>
      <c r="G497" s="334"/>
      <c r="H497" s="28" t="str">
        <f>+$H$63</f>
        <v>BUDGETED</v>
      </c>
      <c r="I497" s="28" t="str">
        <f>+$I$63</f>
        <v>APPROVED BUDGET</v>
      </c>
    </row>
    <row r="498" spans="1:9" ht="13.5" thickBot="1" x14ac:dyDescent="0.25">
      <c r="C498" s="24" t="str">
        <f>+$C$64</f>
        <v>2017-2018</v>
      </c>
      <c r="D498" s="25" t="str">
        <f>+$D$64</f>
        <v>2018-2019</v>
      </c>
      <c r="E498" s="25" t="str">
        <f>+$E$64</f>
        <v>2019-2020</v>
      </c>
      <c r="F498" s="25" t="str">
        <f>+$F$64</f>
        <v>2020-2021</v>
      </c>
      <c r="G498" s="26" t="str">
        <f>+$G$64</f>
        <v>2021-2022</v>
      </c>
      <c r="H498" s="27" t="s">
        <v>2348</v>
      </c>
      <c r="I498" s="27" t="str">
        <f>+$I$64</f>
        <v>2023-2024</v>
      </c>
    </row>
    <row r="499" spans="1:9" x14ac:dyDescent="0.2">
      <c r="A499" t="s">
        <v>109</v>
      </c>
      <c r="C499" s="9">
        <v>14965.2</v>
      </c>
      <c r="D499" s="9">
        <v>14971.81</v>
      </c>
      <c r="E499" s="38">
        <v>1915</v>
      </c>
      <c r="F499" s="38">
        <v>0</v>
      </c>
      <c r="H499" s="38">
        <v>2500</v>
      </c>
      <c r="I499" s="38">
        <v>2500</v>
      </c>
    </row>
    <row r="500" spans="1:9" x14ac:dyDescent="0.2">
      <c r="A500" t="s">
        <v>260</v>
      </c>
      <c r="C500" s="9">
        <v>3260.14</v>
      </c>
      <c r="D500" s="9">
        <v>3000</v>
      </c>
      <c r="E500" s="38">
        <v>3000</v>
      </c>
      <c r="F500" s="38">
        <v>0</v>
      </c>
      <c r="H500" s="38">
        <v>2500</v>
      </c>
      <c r="I500" s="38">
        <v>2500</v>
      </c>
    </row>
    <row r="501" spans="1:9" x14ac:dyDescent="0.2">
      <c r="C501" s="9">
        <f>SUM(C499:C500)</f>
        <v>18225.34</v>
      </c>
      <c r="D501" s="9">
        <f>SUM(D499:D500)</f>
        <v>17971.809999999998</v>
      </c>
      <c r="E501" s="9">
        <f>SUM(E499:E500)</f>
        <v>4915</v>
      </c>
      <c r="F501" s="9">
        <f>SUM(F499:F500)</f>
        <v>0</v>
      </c>
      <c r="G501" s="9">
        <v>5877</v>
      </c>
      <c r="H501" s="38">
        <f>SUM(H499:H500)</f>
        <v>5000</v>
      </c>
      <c r="I501" s="38">
        <f>SUM(I499:I500)</f>
        <v>5000</v>
      </c>
    </row>
    <row r="502" spans="1:9" x14ac:dyDescent="0.2">
      <c r="A502" s="3" t="s">
        <v>148</v>
      </c>
      <c r="I502" s="37"/>
    </row>
    <row r="503" spans="1:9" x14ac:dyDescent="0.2">
      <c r="A503" s="3" t="s">
        <v>149</v>
      </c>
    </row>
    <row r="506" spans="1:9" x14ac:dyDescent="0.2">
      <c r="A506" s="29"/>
      <c r="B506" s="9"/>
    </row>
    <row r="507" spans="1:9" x14ac:dyDescent="0.2">
      <c r="A507" s="47" t="str">
        <f>+$C$268</f>
        <v>2017-2018</v>
      </c>
      <c r="B507" s="9">
        <f>C534</f>
        <v>19728.669999999998</v>
      </c>
    </row>
    <row r="508" spans="1:9" x14ac:dyDescent="0.2">
      <c r="A508" s="47" t="str">
        <f>+$D$268</f>
        <v>2018-2019</v>
      </c>
      <c r="B508" s="9">
        <f>D534</f>
        <v>11412</v>
      </c>
    </row>
    <row r="509" spans="1:9" x14ac:dyDescent="0.2">
      <c r="A509" s="47" t="str">
        <f>+$E$268</f>
        <v>2019-2020</v>
      </c>
      <c r="B509" s="9">
        <f>E534</f>
        <v>2426</v>
      </c>
    </row>
    <row r="510" spans="1:9" x14ac:dyDescent="0.2">
      <c r="A510" s="56" t="str">
        <f>+$F$268</f>
        <v>2020-2021</v>
      </c>
      <c r="B510" s="9">
        <f>F534</f>
        <v>5571</v>
      </c>
    </row>
    <row r="511" spans="1:9" x14ac:dyDescent="0.2">
      <c r="A511" s="56" t="str">
        <f>+$G$268</f>
        <v>2021-2022</v>
      </c>
      <c r="B511" s="9">
        <f>G534</f>
        <v>2982</v>
      </c>
    </row>
    <row r="512" spans="1:9" x14ac:dyDescent="0.2">
      <c r="A512" s="216" t="str">
        <f>A481</f>
        <v>2022-2023</v>
      </c>
      <c r="B512" s="9">
        <f>H534</f>
        <v>32500</v>
      </c>
    </row>
    <row r="513" spans="1:21" x14ac:dyDescent="0.2">
      <c r="A513" s="33" t="s">
        <v>2606</v>
      </c>
      <c r="B513" s="9">
        <f>I534</f>
        <v>32500</v>
      </c>
    </row>
    <row r="514" spans="1:21" x14ac:dyDescent="0.2">
      <c r="B514" s="9"/>
    </row>
    <row r="515" spans="1:21" x14ac:dyDescent="0.2">
      <c r="B515" s="9"/>
    </row>
    <row r="516" spans="1:21" x14ac:dyDescent="0.2">
      <c r="B516" s="9"/>
    </row>
    <row r="517" spans="1:21" x14ac:dyDescent="0.2">
      <c r="A517" t="s">
        <v>234</v>
      </c>
      <c r="B517" s="9"/>
    </row>
    <row r="518" spans="1:21" x14ac:dyDescent="0.2">
      <c r="B518" s="9"/>
    </row>
    <row r="519" spans="1:21" x14ac:dyDescent="0.2">
      <c r="B519" s="9"/>
      <c r="S519" s="37"/>
      <c r="T519" s="65"/>
      <c r="U519" s="37"/>
    </row>
    <row r="520" spans="1:21" x14ac:dyDescent="0.2">
      <c r="B520" s="9"/>
    </row>
    <row r="521" spans="1:21" x14ac:dyDescent="0.2">
      <c r="B521" s="9"/>
    </row>
    <row r="522" spans="1:21" x14ac:dyDescent="0.2">
      <c r="B522" s="9"/>
    </row>
    <row r="529" spans="1:9" ht="13.5" thickBot="1" x14ac:dyDescent="0.25"/>
    <row r="530" spans="1:9" x14ac:dyDescent="0.2">
      <c r="C530" s="332" t="str">
        <f>+$C$63</f>
        <v>EXPENDITURES</v>
      </c>
      <c r="D530" s="333"/>
      <c r="E530" s="333"/>
      <c r="F530" s="333"/>
      <c r="G530" s="334"/>
      <c r="H530" s="28" t="str">
        <f>+$H$63</f>
        <v>BUDGETED</v>
      </c>
      <c r="I530" s="28" t="str">
        <f>+$I$63</f>
        <v>APPROVED BUDGET</v>
      </c>
    </row>
    <row r="531" spans="1:9" ht="13.5" thickBot="1" x14ac:dyDescent="0.25">
      <c r="C531" s="24" t="str">
        <f>+$C$64</f>
        <v>2017-2018</v>
      </c>
      <c r="D531" s="25" t="str">
        <f>+$D$64</f>
        <v>2018-2019</v>
      </c>
      <c r="E531" s="25" t="str">
        <f>+$E$64</f>
        <v>2019-2020</v>
      </c>
      <c r="F531" s="25" t="str">
        <f>+$F$64</f>
        <v>2020-2021</v>
      </c>
      <c r="G531" s="26" t="str">
        <f>+$G$64</f>
        <v>2021-2022</v>
      </c>
      <c r="H531" s="27" t="s">
        <v>2348</v>
      </c>
      <c r="I531" s="27" t="str">
        <f>+$I$64</f>
        <v>2023-2024</v>
      </c>
    </row>
    <row r="532" spans="1:9" x14ac:dyDescent="0.2">
      <c r="A532" t="s">
        <v>150</v>
      </c>
      <c r="C532" s="36">
        <v>19728.669999999998</v>
      </c>
      <c r="D532" s="36">
        <v>11412</v>
      </c>
      <c r="E532" s="36">
        <v>2426</v>
      </c>
      <c r="F532" s="36">
        <v>5571</v>
      </c>
      <c r="G532" s="36">
        <v>2982</v>
      </c>
      <c r="H532" s="36">
        <v>7500</v>
      </c>
      <c r="I532" s="36">
        <v>7500</v>
      </c>
    </row>
    <row r="533" spans="1:9" x14ac:dyDescent="0.2">
      <c r="A533" t="s">
        <v>2429</v>
      </c>
      <c r="C533" s="36">
        <v>0</v>
      </c>
      <c r="D533" s="36">
        <v>0</v>
      </c>
      <c r="E533" s="36">
        <v>0</v>
      </c>
      <c r="F533" s="36">
        <v>0</v>
      </c>
      <c r="G533" s="39"/>
      <c r="H533" s="36">
        <v>25000</v>
      </c>
      <c r="I533" s="36">
        <v>25000</v>
      </c>
    </row>
    <row r="534" spans="1:9" x14ac:dyDescent="0.2">
      <c r="C534" s="233">
        <f>SUM(C532:C533)</f>
        <v>19728.669999999998</v>
      </c>
      <c r="D534" s="233">
        <f>SUM(D532:D533)</f>
        <v>11412</v>
      </c>
      <c r="E534" s="233">
        <f>SUM(E532:E533)</f>
        <v>2426</v>
      </c>
      <c r="F534" s="233">
        <f>SUM(F532:F533)</f>
        <v>5571</v>
      </c>
      <c r="G534" s="233">
        <f>SUM(G532:G533)</f>
        <v>2982</v>
      </c>
      <c r="H534" s="233">
        <f t="shared" ref="H534" si="3">SUM(H532:H533)</f>
        <v>32500</v>
      </c>
      <c r="I534" s="233">
        <f t="shared" ref="I534" si="4">SUM(I532:I533)</f>
        <v>32500</v>
      </c>
    </row>
    <row r="535" spans="1:9" x14ac:dyDescent="0.2">
      <c r="A535" s="3" t="s">
        <v>148</v>
      </c>
    </row>
    <row r="536" spans="1:9" x14ac:dyDescent="0.2">
      <c r="A536" s="3" t="s">
        <v>151</v>
      </c>
    </row>
    <row r="539" spans="1:9" x14ac:dyDescent="0.2">
      <c r="A539" s="29"/>
      <c r="B539" s="9"/>
    </row>
    <row r="540" spans="1:9" x14ac:dyDescent="0.2">
      <c r="A540" s="47" t="str">
        <f>+$C$268</f>
        <v>2017-2018</v>
      </c>
      <c r="B540" s="9">
        <f>C567</f>
        <v>35443.56</v>
      </c>
    </row>
    <row r="541" spans="1:9" x14ac:dyDescent="0.2">
      <c r="A541" s="47" t="str">
        <f>+$D$268</f>
        <v>2018-2019</v>
      </c>
      <c r="B541" s="9">
        <f>D567</f>
        <v>16389</v>
      </c>
    </row>
    <row r="542" spans="1:9" x14ac:dyDescent="0.2">
      <c r="A542" s="47" t="str">
        <f>+$E$268</f>
        <v>2019-2020</v>
      </c>
      <c r="B542" s="9">
        <f>E567</f>
        <v>112628</v>
      </c>
    </row>
    <row r="543" spans="1:9" x14ac:dyDescent="0.2">
      <c r="A543" s="56" t="str">
        <f>+$F$268</f>
        <v>2020-2021</v>
      </c>
      <c r="B543" s="9">
        <f>F567</f>
        <v>15971.32</v>
      </c>
    </row>
    <row r="544" spans="1:9" x14ac:dyDescent="0.2">
      <c r="A544" s="56" t="str">
        <f>+$G$268</f>
        <v>2021-2022</v>
      </c>
      <c r="B544" s="38">
        <f>G567</f>
        <v>21362</v>
      </c>
    </row>
    <row r="545" spans="1:2" x14ac:dyDescent="0.2">
      <c r="A545" s="216" t="str">
        <f>A512</f>
        <v>2022-2023</v>
      </c>
      <c r="B545" s="38">
        <f>H567</f>
        <v>15000</v>
      </c>
    </row>
    <row r="546" spans="1:2" x14ac:dyDescent="0.2">
      <c r="A546" s="33" t="s">
        <v>2606</v>
      </c>
      <c r="B546" s="9">
        <f>I567</f>
        <v>15000</v>
      </c>
    </row>
    <row r="547" spans="1:2" x14ac:dyDescent="0.2">
      <c r="B547" s="9"/>
    </row>
    <row r="548" spans="1:2" x14ac:dyDescent="0.2">
      <c r="B548" s="9"/>
    </row>
    <row r="549" spans="1:2" x14ac:dyDescent="0.2">
      <c r="B549" s="9"/>
    </row>
    <row r="550" spans="1:2" x14ac:dyDescent="0.2">
      <c r="B550" s="9"/>
    </row>
    <row r="551" spans="1:2" x14ac:dyDescent="0.2">
      <c r="B551" s="9"/>
    </row>
    <row r="552" spans="1:2" x14ac:dyDescent="0.2">
      <c r="B552" s="9"/>
    </row>
    <row r="553" spans="1:2" x14ac:dyDescent="0.2">
      <c r="B553" s="9"/>
    </row>
    <row r="554" spans="1:2" x14ac:dyDescent="0.2">
      <c r="A554" s="33" t="s">
        <v>235</v>
      </c>
      <c r="B554" s="9"/>
    </row>
    <row r="555" spans="1:2" x14ac:dyDescent="0.2">
      <c r="B555" s="9"/>
    </row>
    <row r="556" spans="1:2" x14ac:dyDescent="0.2">
      <c r="B556" s="9"/>
    </row>
    <row r="557" spans="1:2" x14ac:dyDescent="0.2">
      <c r="B557" s="9"/>
    </row>
    <row r="564" spans="1:9" ht="13.5" thickBot="1" x14ac:dyDescent="0.25"/>
    <row r="565" spans="1:9" x14ac:dyDescent="0.2">
      <c r="C565" s="332" t="str">
        <f>+$C$63</f>
        <v>EXPENDITURES</v>
      </c>
      <c r="D565" s="333"/>
      <c r="E565" s="333"/>
      <c r="F565" s="333"/>
      <c r="G565" s="334"/>
      <c r="H565" s="28" t="str">
        <f>+$H$63</f>
        <v>BUDGETED</v>
      </c>
      <c r="I565" s="28" t="str">
        <f>+$I$63</f>
        <v>APPROVED BUDGET</v>
      </c>
    </row>
    <row r="566" spans="1:9" ht="13.5" thickBot="1" x14ac:dyDescent="0.25">
      <c r="C566" s="25" t="str">
        <f>+$C$64</f>
        <v>2017-2018</v>
      </c>
      <c r="D566" s="25" t="str">
        <f>+$D$64</f>
        <v>2018-2019</v>
      </c>
      <c r="E566" s="25" t="str">
        <f>+$E$64</f>
        <v>2019-2020</v>
      </c>
      <c r="F566" s="26" t="str">
        <f>+$F$64</f>
        <v>2020-2021</v>
      </c>
      <c r="G566" s="27" t="str">
        <f>+$G$64</f>
        <v>2021-2022</v>
      </c>
      <c r="H566" s="27" t="s">
        <v>2348</v>
      </c>
      <c r="I566" s="27" t="str">
        <f>+$I$64</f>
        <v>2023-2024</v>
      </c>
    </row>
    <row r="567" spans="1:9" x14ac:dyDescent="0.2">
      <c r="A567" t="s">
        <v>109</v>
      </c>
      <c r="C567" s="9">
        <v>35443.56</v>
      </c>
      <c r="D567" s="9">
        <v>16389</v>
      </c>
      <c r="E567" s="38">
        <v>112628</v>
      </c>
      <c r="F567" s="38">
        <v>15971.32</v>
      </c>
      <c r="G567" s="38">
        <v>21362</v>
      </c>
      <c r="H567" s="38">
        <v>15000</v>
      </c>
      <c r="I567" s="38">
        <v>15000</v>
      </c>
    </row>
    <row r="568" spans="1:9" x14ac:dyDescent="0.2">
      <c r="A568" s="3" t="s">
        <v>148</v>
      </c>
    </row>
    <row r="569" spans="1:9" x14ac:dyDescent="0.2">
      <c r="A569" s="3" t="s">
        <v>152</v>
      </c>
    </row>
    <row r="572" spans="1:9" x14ac:dyDescent="0.2">
      <c r="A572" s="29"/>
      <c r="B572" s="9"/>
    </row>
    <row r="573" spans="1:9" x14ac:dyDescent="0.2">
      <c r="A573" s="47" t="str">
        <f>+$C$268</f>
        <v>2017-2018</v>
      </c>
      <c r="B573" s="9">
        <f>D598</f>
        <v>22057</v>
      </c>
    </row>
    <row r="574" spans="1:9" x14ac:dyDescent="0.2">
      <c r="A574" s="47" t="str">
        <f>+$D$268</f>
        <v>2018-2019</v>
      </c>
      <c r="B574" s="9">
        <f>D598</f>
        <v>22057</v>
      </c>
    </row>
    <row r="575" spans="1:9" x14ac:dyDescent="0.2">
      <c r="A575" s="47" t="str">
        <f>+$E$268</f>
        <v>2019-2020</v>
      </c>
      <c r="B575" s="38">
        <f>E598</f>
        <v>22057</v>
      </c>
    </row>
    <row r="576" spans="1:9" x14ac:dyDescent="0.2">
      <c r="A576" s="56" t="str">
        <f>+$F$268</f>
        <v>2020-2021</v>
      </c>
      <c r="B576" s="38">
        <f>F598</f>
        <v>24707</v>
      </c>
    </row>
    <row r="577" spans="1:2" x14ac:dyDescent="0.2">
      <c r="A577" s="56" t="str">
        <f>+$G$268</f>
        <v>2021-2022</v>
      </c>
      <c r="B577" s="38">
        <f>G598</f>
        <v>20251</v>
      </c>
    </row>
    <row r="578" spans="1:2" x14ac:dyDescent="0.2">
      <c r="A578" s="216" t="str">
        <f>A545</f>
        <v>2022-2023</v>
      </c>
      <c r="B578" s="38">
        <f>H598</f>
        <v>26000</v>
      </c>
    </row>
    <row r="579" spans="1:2" x14ac:dyDescent="0.2">
      <c r="A579" s="33" t="s">
        <v>2606</v>
      </c>
      <c r="B579" s="9">
        <f>I598</f>
        <v>26000</v>
      </c>
    </row>
    <row r="580" spans="1:2" x14ac:dyDescent="0.2">
      <c r="B580" s="9"/>
    </row>
    <row r="581" spans="1:2" x14ac:dyDescent="0.2">
      <c r="B581" s="9"/>
    </row>
    <row r="582" spans="1:2" x14ac:dyDescent="0.2">
      <c r="B582" s="9"/>
    </row>
    <row r="583" spans="1:2" x14ac:dyDescent="0.2">
      <c r="B583" s="9"/>
    </row>
    <row r="584" spans="1:2" x14ac:dyDescent="0.2">
      <c r="A584" t="s">
        <v>236</v>
      </c>
      <c r="B584" s="9"/>
    </row>
    <row r="585" spans="1:2" x14ac:dyDescent="0.2">
      <c r="B585" s="9"/>
    </row>
    <row r="586" spans="1:2" x14ac:dyDescent="0.2">
      <c r="B586" s="9"/>
    </row>
    <row r="587" spans="1:2" x14ac:dyDescent="0.2">
      <c r="B587" s="9"/>
    </row>
    <row r="595" spans="1:9" ht="13.5" thickBot="1" x14ac:dyDescent="0.25"/>
    <row r="596" spans="1:9" x14ac:dyDescent="0.2">
      <c r="C596" s="332" t="str">
        <f>+$C$63</f>
        <v>EXPENDITURES</v>
      </c>
      <c r="D596" s="333"/>
      <c r="E596" s="333"/>
      <c r="F596" s="333"/>
      <c r="G596" s="334"/>
      <c r="H596" s="28" t="str">
        <f>+$H$63</f>
        <v>BUDGETED</v>
      </c>
      <c r="I596" s="28" t="str">
        <f>+$I$63</f>
        <v>APPROVED BUDGET</v>
      </c>
    </row>
    <row r="597" spans="1:9" ht="13.5" thickBot="1" x14ac:dyDescent="0.25">
      <c r="C597" s="24" t="str">
        <f>+$C$64</f>
        <v>2017-2018</v>
      </c>
      <c r="D597" s="25" t="str">
        <f>+$D$64</f>
        <v>2018-2019</v>
      </c>
      <c r="E597" s="25" t="str">
        <f>+$E$64</f>
        <v>2019-2020</v>
      </c>
      <c r="F597" s="25" t="str">
        <f>+$F$64</f>
        <v>2020-2021</v>
      </c>
      <c r="G597" s="26" t="str">
        <f>+$G$64</f>
        <v>2021-2022</v>
      </c>
      <c r="H597" s="27" t="s">
        <v>2348</v>
      </c>
      <c r="I597" s="27" t="str">
        <f>+$I$64</f>
        <v>2023-2024</v>
      </c>
    </row>
    <row r="598" spans="1:9" x14ac:dyDescent="0.2">
      <c r="A598" t="s">
        <v>109</v>
      </c>
      <c r="C598" s="9">
        <v>18906.3</v>
      </c>
      <c r="D598" s="9">
        <v>22057</v>
      </c>
      <c r="E598" s="38">
        <v>22057</v>
      </c>
      <c r="F598" s="38">
        <v>24707</v>
      </c>
      <c r="G598" s="38">
        <v>20251</v>
      </c>
      <c r="H598" s="38">
        <v>26000</v>
      </c>
      <c r="I598" s="38">
        <v>26000</v>
      </c>
    </row>
    <row r="601" spans="1:9" x14ac:dyDescent="0.2">
      <c r="G601" s="9"/>
      <c r="H601" s="9"/>
      <c r="I601" s="9"/>
    </row>
    <row r="606" spans="1:9" x14ac:dyDescent="0.2">
      <c r="H606" s="9"/>
    </row>
  </sheetData>
  <mergeCells count="18">
    <mergeCell ref="C26:G26"/>
    <mergeCell ref="C197:G197"/>
    <mergeCell ref="C231:G231"/>
    <mergeCell ref="C267:G267"/>
    <mergeCell ref="C300:G300"/>
    <mergeCell ref="C63:G63"/>
    <mergeCell ref="C95:G95"/>
    <mergeCell ref="C129:G129"/>
    <mergeCell ref="C163:G163"/>
    <mergeCell ref="C333:G333"/>
    <mergeCell ref="C366:G366"/>
    <mergeCell ref="C396:G396"/>
    <mergeCell ref="C596:G596"/>
    <mergeCell ref="C468:G468"/>
    <mergeCell ref="C497:G497"/>
    <mergeCell ref="C530:G530"/>
    <mergeCell ref="C565:G565"/>
    <mergeCell ref="C433:G433"/>
  </mergeCells>
  <phoneticPr fontId="6" type="noConversion"/>
  <pageMargins left="0.45" right="0.45" top="0.75" bottom="0.75" header="0.3" footer="0.3"/>
  <pageSetup scale="97" firstPageNumber="74" orientation="landscape" useFirstPageNumber="1" r:id="rId1"/>
  <headerFooter>
    <oddFooter>&amp;C&amp;P&amp;R06/30/2023</oddFooter>
  </headerFooter>
  <rowBreaks count="17" manualBreakCount="17">
    <brk id="32" max="8" man="1"/>
    <brk id="66" max="16383" man="1"/>
    <brk id="100" max="16383" man="1"/>
    <brk id="132" max="16383" man="1"/>
    <brk id="166" max="16383" man="1"/>
    <brk id="200" max="16383" man="1"/>
    <brk id="233" max="16383" man="1"/>
    <brk id="269" max="16383" man="1"/>
    <brk id="302" max="16383" man="1"/>
    <brk id="335" max="16383" man="1"/>
    <brk id="368" max="16383" man="1"/>
    <brk id="402" max="8" man="1"/>
    <brk id="436" max="16383" man="1"/>
    <brk id="470" max="16383" man="1"/>
    <brk id="501" max="16383" man="1"/>
    <brk id="534" max="16383" man="1"/>
    <brk id="567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580"/>
  <sheetViews>
    <sheetView topLeftCell="A415" zoomScale="80" zoomScaleNormal="80" workbookViewId="0">
      <selection activeCell="M170" sqref="M170"/>
    </sheetView>
  </sheetViews>
  <sheetFormatPr defaultRowHeight="12.75" x14ac:dyDescent="0.2"/>
  <cols>
    <col min="1" max="1" width="12.140625" customWidth="1"/>
    <col min="2" max="2" width="14" customWidth="1"/>
    <col min="3" max="8" width="12.140625" customWidth="1"/>
    <col min="9" max="9" width="19.85546875" bestFit="1" customWidth="1"/>
    <col min="10" max="10" width="13.140625" bestFit="1" customWidth="1"/>
    <col min="11" max="11" width="10.85546875" customWidth="1"/>
    <col min="12" max="12" width="9.42578125" customWidth="1"/>
    <col min="13" max="13" width="14" customWidth="1"/>
  </cols>
  <sheetData>
    <row r="1" spans="1:4" x14ac:dyDescent="0.2">
      <c r="A1" s="3" t="s">
        <v>154</v>
      </c>
    </row>
    <row r="2" spans="1:4" x14ac:dyDescent="0.2">
      <c r="A2" s="3" t="s">
        <v>156</v>
      </c>
    </row>
    <row r="5" spans="1:4" x14ac:dyDescent="0.2">
      <c r="A5" s="23"/>
      <c r="B5" s="9"/>
    </row>
    <row r="6" spans="1:4" x14ac:dyDescent="0.2">
      <c r="A6" s="56" t="str">
        <f>+$C$29</f>
        <v>2017-2018</v>
      </c>
      <c r="B6" s="9">
        <f>C32</f>
        <v>1208243.1399999999</v>
      </c>
    </row>
    <row r="7" spans="1:4" x14ac:dyDescent="0.2">
      <c r="A7" t="str">
        <f>+$D$29</f>
        <v>2018-2019</v>
      </c>
      <c r="B7" s="9">
        <f>D32</f>
        <v>1249134.1100000001</v>
      </c>
    </row>
    <row r="8" spans="1:4" x14ac:dyDescent="0.2">
      <c r="A8" s="33" t="str">
        <f>+$E$29</f>
        <v>2019-2020</v>
      </c>
      <c r="B8" s="9">
        <f>E32</f>
        <v>1757179</v>
      </c>
    </row>
    <row r="9" spans="1:4" x14ac:dyDescent="0.2">
      <c r="A9" t="s">
        <v>2056</v>
      </c>
      <c r="B9" s="9">
        <f>F32</f>
        <v>1137815.1299999999</v>
      </c>
    </row>
    <row r="10" spans="1:4" x14ac:dyDescent="0.2">
      <c r="A10" t="s">
        <v>2204</v>
      </c>
      <c r="B10" s="66">
        <f>G32</f>
        <v>1549252</v>
      </c>
      <c r="D10" s="9"/>
    </row>
    <row r="11" spans="1:4" x14ac:dyDescent="0.2">
      <c r="A11" t="s">
        <v>2348</v>
      </c>
      <c r="B11" s="38">
        <f>H32</f>
        <v>1330000</v>
      </c>
    </row>
    <row r="12" spans="1:4" x14ac:dyDescent="0.2">
      <c r="A12" t="s">
        <v>2606</v>
      </c>
      <c r="B12" s="9">
        <f>I32</f>
        <v>1388000</v>
      </c>
    </row>
    <row r="13" spans="1:4" x14ac:dyDescent="0.2">
      <c r="B13" s="9"/>
    </row>
    <row r="14" spans="1:4" x14ac:dyDescent="0.2">
      <c r="B14" s="9"/>
    </row>
    <row r="15" spans="1:4" x14ac:dyDescent="0.2">
      <c r="B15" s="9"/>
    </row>
    <row r="16" spans="1:4" x14ac:dyDescent="0.2">
      <c r="A16" t="s">
        <v>309</v>
      </c>
      <c r="B16" s="9"/>
    </row>
    <row r="17" spans="1:14" x14ac:dyDescent="0.2">
      <c r="A17" t="s">
        <v>237</v>
      </c>
      <c r="B17" s="9"/>
    </row>
    <row r="18" spans="1:14" x14ac:dyDescent="0.2">
      <c r="B18" s="9"/>
    </row>
    <row r="19" spans="1:14" x14ac:dyDescent="0.2">
      <c r="B19" s="9"/>
    </row>
    <row r="20" spans="1:14" x14ac:dyDescent="0.2">
      <c r="B20" s="9"/>
    </row>
    <row r="27" spans="1:14" ht="13.5" thickBot="1" x14ac:dyDescent="0.25">
      <c r="M27" s="235"/>
    </row>
    <row r="28" spans="1:14" x14ac:dyDescent="0.2">
      <c r="C28" s="332" t="s">
        <v>104</v>
      </c>
      <c r="D28" s="333"/>
      <c r="E28" s="333"/>
      <c r="F28" s="333"/>
      <c r="G28" s="334"/>
      <c r="H28" s="155" t="s">
        <v>105</v>
      </c>
      <c r="I28" s="28" t="s">
        <v>2962</v>
      </c>
    </row>
    <row r="29" spans="1:14" ht="13.5" thickBot="1" x14ac:dyDescent="0.25">
      <c r="C29" s="24" t="s">
        <v>299</v>
      </c>
      <c r="D29" s="25" t="s">
        <v>308</v>
      </c>
      <c r="E29" s="25" t="s">
        <v>313</v>
      </c>
      <c r="F29" s="25" t="s">
        <v>2056</v>
      </c>
      <c r="G29" s="217" t="s">
        <v>2204</v>
      </c>
      <c r="H29" s="156" t="s">
        <v>2348</v>
      </c>
      <c r="I29" s="27" t="s">
        <v>2606</v>
      </c>
      <c r="J29" s="33"/>
      <c r="K29" s="179"/>
      <c r="M29" s="179"/>
      <c r="N29" s="33"/>
    </row>
    <row r="30" spans="1:14" x14ac:dyDescent="0.2">
      <c r="A30" t="s">
        <v>109</v>
      </c>
      <c r="C30" s="9">
        <v>701579.94</v>
      </c>
      <c r="D30" s="9">
        <f>1249134.11-513111.28</f>
        <v>736022.83000000007</v>
      </c>
      <c r="E30" s="66">
        <f>1757179-E31</f>
        <v>1115347</v>
      </c>
      <c r="F30" s="66">
        <f>1137815.13-F31</f>
        <v>633573.29999999981</v>
      </c>
      <c r="G30" s="38">
        <f>G32-G31</f>
        <v>645262.93000000005</v>
      </c>
      <c r="H30" s="66">
        <v>680000</v>
      </c>
      <c r="I30" s="66">
        <v>688000</v>
      </c>
    </row>
    <row r="31" spans="1:14" x14ac:dyDescent="0.2">
      <c r="A31" t="s">
        <v>120</v>
      </c>
      <c r="C31" s="20">
        <v>506663.2</v>
      </c>
      <c r="D31" s="20">
        <v>513111.28</v>
      </c>
      <c r="E31" s="58">
        <v>641832</v>
      </c>
      <c r="F31" s="58">
        <v>504241.83</v>
      </c>
      <c r="G31" s="20">
        <v>903989.07</v>
      </c>
      <c r="H31" s="58">
        <v>650000</v>
      </c>
      <c r="I31" s="58">
        <v>700000</v>
      </c>
      <c r="L31" s="3"/>
      <c r="N31" s="3"/>
    </row>
    <row r="32" spans="1:14" x14ac:dyDescent="0.2">
      <c r="C32" s="9">
        <f>SUM(C30:C31)</f>
        <v>1208243.1399999999</v>
      </c>
      <c r="D32" s="9">
        <f>SUM(D30:D31)</f>
        <v>1249134.1100000001</v>
      </c>
      <c r="E32" s="38">
        <f>SUM(E30:E31)</f>
        <v>1757179</v>
      </c>
      <c r="F32" s="38">
        <f>SUM(F30:F31)</f>
        <v>1137815.1299999999</v>
      </c>
      <c r="G32" s="38">
        <v>1549252</v>
      </c>
      <c r="H32" s="66">
        <f>SUM(H30:H31)</f>
        <v>1330000</v>
      </c>
      <c r="I32" s="66">
        <f>SUM(I30:I31)</f>
        <v>1388000</v>
      </c>
      <c r="J32" s="9"/>
    </row>
    <row r="33" spans="1:9" x14ac:dyDescent="0.2">
      <c r="A33" s="3" t="s">
        <v>154</v>
      </c>
      <c r="I33" s="37"/>
    </row>
    <row r="34" spans="1:9" x14ac:dyDescent="0.2">
      <c r="A34" s="3" t="s">
        <v>157</v>
      </c>
    </row>
    <row r="35" spans="1:9" x14ac:dyDescent="0.2">
      <c r="A35" s="3"/>
    </row>
    <row r="37" spans="1:9" x14ac:dyDescent="0.2">
      <c r="B37" s="9"/>
    </row>
    <row r="38" spans="1:9" x14ac:dyDescent="0.2">
      <c r="A38" s="23" t="str">
        <f>+$A$6</f>
        <v>2017-2018</v>
      </c>
      <c r="B38" s="9">
        <f>C65</f>
        <v>413959.23</v>
      </c>
    </row>
    <row r="39" spans="1:9" x14ac:dyDescent="0.2">
      <c r="A39" s="47" t="str">
        <f>+$A$7</f>
        <v>2018-2019</v>
      </c>
      <c r="B39" s="9">
        <f>D65</f>
        <v>410232.48</v>
      </c>
    </row>
    <row r="40" spans="1:9" x14ac:dyDescent="0.2">
      <c r="A40" s="47" t="str">
        <f>+$A$8</f>
        <v>2019-2020</v>
      </c>
      <c r="B40" s="9">
        <f>E65</f>
        <v>609374</v>
      </c>
    </row>
    <row r="41" spans="1:9" x14ac:dyDescent="0.2">
      <c r="A41" s="56" t="str">
        <f>+$A$9</f>
        <v>2020-2021</v>
      </c>
      <c r="B41" s="9">
        <f>F65</f>
        <v>666641.67000000004</v>
      </c>
    </row>
    <row r="42" spans="1:9" x14ac:dyDescent="0.2">
      <c r="A42" s="56" t="str">
        <f>+$A$10</f>
        <v>2021-2022</v>
      </c>
      <c r="B42" s="66">
        <f>G65</f>
        <v>716951</v>
      </c>
    </row>
    <row r="43" spans="1:9" x14ac:dyDescent="0.2">
      <c r="A43" s="56" t="str">
        <f>A11</f>
        <v>2022-2023</v>
      </c>
      <c r="B43" s="38">
        <f>H65</f>
        <v>750000</v>
      </c>
    </row>
    <row r="44" spans="1:9" x14ac:dyDescent="0.2">
      <c r="A44" t="s">
        <v>2606</v>
      </c>
      <c r="B44" s="9">
        <f>I65</f>
        <v>800000</v>
      </c>
    </row>
    <row r="45" spans="1:9" x14ac:dyDescent="0.2">
      <c r="A45" s="33"/>
      <c r="B45" s="9"/>
    </row>
    <row r="46" spans="1:9" x14ac:dyDescent="0.2">
      <c r="B46" s="9"/>
    </row>
    <row r="47" spans="1:9" x14ac:dyDescent="0.2">
      <c r="B47" s="9"/>
    </row>
    <row r="48" spans="1:9" x14ac:dyDescent="0.2">
      <c r="B48" s="9"/>
      <c r="C48" s="37"/>
    </row>
    <row r="49" spans="1:11" x14ac:dyDescent="0.2">
      <c r="B49" s="9"/>
      <c r="C49" s="37"/>
    </row>
    <row r="50" spans="1:11" x14ac:dyDescent="0.2">
      <c r="A50" t="s">
        <v>238</v>
      </c>
      <c r="B50" s="9"/>
      <c r="C50" s="37"/>
    </row>
    <row r="51" spans="1:11" x14ac:dyDescent="0.2">
      <c r="B51" s="9"/>
    </row>
    <row r="52" spans="1:11" x14ac:dyDescent="0.2">
      <c r="B52" s="9"/>
    </row>
    <row r="53" spans="1:11" x14ac:dyDescent="0.2">
      <c r="B53" s="9"/>
    </row>
    <row r="54" spans="1:11" x14ac:dyDescent="0.2">
      <c r="B54" s="9"/>
    </row>
    <row r="55" spans="1:11" x14ac:dyDescent="0.2">
      <c r="B55" s="9"/>
    </row>
    <row r="56" spans="1:11" x14ac:dyDescent="0.2">
      <c r="B56" s="9"/>
      <c r="K56" s="30"/>
    </row>
    <row r="62" spans="1:11" ht="13.5" thickBot="1" x14ac:dyDescent="0.25"/>
    <row r="63" spans="1:11" x14ac:dyDescent="0.2">
      <c r="C63" s="332" t="str">
        <f>+$C$28</f>
        <v>EXPENDITURES</v>
      </c>
      <c r="D63" s="333"/>
      <c r="E63" s="333"/>
      <c r="F63" s="333"/>
      <c r="G63" s="334"/>
      <c r="H63" s="28" t="str">
        <f>+$H$28</f>
        <v>BUDGETED</v>
      </c>
      <c r="I63" s="28" t="str">
        <f>+$I$28</f>
        <v>APPROVED BUDGET</v>
      </c>
    </row>
    <row r="64" spans="1:11" ht="13.5" thickBot="1" x14ac:dyDescent="0.25">
      <c r="C64" s="24" t="str">
        <f>+$C$29</f>
        <v>2017-2018</v>
      </c>
      <c r="D64" s="25" t="str">
        <f>+$D$29</f>
        <v>2018-2019</v>
      </c>
      <c r="E64" s="25" t="str">
        <f>+$E$29</f>
        <v>2019-2020</v>
      </c>
      <c r="F64" s="25" t="str">
        <f>+$F$29</f>
        <v>2020-2021</v>
      </c>
      <c r="G64" s="26" t="str">
        <f>+$G$29</f>
        <v>2021-2022</v>
      </c>
      <c r="H64" s="27" t="s">
        <v>2348</v>
      </c>
      <c r="I64" s="27" t="str">
        <f>+$I$29</f>
        <v>2023-2024</v>
      </c>
    </row>
    <row r="65" spans="1:9" x14ac:dyDescent="0.2">
      <c r="A65" t="s">
        <v>120</v>
      </c>
      <c r="C65" s="9">
        <v>413959.23</v>
      </c>
      <c r="D65" s="9">
        <v>410232.48</v>
      </c>
      <c r="E65" s="66">
        <v>609374</v>
      </c>
      <c r="F65" s="66">
        <v>666641.67000000004</v>
      </c>
      <c r="G65" s="66">
        <v>716951</v>
      </c>
      <c r="H65" s="66">
        <v>750000</v>
      </c>
      <c r="I65" s="66">
        <v>800000</v>
      </c>
    </row>
    <row r="66" spans="1:9" x14ac:dyDescent="0.2">
      <c r="A66" s="3" t="s">
        <v>158</v>
      </c>
      <c r="I66" s="3"/>
    </row>
    <row r="67" spans="1:9" x14ac:dyDescent="0.2">
      <c r="A67" s="3" t="s">
        <v>159</v>
      </c>
    </row>
    <row r="68" spans="1:9" x14ac:dyDescent="0.2">
      <c r="A68" s="3"/>
    </row>
    <row r="69" spans="1:9" x14ac:dyDescent="0.2">
      <c r="A69" s="3"/>
    </row>
    <row r="70" spans="1:9" x14ac:dyDescent="0.2">
      <c r="B70" s="9"/>
    </row>
    <row r="71" spans="1:9" x14ac:dyDescent="0.2">
      <c r="A71" t="str">
        <f>+$A$6</f>
        <v>2017-2018</v>
      </c>
      <c r="B71" s="9">
        <f>C96</f>
        <v>492240.22</v>
      </c>
    </row>
    <row r="72" spans="1:9" x14ac:dyDescent="0.2">
      <c r="A72" s="47" t="str">
        <f>+$A$7</f>
        <v>2018-2019</v>
      </c>
      <c r="B72" s="9">
        <f>D96</f>
        <v>499513.72</v>
      </c>
    </row>
    <row r="73" spans="1:9" x14ac:dyDescent="0.2">
      <c r="A73" s="47" t="str">
        <f>+$A$8</f>
        <v>2019-2020</v>
      </c>
      <c r="B73" s="38">
        <f>E96</f>
        <v>717511</v>
      </c>
    </row>
    <row r="74" spans="1:9" x14ac:dyDescent="0.2">
      <c r="A74" s="47" t="str">
        <f>+$A$9</f>
        <v>2020-2021</v>
      </c>
      <c r="B74" s="38">
        <f>F96</f>
        <v>717445.64</v>
      </c>
    </row>
    <row r="75" spans="1:9" x14ac:dyDescent="0.2">
      <c r="A75" s="56" t="str">
        <f>+$A$10</f>
        <v>2021-2022</v>
      </c>
      <c r="B75" s="38">
        <f>G96</f>
        <v>570468</v>
      </c>
    </row>
    <row r="76" spans="1:9" x14ac:dyDescent="0.2">
      <c r="A76" s="56" t="str">
        <f>A43</f>
        <v>2022-2023</v>
      </c>
      <c r="B76" s="38">
        <f>H96</f>
        <v>562084</v>
      </c>
    </row>
    <row r="77" spans="1:9" x14ac:dyDescent="0.2">
      <c r="A77" s="56" t="s">
        <v>2606</v>
      </c>
      <c r="B77" s="9">
        <f>I96</f>
        <v>568956</v>
      </c>
    </row>
    <row r="78" spans="1:9" x14ac:dyDescent="0.2">
      <c r="A78" s="33"/>
      <c r="F78" s="229"/>
    </row>
    <row r="79" spans="1:9" x14ac:dyDescent="0.2">
      <c r="A79" s="33"/>
      <c r="B79" s="37"/>
      <c r="C79" s="37" t="s">
        <v>2215</v>
      </c>
      <c r="D79" s="37"/>
    </row>
    <row r="80" spans="1:9" x14ac:dyDescent="0.2">
      <c r="A80" t="s">
        <v>160</v>
      </c>
      <c r="B80" s="37"/>
      <c r="C80" s="75" t="s">
        <v>161</v>
      </c>
      <c r="D80" s="66">
        <v>169500</v>
      </c>
      <c r="F80" s="231"/>
    </row>
    <row r="81" spans="1:9" x14ac:dyDescent="0.2">
      <c r="B81" s="37"/>
      <c r="C81" s="74" t="s">
        <v>239</v>
      </c>
      <c r="D81" s="66">
        <v>200000</v>
      </c>
      <c r="F81" s="231"/>
    </row>
    <row r="82" spans="1:9" x14ac:dyDescent="0.2">
      <c r="A82" s="86"/>
      <c r="B82" s="37"/>
      <c r="C82" s="210" t="s">
        <v>197</v>
      </c>
      <c r="D82" s="57">
        <v>187455.6</v>
      </c>
      <c r="E82" s="38"/>
      <c r="F82" s="231"/>
    </row>
    <row r="83" spans="1:9" x14ac:dyDescent="0.2">
      <c r="B83" s="37"/>
      <c r="C83" s="74" t="s">
        <v>199</v>
      </c>
      <c r="D83" s="38">
        <v>7500</v>
      </c>
      <c r="E83" s="33"/>
      <c r="F83" s="231"/>
    </row>
    <row r="84" spans="1:9" x14ac:dyDescent="0.2">
      <c r="B84" s="37"/>
      <c r="C84" s="75" t="s">
        <v>310</v>
      </c>
      <c r="D84" s="39">
        <v>4500</v>
      </c>
      <c r="F84" s="231"/>
    </row>
    <row r="85" spans="1:9" x14ac:dyDescent="0.2">
      <c r="B85" s="37"/>
      <c r="C85" s="37"/>
      <c r="D85" s="38">
        <f>SUM(D80:D84)</f>
        <v>568955.6</v>
      </c>
      <c r="F85" s="231"/>
    </row>
    <row r="86" spans="1:9" x14ac:dyDescent="0.2">
      <c r="D86" s="9"/>
    </row>
    <row r="93" spans="1:9" ht="13.5" thickBot="1" x14ac:dyDescent="0.25"/>
    <row r="94" spans="1:9" x14ac:dyDescent="0.2">
      <c r="C94" s="332" t="str">
        <f>+$C$28</f>
        <v>EXPENDITURES</v>
      </c>
      <c r="D94" s="333"/>
      <c r="E94" s="333"/>
      <c r="F94" s="333"/>
      <c r="G94" s="334"/>
      <c r="H94" s="28" t="str">
        <f>+$H$28</f>
        <v>BUDGETED</v>
      </c>
      <c r="I94" s="28" t="str">
        <f>+$I$28</f>
        <v>APPROVED BUDGET</v>
      </c>
    </row>
    <row r="95" spans="1:9" ht="13.5" thickBot="1" x14ac:dyDescent="0.25">
      <c r="C95" s="24" t="str">
        <f>+$C$29</f>
        <v>2017-2018</v>
      </c>
      <c r="D95" s="25" t="str">
        <f>+$D$29</f>
        <v>2018-2019</v>
      </c>
      <c r="E95" s="25" t="str">
        <f>+$E$29</f>
        <v>2019-2020</v>
      </c>
      <c r="F95" s="25" t="str">
        <f>+$F$29</f>
        <v>2020-2021</v>
      </c>
      <c r="G95" s="26" t="str">
        <f>+$G$29</f>
        <v>2021-2022</v>
      </c>
      <c r="H95" s="27" t="s">
        <v>2348</v>
      </c>
      <c r="I95" s="156" t="str">
        <f>I29</f>
        <v>2023-2024</v>
      </c>
    </row>
    <row r="96" spans="1:9" x14ac:dyDescent="0.2">
      <c r="A96" t="s">
        <v>120</v>
      </c>
      <c r="C96" s="9">
        <v>492240.22</v>
      </c>
      <c r="D96" s="9">
        <v>499513.72</v>
      </c>
      <c r="E96" s="38">
        <v>717511</v>
      </c>
      <c r="F96" s="38">
        <v>717445.64</v>
      </c>
      <c r="G96" s="38">
        <v>570468</v>
      </c>
      <c r="H96" s="38">
        <v>562084</v>
      </c>
      <c r="I96" s="38">
        <v>568956</v>
      </c>
    </row>
    <row r="97" spans="1:4" x14ac:dyDescent="0.2">
      <c r="A97" s="3" t="s">
        <v>162</v>
      </c>
    </row>
    <row r="98" spans="1:4" x14ac:dyDescent="0.2">
      <c r="A98" s="3" t="s">
        <v>163</v>
      </c>
    </row>
    <row r="101" spans="1:4" x14ac:dyDescent="0.2">
      <c r="B101" s="9"/>
    </row>
    <row r="102" spans="1:4" x14ac:dyDescent="0.2">
      <c r="A102" s="3"/>
      <c r="B102" s="9"/>
    </row>
    <row r="103" spans="1:4" x14ac:dyDescent="0.2">
      <c r="A103" t="str">
        <f>+$A$6</f>
        <v>2017-2018</v>
      </c>
      <c r="B103" s="9">
        <f>C130</f>
        <v>248932.12</v>
      </c>
    </row>
    <row r="104" spans="1:4" x14ac:dyDescent="0.2">
      <c r="A104" t="str">
        <f>+$A$7</f>
        <v>2018-2019</v>
      </c>
      <c r="B104" s="9">
        <f>D130</f>
        <v>270646.83</v>
      </c>
    </row>
    <row r="105" spans="1:4" x14ac:dyDescent="0.2">
      <c r="A105" t="str">
        <f>+$A$8</f>
        <v>2019-2020</v>
      </c>
      <c r="B105" s="9">
        <f>E130</f>
        <v>247887</v>
      </c>
    </row>
    <row r="106" spans="1:4" x14ac:dyDescent="0.2">
      <c r="A106" s="23" t="str">
        <f>+$A$9</f>
        <v>2020-2021</v>
      </c>
      <c r="B106" s="9">
        <f>F130</f>
        <v>178468</v>
      </c>
    </row>
    <row r="107" spans="1:4" x14ac:dyDescent="0.2">
      <c r="A107" s="47" t="str">
        <f>+$A$10</f>
        <v>2021-2022</v>
      </c>
      <c r="B107" s="38">
        <f>G130</f>
        <v>216673</v>
      </c>
    </row>
    <row r="108" spans="1:4" x14ac:dyDescent="0.2">
      <c r="A108" s="47" t="s">
        <v>2348</v>
      </c>
      <c r="B108" s="38">
        <f>H130</f>
        <v>250000</v>
      </c>
    </row>
    <row r="109" spans="1:4" x14ac:dyDescent="0.2">
      <c r="A109" s="47" t="s">
        <v>2606</v>
      </c>
      <c r="B109" s="9">
        <f>I130</f>
        <v>250000</v>
      </c>
    </row>
    <row r="110" spans="1:4" x14ac:dyDescent="0.2">
      <c r="A110" s="56"/>
      <c r="B110" s="9"/>
    </row>
    <row r="111" spans="1:4" x14ac:dyDescent="0.2">
      <c r="A111" s="56"/>
      <c r="B111" s="9"/>
    </row>
    <row r="112" spans="1:4" x14ac:dyDescent="0.2">
      <c r="A112" s="56"/>
      <c r="B112" s="9"/>
      <c r="C112" s="30"/>
      <c r="D112" s="9"/>
    </row>
    <row r="113" spans="1:9" x14ac:dyDescent="0.2">
      <c r="A113" s="33"/>
      <c r="B113" s="9"/>
      <c r="C113" s="30"/>
      <c r="D113" s="9"/>
    </row>
    <row r="114" spans="1:9" x14ac:dyDescent="0.2">
      <c r="B114" s="9"/>
      <c r="C114" s="30"/>
      <c r="D114" s="9"/>
    </row>
    <row r="115" spans="1:9" x14ac:dyDescent="0.2">
      <c r="A115" t="s">
        <v>240</v>
      </c>
      <c r="B115" s="9"/>
      <c r="C115" s="30"/>
      <c r="D115" s="9"/>
    </row>
    <row r="116" spans="1:9" x14ac:dyDescent="0.2">
      <c r="B116" s="9"/>
      <c r="C116" s="30"/>
      <c r="D116" s="8"/>
    </row>
    <row r="117" spans="1:9" x14ac:dyDescent="0.2">
      <c r="B117" s="9"/>
      <c r="D117" s="9"/>
    </row>
    <row r="118" spans="1:9" x14ac:dyDescent="0.2">
      <c r="B118" s="9"/>
    </row>
    <row r="127" spans="1:9" ht="13.5" thickBot="1" x14ac:dyDescent="0.25"/>
    <row r="128" spans="1:9" x14ac:dyDescent="0.2">
      <c r="C128" s="332" t="str">
        <f>+$C$28</f>
        <v>EXPENDITURES</v>
      </c>
      <c r="D128" s="333"/>
      <c r="E128" s="333"/>
      <c r="F128" s="333"/>
      <c r="G128" s="334"/>
      <c r="H128" s="28" t="str">
        <f>+$H$28</f>
        <v>BUDGETED</v>
      </c>
      <c r="I128" s="28" t="str">
        <f>+$I$28</f>
        <v>APPROVED BUDGET</v>
      </c>
    </row>
    <row r="129" spans="1:9" ht="13.5" thickBot="1" x14ac:dyDescent="0.25">
      <c r="C129" s="24" t="str">
        <f>+$C$29</f>
        <v>2017-2018</v>
      </c>
      <c r="D129" s="25" t="str">
        <f>+$D$29</f>
        <v>2018-2019</v>
      </c>
      <c r="E129" s="25" t="str">
        <f>+$E$29</f>
        <v>2019-2020</v>
      </c>
      <c r="F129" s="25" t="str">
        <f>+$F$29</f>
        <v>2020-2021</v>
      </c>
      <c r="G129" s="26" t="str">
        <f>+$G$29</f>
        <v>2021-2022</v>
      </c>
      <c r="H129" s="26" t="s">
        <v>2348</v>
      </c>
      <c r="I129" s="27" t="str">
        <f>I95</f>
        <v>2023-2024</v>
      </c>
    </row>
    <row r="130" spans="1:9" x14ac:dyDescent="0.2">
      <c r="A130" t="s">
        <v>120</v>
      </c>
      <c r="C130" s="9">
        <v>248932.12</v>
      </c>
      <c r="D130" s="9">
        <v>270646.83</v>
      </c>
      <c r="E130" s="38">
        <v>247887</v>
      </c>
      <c r="F130" s="38">
        <v>178468</v>
      </c>
      <c r="G130" s="38">
        <v>216673</v>
      </c>
      <c r="H130" s="38">
        <v>250000</v>
      </c>
      <c r="I130" s="38">
        <v>250000</v>
      </c>
    </row>
    <row r="131" spans="1:9" x14ac:dyDescent="0.2">
      <c r="A131" s="3" t="s">
        <v>162</v>
      </c>
    </row>
    <row r="132" spans="1:9" x14ac:dyDescent="0.2">
      <c r="A132" s="3" t="s">
        <v>164</v>
      </c>
    </row>
    <row r="134" spans="1:9" x14ac:dyDescent="0.2">
      <c r="A134" s="3"/>
    </row>
    <row r="135" spans="1:9" x14ac:dyDescent="0.2">
      <c r="A135" s="3"/>
      <c r="B135" s="9"/>
    </row>
    <row r="136" spans="1:9" x14ac:dyDescent="0.2">
      <c r="A136" t="str">
        <f>+$A$6</f>
        <v>2017-2018</v>
      </c>
      <c r="B136" s="9">
        <f>C162</f>
        <v>2975007.12</v>
      </c>
    </row>
    <row r="137" spans="1:9" x14ac:dyDescent="0.2">
      <c r="A137" t="str">
        <f>+$A$7</f>
        <v>2018-2019</v>
      </c>
      <c r="B137" s="9">
        <f>D162</f>
        <v>2985074.53</v>
      </c>
    </row>
    <row r="138" spans="1:9" x14ac:dyDescent="0.2">
      <c r="A138" s="23" t="str">
        <f>+$A$8</f>
        <v>2019-2020</v>
      </c>
      <c r="B138" s="9">
        <f>E162</f>
        <v>2949853</v>
      </c>
    </row>
    <row r="139" spans="1:9" x14ac:dyDescent="0.2">
      <c r="A139" s="47" t="str">
        <f>+$A$9</f>
        <v>2020-2021</v>
      </c>
      <c r="B139" s="9">
        <f>F162</f>
        <v>2757545.21</v>
      </c>
    </row>
    <row r="140" spans="1:9" x14ac:dyDescent="0.2">
      <c r="A140" s="47" t="str">
        <f>+$A$10</f>
        <v>2021-2022</v>
      </c>
      <c r="B140" s="66">
        <f>G162</f>
        <v>3157874</v>
      </c>
    </row>
    <row r="141" spans="1:9" x14ac:dyDescent="0.2">
      <c r="A141" s="47" t="s">
        <v>2348</v>
      </c>
      <c r="B141" s="38">
        <f>H162</f>
        <v>3129855</v>
      </c>
    </row>
    <row r="142" spans="1:9" x14ac:dyDescent="0.2">
      <c r="A142" s="56" t="s">
        <v>2606</v>
      </c>
      <c r="B142" s="9">
        <f>I162</f>
        <v>3129855</v>
      </c>
    </row>
    <row r="143" spans="1:9" x14ac:dyDescent="0.2">
      <c r="A143" s="56"/>
    </row>
    <row r="144" spans="1:9" x14ac:dyDescent="0.2">
      <c r="C144" s="30"/>
      <c r="D144" s="9"/>
    </row>
    <row r="145" spans="1:9" x14ac:dyDescent="0.2">
      <c r="A145" s="33"/>
      <c r="C145" s="30"/>
      <c r="D145" s="9"/>
    </row>
    <row r="146" spans="1:9" x14ac:dyDescent="0.2">
      <c r="C146" s="30"/>
      <c r="D146" s="9"/>
    </row>
    <row r="147" spans="1:9" x14ac:dyDescent="0.2">
      <c r="A147" t="s">
        <v>241</v>
      </c>
      <c r="C147" s="30"/>
      <c r="D147" s="9"/>
    </row>
    <row r="148" spans="1:9" x14ac:dyDescent="0.2">
      <c r="C148" s="30"/>
      <c r="D148" s="8"/>
    </row>
    <row r="149" spans="1:9" x14ac:dyDescent="0.2">
      <c r="D149" s="9"/>
    </row>
    <row r="159" spans="1:9" ht="13.5" thickBot="1" x14ac:dyDescent="0.25"/>
    <row r="160" spans="1:9" x14ac:dyDescent="0.2">
      <c r="C160" s="332" t="str">
        <f>+$C$28</f>
        <v>EXPENDITURES</v>
      </c>
      <c r="D160" s="333"/>
      <c r="E160" s="333"/>
      <c r="F160" s="333"/>
      <c r="G160" s="334"/>
      <c r="H160" s="28" t="str">
        <f>+$H$28</f>
        <v>BUDGETED</v>
      </c>
      <c r="I160" s="28" t="str">
        <f>+$I$28</f>
        <v>APPROVED BUDGET</v>
      </c>
    </row>
    <row r="161" spans="1:11" ht="13.5" thickBot="1" x14ac:dyDescent="0.25">
      <c r="C161" s="24" t="str">
        <f>+$C$29</f>
        <v>2017-2018</v>
      </c>
      <c r="D161" s="25" t="str">
        <f>+$D$29</f>
        <v>2018-2019</v>
      </c>
      <c r="E161" s="25" t="str">
        <f>+$E$29</f>
        <v>2019-2020</v>
      </c>
      <c r="F161" s="25" t="str">
        <f>+$F$29</f>
        <v>2020-2021</v>
      </c>
      <c r="G161" s="246" t="s">
        <v>2204</v>
      </c>
      <c r="H161" s="27" t="s">
        <v>2348</v>
      </c>
      <c r="I161" s="27" t="str">
        <f>+$I$29</f>
        <v>2023-2024</v>
      </c>
    </row>
    <row r="162" spans="1:11" x14ac:dyDescent="0.2">
      <c r="A162" t="s">
        <v>120</v>
      </c>
      <c r="C162" s="9">
        <v>2975007.12</v>
      </c>
      <c r="D162" s="9">
        <v>2985074.53</v>
      </c>
      <c r="E162" s="66">
        <v>2949853</v>
      </c>
      <c r="F162" s="66">
        <v>2757545.21</v>
      </c>
      <c r="G162" s="66">
        <v>3157874</v>
      </c>
      <c r="H162" s="66">
        <v>3129855</v>
      </c>
      <c r="I162" s="66">
        <v>3129855</v>
      </c>
      <c r="K162" s="118"/>
    </row>
    <row r="163" spans="1:11" x14ac:dyDescent="0.2">
      <c r="A163" s="3" t="s">
        <v>162</v>
      </c>
    </row>
    <row r="164" spans="1:11" x14ac:dyDescent="0.2">
      <c r="A164" s="3" t="s">
        <v>165</v>
      </c>
    </row>
    <row r="167" spans="1:11" x14ac:dyDescent="0.2">
      <c r="B167" s="9"/>
    </row>
    <row r="168" spans="1:11" x14ac:dyDescent="0.2">
      <c r="A168" s="3"/>
      <c r="B168" s="9"/>
    </row>
    <row r="169" spans="1:11" x14ac:dyDescent="0.2">
      <c r="A169" t="str">
        <f>+$A$6</f>
        <v>2017-2018</v>
      </c>
      <c r="B169" s="9">
        <f>C195</f>
        <v>117332.7</v>
      </c>
    </row>
    <row r="170" spans="1:11" x14ac:dyDescent="0.2">
      <c r="A170" t="str">
        <f>+$A$7</f>
        <v>2018-2019</v>
      </c>
      <c r="B170" s="9">
        <f>D195</f>
        <v>134763.79</v>
      </c>
    </row>
    <row r="171" spans="1:11" x14ac:dyDescent="0.2">
      <c r="A171" t="str">
        <f>+$A$8</f>
        <v>2019-2020</v>
      </c>
      <c r="B171" s="9">
        <f>E195</f>
        <v>488301</v>
      </c>
    </row>
    <row r="172" spans="1:11" x14ac:dyDescent="0.2">
      <c r="A172" s="23" t="str">
        <f>+$A$9</f>
        <v>2020-2021</v>
      </c>
      <c r="B172" s="9">
        <f>F195</f>
        <v>83783.759999999995</v>
      </c>
    </row>
    <row r="173" spans="1:11" x14ac:dyDescent="0.2">
      <c r="A173" s="47" t="str">
        <f>+$A$10</f>
        <v>2021-2022</v>
      </c>
      <c r="B173" s="64">
        <f>G195</f>
        <v>412135</v>
      </c>
    </row>
    <row r="174" spans="1:11" x14ac:dyDescent="0.2">
      <c r="A174" s="47" t="str">
        <f>A141</f>
        <v>2022-2023</v>
      </c>
      <c r="B174" s="38">
        <f>H195</f>
        <v>125000</v>
      </c>
    </row>
    <row r="175" spans="1:11" x14ac:dyDescent="0.2">
      <c r="A175" s="47" t="s">
        <v>2606</v>
      </c>
      <c r="B175" s="9">
        <f>I195</f>
        <v>125000</v>
      </c>
    </row>
    <row r="176" spans="1:11" x14ac:dyDescent="0.2">
      <c r="A176" s="56"/>
      <c r="B176" s="9"/>
    </row>
    <row r="177" spans="1:4" x14ac:dyDescent="0.2">
      <c r="A177" s="56"/>
      <c r="B177" s="9"/>
    </row>
    <row r="178" spans="1:4" x14ac:dyDescent="0.2">
      <c r="B178" s="9"/>
    </row>
    <row r="179" spans="1:4" x14ac:dyDescent="0.2">
      <c r="A179" s="33"/>
      <c r="B179" s="9"/>
      <c r="C179" s="30"/>
      <c r="D179" s="9"/>
    </row>
    <row r="180" spans="1:4" x14ac:dyDescent="0.2">
      <c r="B180" s="9"/>
      <c r="C180" s="30"/>
      <c r="D180" s="9"/>
    </row>
    <row r="181" spans="1:4" x14ac:dyDescent="0.2">
      <c r="A181" t="s">
        <v>304</v>
      </c>
      <c r="C181" s="30"/>
      <c r="D181" s="9"/>
    </row>
    <row r="182" spans="1:4" x14ac:dyDescent="0.2">
      <c r="C182" s="30"/>
      <c r="D182" s="9"/>
    </row>
    <row r="183" spans="1:4" x14ac:dyDescent="0.2">
      <c r="C183" s="30"/>
      <c r="D183" s="8"/>
    </row>
    <row r="184" spans="1:4" x14ac:dyDescent="0.2">
      <c r="D184" s="9"/>
    </row>
    <row r="192" spans="1:4" ht="13.5" thickBot="1" x14ac:dyDescent="0.25"/>
    <row r="193" spans="1:9" x14ac:dyDescent="0.2">
      <c r="C193" s="332" t="str">
        <f>+$C$28</f>
        <v>EXPENDITURES</v>
      </c>
      <c r="D193" s="333"/>
      <c r="E193" s="333"/>
      <c r="F193" s="333"/>
      <c r="G193" s="334"/>
      <c r="H193" s="28" t="str">
        <f>+$H$28</f>
        <v>BUDGETED</v>
      </c>
      <c r="I193" s="28" t="str">
        <f>+$I$28</f>
        <v>APPROVED BUDGET</v>
      </c>
    </row>
    <row r="194" spans="1:9" ht="13.5" thickBot="1" x14ac:dyDescent="0.25">
      <c r="C194" s="24" t="str">
        <f>+$C$29</f>
        <v>2017-2018</v>
      </c>
      <c r="D194" s="25" t="str">
        <f>+$D$29</f>
        <v>2018-2019</v>
      </c>
      <c r="E194" s="25" t="str">
        <f>+$E$29</f>
        <v>2019-2020</v>
      </c>
      <c r="F194" s="25" t="str">
        <f>+$F$29</f>
        <v>2020-2021</v>
      </c>
      <c r="G194" s="26" t="str">
        <f>+$G$29</f>
        <v>2021-2022</v>
      </c>
      <c r="H194" s="27" t="s">
        <v>2348</v>
      </c>
      <c r="I194" s="27" t="str">
        <f>+$I$29</f>
        <v>2023-2024</v>
      </c>
    </row>
    <row r="195" spans="1:9" x14ac:dyDescent="0.2">
      <c r="A195" t="s">
        <v>120</v>
      </c>
      <c r="C195" s="9">
        <v>117332.7</v>
      </c>
      <c r="D195" s="9">
        <v>134763.79</v>
      </c>
      <c r="E195" s="38">
        <v>488301</v>
      </c>
      <c r="F195" s="38">
        <v>83783.759999999995</v>
      </c>
      <c r="G195" s="38">
        <v>412135</v>
      </c>
      <c r="H195" s="38">
        <v>125000</v>
      </c>
      <c r="I195" s="38">
        <v>125000</v>
      </c>
    </row>
    <row r="196" spans="1:9" x14ac:dyDescent="0.2">
      <c r="C196" s="9"/>
      <c r="D196" s="9"/>
      <c r="E196" s="9"/>
      <c r="F196" s="9"/>
      <c r="G196" s="9"/>
      <c r="H196" s="9"/>
      <c r="I196" s="9"/>
    </row>
    <row r="197" spans="1:9" x14ac:dyDescent="0.2">
      <c r="A197" s="3" t="s">
        <v>106</v>
      </c>
    </row>
    <row r="198" spans="1:9" x14ac:dyDescent="0.2">
      <c r="A198" s="3" t="s">
        <v>295</v>
      </c>
    </row>
    <row r="201" spans="1:9" x14ac:dyDescent="0.2">
      <c r="B201" s="9"/>
    </row>
    <row r="202" spans="1:9" x14ac:dyDescent="0.2">
      <c r="A202" t="str">
        <f>+$A$6</f>
        <v>2017-2018</v>
      </c>
      <c r="B202" s="9">
        <f>C229</f>
        <v>338898.55</v>
      </c>
    </row>
    <row r="203" spans="1:9" x14ac:dyDescent="0.2">
      <c r="A203" t="str">
        <f>+$A$7</f>
        <v>2018-2019</v>
      </c>
      <c r="B203" s="9">
        <f>D229</f>
        <v>358218.12</v>
      </c>
    </row>
    <row r="204" spans="1:9" x14ac:dyDescent="0.2">
      <c r="A204" t="str">
        <f>+$A$8</f>
        <v>2019-2020</v>
      </c>
      <c r="B204" s="38">
        <f>E229</f>
        <v>172675</v>
      </c>
    </row>
    <row r="205" spans="1:9" x14ac:dyDescent="0.2">
      <c r="A205" t="str">
        <f>+$A$9</f>
        <v>2020-2021</v>
      </c>
      <c r="B205" s="38">
        <f>F229</f>
        <v>233592.88</v>
      </c>
    </row>
    <row r="206" spans="1:9" x14ac:dyDescent="0.2">
      <c r="A206" s="23" t="str">
        <f>+$A$10</f>
        <v>2021-2022</v>
      </c>
      <c r="B206" s="66">
        <f>G229</f>
        <v>341574</v>
      </c>
      <c r="E206" s="9"/>
      <c r="H206" s="9"/>
    </row>
    <row r="207" spans="1:9" x14ac:dyDescent="0.2">
      <c r="A207" s="47" t="str">
        <f>A174</f>
        <v>2022-2023</v>
      </c>
      <c r="B207" s="38">
        <f>H229</f>
        <v>428722.5</v>
      </c>
      <c r="C207" s="37"/>
      <c r="D207" s="37"/>
      <c r="E207" s="37"/>
      <c r="F207" s="37"/>
      <c r="G207" s="37"/>
    </row>
    <row r="208" spans="1:9" x14ac:dyDescent="0.2">
      <c r="A208" s="47" t="s">
        <v>2606</v>
      </c>
      <c r="B208" s="38">
        <f>I229</f>
        <v>591185.25</v>
      </c>
      <c r="C208" s="37"/>
      <c r="D208" s="37"/>
      <c r="E208" s="37"/>
      <c r="F208" s="37"/>
      <c r="G208" s="37"/>
    </row>
    <row r="209" spans="1:15" x14ac:dyDescent="0.2">
      <c r="B209" s="38"/>
      <c r="C209" s="37"/>
      <c r="D209" s="37"/>
      <c r="E209" s="37"/>
      <c r="F209" s="37"/>
      <c r="G209" s="37"/>
    </row>
    <row r="210" spans="1:15" x14ac:dyDescent="0.2">
      <c r="A210" s="56"/>
      <c r="B210" s="38"/>
      <c r="C210" s="75"/>
      <c r="D210" s="38"/>
      <c r="E210" s="37"/>
      <c r="F210" s="37"/>
      <c r="G210" s="37"/>
    </row>
    <row r="211" spans="1:15" x14ac:dyDescent="0.2">
      <c r="A211" s="56"/>
      <c r="B211" s="38"/>
      <c r="C211" s="75"/>
      <c r="D211" s="38"/>
      <c r="E211" s="37"/>
      <c r="F211" s="37"/>
      <c r="G211" s="37"/>
      <c r="O211" s="33"/>
    </row>
    <row r="212" spans="1:15" x14ac:dyDescent="0.2">
      <c r="B212" s="38"/>
      <c r="C212" s="75"/>
      <c r="D212" s="38"/>
      <c r="E212" s="37"/>
      <c r="F212" s="37"/>
      <c r="G212" s="37"/>
    </row>
    <row r="213" spans="1:15" x14ac:dyDescent="0.2">
      <c r="A213" s="33"/>
      <c r="B213" s="38"/>
      <c r="C213" s="75"/>
      <c r="D213" s="38"/>
      <c r="E213" s="37"/>
      <c r="F213" s="37"/>
      <c r="G213" s="37"/>
    </row>
    <row r="214" spans="1:15" x14ac:dyDescent="0.2">
      <c r="A214" t="s">
        <v>2785</v>
      </c>
      <c r="B214" s="38"/>
      <c r="C214" s="75"/>
      <c r="D214" s="36"/>
      <c r="E214" s="37"/>
      <c r="F214" s="37"/>
      <c r="G214" s="37"/>
    </row>
    <row r="215" spans="1:15" s="37" customFormat="1" x14ac:dyDescent="0.2">
      <c r="A215" t="s">
        <v>2958</v>
      </c>
      <c r="B215" s="38"/>
      <c r="D215" s="38"/>
    </row>
    <row r="216" spans="1:15" x14ac:dyDescent="0.2">
      <c r="B216" s="38"/>
      <c r="C216" s="37"/>
      <c r="D216" s="37"/>
      <c r="E216" s="37"/>
      <c r="F216" s="37"/>
      <c r="G216" s="37"/>
    </row>
    <row r="224" spans="1:15" ht="13.5" thickBot="1" x14ac:dyDescent="0.25"/>
    <row r="225" spans="1:11" x14ac:dyDescent="0.2">
      <c r="C225" s="332" t="str">
        <f>+$C$28</f>
        <v>EXPENDITURES</v>
      </c>
      <c r="D225" s="333"/>
      <c r="E225" s="333"/>
      <c r="F225" s="333"/>
      <c r="G225" s="334"/>
      <c r="H225" s="28" t="str">
        <f>+$H$28</f>
        <v>BUDGETED</v>
      </c>
      <c r="I225" s="28" t="str">
        <f>+$I$28</f>
        <v>APPROVED BUDGET</v>
      </c>
    </row>
    <row r="226" spans="1:11" ht="13.5" thickBot="1" x14ac:dyDescent="0.25">
      <c r="C226" s="24" t="str">
        <f>+$C$29</f>
        <v>2017-2018</v>
      </c>
      <c r="D226" s="25" t="str">
        <f>+$D$29</f>
        <v>2018-2019</v>
      </c>
      <c r="E226" s="25" t="str">
        <f>+$E$29</f>
        <v>2019-2020</v>
      </c>
      <c r="F226" s="25" t="str">
        <f>+$F$29</f>
        <v>2020-2021</v>
      </c>
      <c r="G226" s="26" t="str">
        <f>+$G$29</f>
        <v>2021-2022</v>
      </c>
      <c r="H226" s="27" t="s">
        <v>2348</v>
      </c>
      <c r="I226" s="27" t="str">
        <f>+$I$29</f>
        <v>2023-2024</v>
      </c>
    </row>
    <row r="227" spans="1:11" x14ac:dyDescent="0.2">
      <c r="A227" t="s">
        <v>297</v>
      </c>
      <c r="C227" s="9">
        <v>126831.78</v>
      </c>
      <c r="D227" s="9">
        <v>153415.35999999999</v>
      </c>
      <c r="E227" s="66">
        <v>104699</v>
      </c>
      <c r="F227" s="66">
        <v>64496.55</v>
      </c>
      <c r="G227" s="66">
        <v>116103.02</v>
      </c>
      <c r="H227" s="66">
        <f>117535</f>
        <v>117535</v>
      </c>
      <c r="I227" s="66">
        <f>55000*3.3653</f>
        <v>185091.5</v>
      </c>
      <c r="J227" s="33"/>
      <c r="K227" s="9"/>
    </row>
    <row r="228" spans="1:11" x14ac:dyDescent="0.2">
      <c r="A228" t="s">
        <v>288</v>
      </c>
      <c r="C228" s="9">
        <v>212066.77</v>
      </c>
      <c r="D228" s="9">
        <v>204802.76</v>
      </c>
      <c r="E228" s="66">
        <v>67976</v>
      </c>
      <c r="F228" s="66">
        <v>169096.33</v>
      </c>
      <c r="G228" s="66">
        <v>225470.74</v>
      </c>
      <c r="H228" s="66">
        <v>311187.5</v>
      </c>
      <c r="I228" s="66">
        <f>312500*1.2995</f>
        <v>406093.75000000006</v>
      </c>
      <c r="J228" s="65"/>
    </row>
    <row r="229" spans="1:11" x14ac:dyDescent="0.2">
      <c r="C229" s="38">
        <f>SUM(C227:C228)</f>
        <v>338898.55</v>
      </c>
      <c r="D229" s="38">
        <f>SUM(D227:D228)</f>
        <v>358218.12</v>
      </c>
      <c r="E229" s="38">
        <f>SUM(E227:E228)</f>
        <v>172675</v>
      </c>
      <c r="F229" s="38">
        <f>SUM(F227:F228)</f>
        <v>233592.88</v>
      </c>
      <c r="G229" s="66">
        <v>341574</v>
      </c>
      <c r="H229" s="66">
        <v>428722.5</v>
      </c>
      <c r="I229" s="66">
        <f>SUM(I227:I228)</f>
        <v>591185.25</v>
      </c>
      <c r="J229" s="38"/>
    </row>
    <row r="230" spans="1:11" x14ac:dyDescent="0.2">
      <c r="A230" s="3" t="s">
        <v>106</v>
      </c>
      <c r="I230" s="37"/>
      <c r="J230" s="37"/>
    </row>
    <row r="231" spans="1:11" x14ac:dyDescent="0.2">
      <c r="A231" s="3" t="s">
        <v>166</v>
      </c>
    </row>
    <row r="234" spans="1:11" x14ac:dyDescent="0.2">
      <c r="B234" s="9"/>
    </row>
    <row r="235" spans="1:11" x14ac:dyDescent="0.2">
      <c r="A235" s="3"/>
      <c r="B235" s="9"/>
    </row>
    <row r="236" spans="1:11" x14ac:dyDescent="0.2">
      <c r="A236" t="str">
        <f>+$A$6</f>
        <v>2017-2018</v>
      </c>
      <c r="B236" s="9">
        <f>C262</f>
        <v>34180.43</v>
      </c>
    </row>
    <row r="237" spans="1:11" x14ac:dyDescent="0.2">
      <c r="A237" t="str">
        <f>+$A$7</f>
        <v>2018-2019</v>
      </c>
      <c r="B237" s="9">
        <f>D262</f>
        <v>27181.45</v>
      </c>
    </row>
    <row r="238" spans="1:11" x14ac:dyDescent="0.2">
      <c r="A238" t="str">
        <f>+$A$8</f>
        <v>2019-2020</v>
      </c>
      <c r="B238" s="9">
        <f>E262</f>
        <v>27159</v>
      </c>
    </row>
    <row r="239" spans="1:11" x14ac:dyDescent="0.2">
      <c r="A239" t="str">
        <f>+$A$9</f>
        <v>2020-2021</v>
      </c>
      <c r="B239" s="9">
        <f>F262</f>
        <v>43102.2</v>
      </c>
    </row>
    <row r="240" spans="1:11" x14ac:dyDescent="0.2">
      <c r="A240" s="23" t="str">
        <f>+$A$10</f>
        <v>2021-2022</v>
      </c>
      <c r="B240" s="38">
        <f>G264</f>
        <v>115537</v>
      </c>
    </row>
    <row r="241" spans="1:4" x14ac:dyDescent="0.2">
      <c r="A241" t="str">
        <f>A207</f>
        <v>2022-2023</v>
      </c>
      <c r="B241" s="38">
        <f>H264</f>
        <v>201174</v>
      </c>
    </row>
    <row r="242" spans="1:4" x14ac:dyDescent="0.2">
      <c r="A242" s="42" t="s">
        <v>2606</v>
      </c>
      <c r="B242" s="9">
        <f>I264</f>
        <v>249360</v>
      </c>
    </row>
    <row r="243" spans="1:4" x14ac:dyDescent="0.2">
      <c r="A243" s="47"/>
      <c r="B243" s="9"/>
    </row>
    <row r="244" spans="1:4" x14ac:dyDescent="0.2">
      <c r="A244" s="47"/>
      <c r="B244" s="9"/>
    </row>
    <row r="245" spans="1:4" x14ac:dyDescent="0.2">
      <c r="A245" s="47"/>
      <c r="B245" s="9"/>
      <c r="C245" s="30"/>
      <c r="D245" s="9"/>
    </row>
    <row r="246" spans="1:4" x14ac:dyDescent="0.2">
      <c r="A246" s="56"/>
      <c r="B246" s="9"/>
      <c r="C246" s="30"/>
      <c r="D246" s="9"/>
    </row>
    <row r="247" spans="1:4" x14ac:dyDescent="0.2">
      <c r="A247" s="56"/>
      <c r="B247" s="9"/>
      <c r="C247" s="30"/>
      <c r="D247" s="9"/>
    </row>
    <row r="248" spans="1:4" x14ac:dyDescent="0.2">
      <c r="A248" s="56"/>
      <c r="C248" s="30"/>
      <c r="D248" s="9"/>
    </row>
    <row r="249" spans="1:4" x14ac:dyDescent="0.2">
      <c r="A249" s="33" t="s">
        <v>2431</v>
      </c>
      <c r="C249" s="30"/>
      <c r="D249" s="8"/>
    </row>
    <row r="250" spans="1:4" x14ac:dyDescent="0.2">
      <c r="A250" t="s">
        <v>2786</v>
      </c>
      <c r="D250" s="9"/>
    </row>
    <row r="255" spans="1:4" x14ac:dyDescent="0.2">
      <c r="A255" s="33"/>
    </row>
    <row r="256" spans="1:4" x14ac:dyDescent="0.2">
      <c r="A256" s="33"/>
    </row>
    <row r="259" spans="1:10" ht="13.5" thickBot="1" x14ac:dyDescent="0.25"/>
    <row r="260" spans="1:10" x14ac:dyDescent="0.2">
      <c r="C260" s="332" t="str">
        <f>+$C$28</f>
        <v>EXPENDITURES</v>
      </c>
      <c r="D260" s="333"/>
      <c r="E260" s="333"/>
      <c r="F260" s="333"/>
      <c r="G260" s="334"/>
      <c r="H260" s="28" t="str">
        <f>+$H$28</f>
        <v>BUDGETED</v>
      </c>
      <c r="I260" s="28" t="str">
        <f>+$I$28</f>
        <v>APPROVED BUDGET</v>
      </c>
    </row>
    <row r="261" spans="1:10" ht="13.5" thickBot="1" x14ac:dyDescent="0.25">
      <c r="C261" s="25" t="str">
        <f>+$C$29</f>
        <v>2017-2018</v>
      </c>
      <c r="D261" s="25" t="str">
        <f>+$D$29</f>
        <v>2018-2019</v>
      </c>
      <c r="E261" s="25" t="str">
        <f>+$E$29</f>
        <v>2019-2020</v>
      </c>
      <c r="F261" s="26" t="str">
        <f>+$F$29</f>
        <v>2020-2021</v>
      </c>
      <c r="G261" s="27" t="str">
        <f>+$G$29</f>
        <v>2021-2022</v>
      </c>
      <c r="H261" s="27" t="s">
        <v>2348</v>
      </c>
      <c r="I261" s="27" t="str">
        <f>+$I$29</f>
        <v>2023-2024</v>
      </c>
    </row>
    <row r="262" spans="1:10" x14ac:dyDescent="0.2">
      <c r="A262" t="s">
        <v>120</v>
      </c>
      <c r="C262" s="9">
        <v>34180.43</v>
      </c>
      <c r="D262" s="9">
        <v>27181.45</v>
      </c>
      <c r="E262" s="38">
        <v>27159</v>
      </c>
      <c r="F262" s="38">
        <v>43102.2</v>
      </c>
      <c r="G262" s="38">
        <v>115537</v>
      </c>
      <c r="H262" s="38">
        <v>60000</v>
      </c>
      <c r="I262" s="38">
        <v>60000</v>
      </c>
    </row>
    <row r="263" spans="1:10" x14ac:dyDescent="0.2">
      <c r="A263" t="s">
        <v>2656</v>
      </c>
      <c r="C263" s="20"/>
      <c r="D263" s="20"/>
      <c r="E263" s="20"/>
      <c r="F263" s="20"/>
      <c r="G263" s="20"/>
      <c r="H263" s="39">
        <f>60000*2.3529</f>
        <v>141174</v>
      </c>
      <c r="I263" s="39">
        <f>60000*3.156</f>
        <v>189360</v>
      </c>
      <c r="J263" s="33"/>
    </row>
    <row r="264" spans="1:10" x14ac:dyDescent="0.2">
      <c r="C264" s="9">
        <f>SUM(C262:C263)</f>
        <v>34180.43</v>
      </c>
      <c r="D264" s="9">
        <f t="shared" ref="D264:I264" si="0">SUM(D262:D263)</f>
        <v>27181.45</v>
      </c>
      <c r="E264" s="9">
        <f t="shared" si="0"/>
        <v>27159</v>
      </c>
      <c r="F264" s="9">
        <f t="shared" si="0"/>
        <v>43102.2</v>
      </c>
      <c r="G264" s="9">
        <f t="shared" si="0"/>
        <v>115537</v>
      </c>
      <c r="H264" s="9">
        <f t="shared" si="0"/>
        <v>201174</v>
      </c>
      <c r="I264" s="9">
        <f t="shared" si="0"/>
        <v>249360</v>
      </c>
    </row>
    <row r="265" spans="1:10" x14ac:dyDescent="0.2">
      <c r="A265" s="3" t="s">
        <v>106</v>
      </c>
    </row>
    <row r="266" spans="1:10" x14ac:dyDescent="0.2">
      <c r="A266" s="3" t="s">
        <v>167</v>
      </c>
    </row>
    <row r="269" spans="1:10" x14ac:dyDescent="0.2">
      <c r="B269" s="9"/>
    </row>
    <row r="270" spans="1:10" x14ac:dyDescent="0.2">
      <c r="B270" s="9"/>
    </row>
    <row r="271" spans="1:10" x14ac:dyDescent="0.2">
      <c r="A271" t="str">
        <f>+$A$6</f>
        <v>2017-2018</v>
      </c>
      <c r="B271" s="9">
        <f>C297</f>
        <v>1428649.12</v>
      </c>
    </row>
    <row r="272" spans="1:10" x14ac:dyDescent="0.2">
      <c r="A272" t="str">
        <f>+$A$7</f>
        <v>2018-2019</v>
      </c>
      <c r="B272" s="9">
        <f>D297</f>
        <v>1631951.78</v>
      </c>
    </row>
    <row r="273" spans="1:6" x14ac:dyDescent="0.2">
      <c r="A273" t="str">
        <f>+$A$8</f>
        <v>2019-2020</v>
      </c>
      <c r="B273" s="9">
        <f>E297</f>
        <v>1532238</v>
      </c>
    </row>
    <row r="274" spans="1:6" x14ac:dyDescent="0.2">
      <c r="A274" t="str">
        <f>+$A$9</f>
        <v>2020-2021</v>
      </c>
      <c r="B274" s="9">
        <f>F297</f>
        <v>1607859.47</v>
      </c>
    </row>
    <row r="275" spans="1:6" x14ac:dyDescent="0.2">
      <c r="A275" s="29" t="str">
        <f>+$A$10</f>
        <v>2021-2022</v>
      </c>
      <c r="B275" s="66">
        <f>G297</f>
        <v>1895602</v>
      </c>
    </row>
    <row r="276" spans="1:6" x14ac:dyDescent="0.2">
      <c r="A276" s="47" t="str">
        <f>A241</f>
        <v>2022-2023</v>
      </c>
      <c r="B276" s="38">
        <f>H297</f>
        <v>1666000</v>
      </c>
    </row>
    <row r="277" spans="1:6" x14ac:dyDescent="0.2">
      <c r="A277" s="47" t="s">
        <v>2606</v>
      </c>
      <c r="B277" s="9">
        <f>I297</f>
        <v>1666000</v>
      </c>
    </row>
    <row r="278" spans="1:6" x14ac:dyDescent="0.2">
      <c r="A278" s="47"/>
    </row>
    <row r="279" spans="1:6" x14ac:dyDescent="0.2">
      <c r="A279" s="56"/>
      <c r="F279" s="37"/>
    </row>
    <row r="280" spans="1:6" x14ac:dyDescent="0.2">
      <c r="A280" s="56"/>
      <c r="C280" s="30"/>
      <c r="D280" s="9"/>
    </row>
    <row r="281" spans="1:6" x14ac:dyDescent="0.2">
      <c r="A281" s="56"/>
      <c r="C281" s="30"/>
      <c r="D281" s="9"/>
    </row>
    <row r="282" spans="1:6" x14ac:dyDescent="0.2">
      <c r="A282" s="33"/>
      <c r="C282" s="30"/>
      <c r="D282" s="9"/>
    </row>
    <row r="283" spans="1:6" x14ac:dyDescent="0.2">
      <c r="A283" t="s">
        <v>242</v>
      </c>
      <c r="C283" s="30"/>
      <c r="D283" s="9"/>
    </row>
    <row r="284" spans="1:6" x14ac:dyDescent="0.2">
      <c r="C284" s="30"/>
      <c r="D284" s="8"/>
    </row>
    <row r="285" spans="1:6" x14ac:dyDescent="0.2">
      <c r="D285" s="9"/>
    </row>
    <row r="294" spans="1:11" ht="13.5" thickBot="1" x14ac:dyDescent="0.25"/>
    <row r="295" spans="1:11" x14ac:dyDescent="0.2">
      <c r="C295" s="332" t="str">
        <f>+$C$28</f>
        <v>EXPENDITURES</v>
      </c>
      <c r="D295" s="333"/>
      <c r="E295" s="333"/>
      <c r="F295" s="333"/>
      <c r="G295" s="334"/>
      <c r="H295" s="28" t="str">
        <f>+$H$28</f>
        <v>BUDGETED</v>
      </c>
      <c r="I295" s="28" t="str">
        <f>+$I$28</f>
        <v>APPROVED BUDGET</v>
      </c>
    </row>
    <row r="296" spans="1:11" ht="13.5" thickBot="1" x14ac:dyDescent="0.25">
      <c r="C296" s="24" t="str">
        <f>+$C$29</f>
        <v>2017-2018</v>
      </c>
      <c r="D296" s="25" t="str">
        <f>+$D$29</f>
        <v>2018-2019</v>
      </c>
      <c r="E296" s="25" t="str">
        <f>+$E$29</f>
        <v>2019-2020</v>
      </c>
      <c r="F296" s="25" t="str">
        <f>+$F$29</f>
        <v>2020-2021</v>
      </c>
      <c r="G296" s="26" t="str">
        <f>+$G$29</f>
        <v>2021-2022</v>
      </c>
      <c r="H296" s="26" t="s">
        <v>2348</v>
      </c>
      <c r="I296" s="27" t="str">
        <f>+$I$29</f>
        <v>2023-2024</v>
      </c>
    </row>
    <row r="297" spans="1:11" x14ac:dyDescent="0.2">
      <c r="A297" t="s">
        <v>120</v>
      </c>
      <c r="C297" s="9">
        <v>1428649.12</v>
      </c>
      <c r="D297" s="9">
        <v>1631951.78</v>
      </c>
      <c r="E297" s="38">
        <v>1532238</v>
      </c>
      <c r="F297" s="38">
        <v>1607859.47</v>
      </c>
      <c r="G297" s="38">
        <v>1895602</v>
      </c>
      <c r="H297" s="66">
        <v>1666000</v>
      </c>
      <c r="I297" s="66">
        <v>1666000</v>
      </c>
      <c r="K297" s="231"/>
    </row>
    <row r="298" spans="1:11" x14ac:dyDescent="0.2">
      <c r="C298" s="9"/>
      <c r="D298" s="9"/>
      <c r="E298" s="9"/>
      <c r="F298" s="9"/>
      <c r="G298" s="9"/>
      <c r="H298" s="9"/>
      <c r="I298" s="38"/>
    </row>
    <row r="299" spans="1:11" x14ac:dyDescent="0.2">
      <c r="A299" s="3" t="s">
        <v>168</v>
      </c>
    </row>
    <row r="300" spans="1:11" x14ac:dyDescent="0.2">
      <c r="A300" s="3" t="s">
        <v>169</v>
      </c>
    </row>
    <row r="303" spans="1:11" x14ac:dyDescent="0.2">
      <c r="B303" s="9"/>
    </row>
    <row r="304" spans="1:11" x14ac:dyDescent="0.2">
      <c r="A304" s="3"/>
      <c r="B304" s="9"/>
    </row>
    <row r="305" spans="1:13" x14ac:dyDescent="0.2">
      <c r="A305" t="str">
        <f>+$A$6</f>
        <v>2017-2018</v>
      </c>
      <c r="B305" s="9">
        <f>C331</f>
        <v>30582.46</v>
      </c>
    </row>
    <row r="306" spans="1:13" x14ac:dyDescent="0.2">
      <c r="A306" t="str">
        <f>+$A$7</f>
        <v>2018-2019</v>
      </c>
      <c r="B306" s="9">
        <f>D331</f>
        <v>39603.519999999997</v>
      </c>
    </row>
    <row r="307" spans="1:13" x14ac:dyDescent="0.2">
      <c r="A307" s="29" t="str">
        <f>+$A$8</f>
        <v>2019-2020</v>
      </c>
      <c r="B307" s="9">
        <f>E331</f>
        <v>4246</v>
      </c>
    </row>
    <row r="308" spans="1:13" x14ac:dyDescent="0.2">
      <c r="A308" s="23" t="str">
        <f>+$A$9</f>
        <v>2020-2021</v>
      </c>
      <c r="B308" s="9">
        <f>F331</f>
        <v>15853.86</v>
      </c>
    </row>
    <row r="309" spans="1:13" x14ac:dyDescent="0.2">
      <c r="A309" s="47" t="str">
        <f>+$A$10</f>
        <v>2021-2022</v>
      </c>
      <c r="B309" s="38">
        <f>G331</f>
        <v>7594</v>
      </c>
    </row>
    <row r="310" spans="1:13" x14ac:dyDescent="0.2">
      <c r="A310" s="47" t="str">
        <f>A276</f>
        <v>2022-2023</v>
      </c>
      <c r="B310" s="38">
        <f>H331</f>
        <v>25000</v>
      </c>
    </row>
    <row r="311" spans="1:13" x14ac:dyDescent="0.2">
      <c r="A311" s="47" t="s">
        <v>2606</v>
      </c>
      <c r="B311" s="9">
        <f>I331</f>
        <v>15000</v>
      </c>
    </row>
    <row r="312" spans="1:13" x14ac:dyDescent="0.2">
      <c r="A312" s="56"/>
      <c r="B312" s="9"/>
    </row>
    <row r="313" spans="1:13" x14ac:dyDescent="0.2">
      <c r="A313" s="56"/>
      <c r="B313" s="9"/>
    </row>
    <row r="314" spans="1:13" x14ac:dyDescent="0.2">
      <c r="A314" s="56"/>
      <c r="B314" s="9"/>
      <c r="C314" s="30"/>
      <c r="D314" s="9"/>
    </row>
    <row r="315" spans="1:13" x14ac:dyDescent="0.2">
      <c r="A315" s="33"/>
      <c r="B315" s="9"/>
      <c r="C315" s="30"/>
      <c r="D315" s="9"/>
    </row>
    <row r="316" spans="1:13" x14ac:dyDescent="0.2">
      <c r="B316" s="9"/>
      <c r="C316" s="30"/>
      <c r="D316" s="9"/>
    </row>
    <row r="317" spans="1:13" x14ac:dyDescent="0.2">
      <c r="B317" s="9"/>
      <c r="C317" s="30"/>
      <c r="D317" s="9"/>
    </row>
    <row r="318" spans="1:13" x14ac:dyDescent="0.2">
      <c r="A318" t="s">
        <v>2787</v>
      </c>
      <c r="B318" s="9"/>
      <c r="C318" s="30"/>
      <c r="D318" s="8"/>
    </row>
    <row r="319" spans="1:13" x14ac:dyDescent="0.2">
      <c r="B319" s="9"/>
      <c r="D319" s="9"/>
      <c r="L319" s="37"/>
      <c r="M319" s="33"/>
    </row>
    <row r="320" spans="1:13" x14ac:dyDescent="0.2">
      <c r="B320" s="9"/>
    </row>
    <row r="328" spans="1:9" ht="13.5" thickBot="1" x14ac:dyDescent="0.25"/>
    <row r="329" spans="1:9" x14ac:dyDescent="0.2">
      <c r="C329" s="332" t="str">
        <f>+$C$28</f>
        <v>EXPENDITURES</v>
      </c>
      <c r="D329" s="333"/>
      <c r="E329" s="333"/>
      <c r="F329" s="333"/>
      <c r="G329" s="334"/>
      <c r="H329" s="28" t="str">
        <f>+$H$28</f>
        <v>BUDGETED</v>
      </c>
      <c r="I329" s="28" t="str">
        <f>+$I$28</f>
        <v>APPROVED BUDGET</v>
      </c>
    </row>
    <row r="330" spans="1:9" ht="13.5" thickBot="1" x14ac:dyDescent="0.25">
      <c r="C330" s="24" t="str">
        <f>+$C$29</f>
        <v>2017-2018</v>
      </c>
      <c r="D330" s="25" t="str">
        <f>+$D$29</f>
        <v>2018-2019</v>
      </c>
      <c r="E330" s="25" t="str">
        <f>+$E$29</f>
        <v>2019-2020</v>
      </c>
      <c r="F330" s="25" t="str">
        <f>+$F$29</f>
        <v>2020-2021</v>
      </c>
      <c r="G330" s="26" t="str">
        <f>+$G$29</f>
        <v>2021-2022</v>
      </c>
      <c r="H330" s="27" t="s">
        <v>2348</v>
      </c>
      <c r="I330" s="27" t="str">
        <f>+$I$29</f>
        <v>2023-2024</v>
      </c>
    </row>
    <row r="331" spans="1:9" x14ac:dyDescent="0.2">
      <c r="A331" t="s">
        <v>109</v>
      </c>
      <c r="C331" s="9">
        <v>30582.46</v>
      </c>
      <c r="D331" s="9">
        <v>39603.519999999997</v>
      </c>
      <c r="E331" s="38">
        <v>4246</v>
      </c>
      <c r="F331" s="38">
        <v>15853.86</v>
      </c>
      <c r="G331" s="38">
        <v>7594</v>
      </c>
      <c r="H331" s="38">
        <v>25000</v>
      </c>
      <c r="I331" s="38">
        <v>15000</v>
      </c>
    </row>
    <row r="332" spans="1:9" x14ac:dyDescent="0.2">
      <c r="C332" s="9"/>
      <c r="D332" s="9"/>
      <c r="E332" s="9"/>
      <c r="F332" s="9"/>
      <c r="G332" s="9"/>
      <c r="H332" s="9"/>
      <c r="I332" s="9"/>
    </row>
    <row r="333" spans="1:9" x14ac:dyDescent="0.2">
      <c r="A333" s="3" t="s">
        <v>168</v>
      </c>
    </row>
    <row r="334" spans="1:9" x14ac:dyDescent="0.2">
      <c r="A334" s="3" t="s">
        <v>170</v>
      </c>
    </row>
    <row r="337" spans="1:4" x14ac:dyDescent="0.2">
      <c r="A337" s="3"/>
      <c r="B337" s="9"/>
    </row>
    <row r="338" spans="1:4" x14ac:dyDescent="0.2">
      <c r="A338" s="3"/>
      <c r="B338" s="9"/>
    </row>
    <row r="339" spans="1:4" x14ac:dyDescent="0.2">
      <c r="A339" t="str">
        <f>+$A$6</f>
        <v>2017-2018</v>
      </c>
      <c r="B339" s="9">
        <f>C365</f>
        <v>162746.42000000001</v>
      </c>
    </row>
    <row r="340" spans="1:4" x14ac:dyDescent="0.2">
      <c r="A340" t="str">
        <f>+$A$7</f>
        <v>2018-2019</v>
      </c>
      <c r="B340" s="9">
        <f>D365</f>
        <v>148513.46</v>
      </c>
    </row>
    <row r="341" spans="1:4" x14ac:dyDescent="0.2">
      <c r="A341" s="29" t="str">
        <f>+$A$8</f>
        <v>2019-2020</v>
      </c>
      <c r="B341" s="9">
        <f>E365</f>
        <v>1794629</v>
      </c>
    </row>
    <row r="342" spans="1:4" x14ac:dyDescent="0.2">
      <c r="A342" s="47" t="str">
        <f>+$A$9</f>
        <v>2020-2021</v>
      </c>
      <c r="B342" s="9">
        <f>F365</f>
        <v>1872724.22</v>
      </c>
    </row>
    <row r="343" spans="1:4" x14ac:dyDescent="0.2">
      <c r="A343" s="47" t="str">
        <f>+$A$10</f>
        <v>2021-2022</v>
      </c>
      <c r="B343" s="38">
        <f>G365</f>
        <v>156173</v>
      </c>
    </row>
    <row r="344" spans="1:4" x14ac:dyDescent="0.2">
      <c r="A344" s="47" t="str">
        <f>A310</f>
        <v>2022-2023</v>
      </c>
      <c r="B344" s="38">
        <f>H365</f>
        <v>160000</v>
      </c>
    </row>
    <row r="345" spans="1:4" x14ac:dyDescent="0.2">
      <c r="A345" s="56" t="s">
        <v>2606</v>
      </c>
      <c r="B345" s="9">
        <f>I365</f>
        <v>150000</v>
      </c>
    </row>
    <row r="346" spans="1:4" x14ac:dyDescent="0.2">
      <c r="A346" s="56"/>
      <c r="B346" s="9"/>
    </row>
    <row r="347" spans="1:4" x14ac:dyDescent="0.2">
      <c r="A347" s="56"/>
      <c r="B347" s="9"/>
      <c r="C347" s="30"/>
      <c r="D347" s="9"/>
    </row>
    <row r="348" spans="1:4" x14ac:dyDescent="0.2">
      <c r="A348" s="33"/>
      <c r="B348" s="9"/>
      <c r="C348" s="30"/>
      <c r="D348" s="9"/>
    </row>
    <row r="349" spans="1:4" x14ac:dyDescent="0.2">
      <c r="B349" s="9"/>
      <c r="C349" s="30"/>
      <c r="D349" s="9"/>
    </row>
    <row r="350" spans="1:4" x14ac:dyDescent="0.2">
      <c r="C350" s="30"/>
      <c r="D350" s="9"/>
    </row>
    <row r="351" spans="1:4" x14ac:dyDescent="0.2">
      <c r="A351" t="s">
        <v>243</v>
      </c>
      <c r="C351" s="30"/>
      <c r="D351" s="8"/>
    </row>
    <row r="352" spans="1:4" x14ac:dyDescent="0.2">
      <c r="D352" s="9"/>
    </row>
    <row r="353" spans="1:16" x14ac:dyDescent="0.2">
      <c r="L353" s="37"/>
      <c r="M353" s="65"/>
      <c r="N353" s="37"/>
      <c r="O353" s="37"/>
      <c r="P353" s="37"/>
    </row>
    <row r="362" spans="1:16" ht="13.5" thickBot="1" x14ac:dyDescent="0.25"/>
    <row r="363" spans="1:16" x14ac:dyDescent="0.2">
      <c r="C363" s="332" t="str">
        <f>+$C$28</f>
        <v>EXPENDITURES</v>
      </c>
      <c r="D363" s="333"/>
      <c r="E363" s="333"/>
      <c r="F363" s="333"/>
      <c r="G363" s="334"/>
      <c r="H363" s="28" t="str">
        <f>+$H$28</f>
        <v>BUDGETED</v>
      </c>
      <c r="I363" s="28" t="str">
        <f>+$I$28</f>
        <v>APPROVED BUDGET</v>
      </c>
    </row>
    <row r="364" spans="1:16" ht="13.5" thickBot="1" x14ac:dyDescent="0.25">
      <c r="C364" s="24" t="str">
        <f>+$C$29</f>
        <v>2017-2018</v>
      </c>
      <c r="D364" s="25" t="str">
        <f>+$D$29</f>
        <v>2018-2019</v>
      </c>
      <c r="E364" s="25" t="str">
        <f>+$E$29</f>
        <v>2019-2020</v>
      </c>
      <c r="F364" s="25" t="str">
        <f>+$F$29</f>
        <v>2020-2021</v>
      </c>
      <c r="G364" s="26" t="str">
        <f>+$G$29</f>
        <v>2021-2022</v>
      </c>
      <c r="H364" s="27" t="s">
        <v>2348</v>
      </c>
      <c r="I364" s="27" t="str">
        <f>I330</f>
        <v>2023-2024</v>
      </c>
    </row>
    <row r="365" spans="1:16" x14ac:dyDescent="0.2">
      <c r="A365" t="s">
        <v>109</v>
      </c>
      <c r="C365" s="38">
        <v>162746.42000000001</v>
      </c>
      <c r="D365" s="38">
        <v>148513.46</v>
      </c>
      <c r="E365" s="38">
        <v>1794629</v>
      </c>
      <c r="F365" s="38">
        <v>1872724.22</v>
      </c>
      <c r="G365" s="38">
        <v>156173</v>
      </c>
      <c r="H365" s="38">
        <v>160000</v>
      </c>
      <c r="I365" s="38">
        <v>150000</v>
      </c>
    </row>
    <row r="366" spans="1:16" x14ac:dyDescent="0.2">
      <c r="C366" s="9"/>
      <c r="D366" s="9"/>
      <c r="E366" s="38"/>
      <c r="F366" s="38"/>
      <c r="G366" s="38"/>
      <c r="H366" s="38"/>
      <c r="I366" s="38"/>
    </row>
    <row r="367" spans="1:16" x14ac:dyDescent="0.2">
      <c r="A367" s="3" t="s">
        <v>168</v>
      </c>
    </row>
    <row r="368" spans="1:16" x14ac:dyDescent="0.2">
      <c r="A368" s="3" t="s">
        <v>171</v>
      </c>
    </row>
    <row r="370" spans="1:4" x14ac:dyDescent="0.2">
      <c r="A370" s="3"/>
    </row>
    <row r="371" spans="1:4" x14ac:dyDescent="0.2">
      <c r="A371" s="3"/>
      <c r="B371" s="9"/>
    </row>
    <row r="372" spans="1:4" x14ac:dyDescent="0.2">
      <c r="B372" s="9"/>
    </row>
    <row r="373" spans="1:4" x14ac:dyDescent="0.2">
      <c r="A373" t="str">
        <f>+$A$6</f>
        <v>2017-2018</v>
      </c>
      <c r="B373" s="9">
        <f>C400</f>
        <v>7357.09</v>
      </c>
    </row>
    <row r="374" spans="1:4" x14ac:dyDescent="0.2">
      <c r="A374" s="29" t="str">
        <f>+$A$7</f>
        <v>2018-2019</v>
      </c>
      <c r="B374" s="9">
        <f>D400</f>
        <v>16950.11</v>
      </c>
    </row>
    <row r="375" spans="1:4" x14ac:dyDescent="0.2">
      <c r="A375" s="47" t="str">
        <f>+$A$8</f>
        <v>2019-2020</v>
      </c>
      <c r="B375" s="9">
        <f>E400</f>
        <v>26786</v>
      </c>
    </row>
    <row r="376" spans="1:4" x14ac:dyDescent="0.2">
      <c r="A376" s="47" t="str">
        <f>+$A$9</f>
        <v>2020-2021</v>
      </c>
      <c r="B376" s="9">
        <f>F400</f>
        <v>69235.289999999994</v>
      </c>
    </row>
    <row r="377" spans="1:4" x14ac:dyDescent="0.2">
      <c r="A377" s="47" t="str">
        <f>+$A$10</f>
        <v>2021-2022</v>
      </c>
      <c r="B377" s="38">
        <f>G400</f>
        <v>36508</v>
      </c>
    </row>
    <row r="378" spans="1:4" x14ac:dyDescent="0.2">
      <c r="A378" s="56" t="str">
        <f>A344</f>
        <v>2022-2023</v>
      </c>
      <c r="B378" s="38">
        <f>H400</f>
        <v>40000</v>
      </c>
    </row>
    <row r="379" spans="1:4" x14ac:dyDescent="0.2">
      <c r="A379" s="56" t="s">
        <v>2606</v>
      </c>
      <c r="B379" s="9">
        <f>I400</f>
        <v>40000</v>
      </c>
    </row>
    <row r="380" spans="1:4" x14ac:dyDescent="0.2">
      <c r="A380" s="56"/>
      <c r="B380" s="9"/>
    </row>
    <row r="381" spans="1:4" x14ac:dyDescent="0.2">
      <c r="A381" s="33"/>
      <c r="B381" s="9"/>
    </row>
    <row r="382" spans="1:4" x14ac:dyDescent="0.2">
      <c r="B382" s="9"/>
      <c r="C382" s="30"/>
      <c r="D382" s="9"/>
    </row>
    <row r="383" spans="1:4" x14ac:dyDescent="0.2">
      <c r="B383" s="9"/>
      <c r="C383" s="30"/>
      <c r="D383" s="9"/>
    </row>
    <row r="384" spans="1:4" x14ac:dyDescent="0.2">
      <c r="B384" s="9"/>
      <c r="C384" s="30"/>
      <c r="D384" s="9"/>
    </row>
    <row r="385" spans="1:9" x14ac:dyDescent="0.2">
      <c r="B385" s="9"/>
      <c r="C385" s="30"/>
      <c r="D385" s="9"/>
    </row>
    <row r="386" spans="1:9" x14ac:dyDescent="0.2">
      <c r="A386" t="s">
        <v>2046</v>
      </c>
      <c r="C386" s="30"/>
      <c r="D386" s="8"/>
    </row>
    <row r="387" spans="1:9" x14ac:dyDescent="0.2">
      <c r="D387" s="9"/>
    </row>
    <row r="397" spans="1:9" ht="13.5" thickBot="1" x14ac:dyDescent="0.25"/>
    <row r="398" spans="1:9" x14ac:dyDescent="0.2">
      <c r="C398" s="332" t="str">
        <f>+$C$28</f>
        <v>EXPENDITURES</v>
      </c>
      <c r="D398" s="333"/>
      <c r="E398" s="333"/>
      <c r="F398" s="333"/>
      <c r="G398" s="334"/>
      <c r="H398" s="28" t="str">
        <f>+$H$28</f>
        <v>BUDGETED</v>
      </c>
      <c r="I398" s="28" t="str">
        <f>+$I$28</f>
        <v>APPROVED BUDGET</v>
      </c>
    </row>
    <row r="399" spans="1:9" ht="13.5" thickBot="1" x14ac:dyDescent="0.25">
      <c r="C399" s="24" t="str">
        <f>+$C$29</f>
        <v>2017-2018</v>
      </c>
      <c r="D399" s="25" t="str">
        <f>+$D$29</f>
        <v>2018-2019</v>
      </c>
      <c r="E399" s="25" t="str">
        <f>+$E$29</f>
        <v>2019-2020</v>
      </c>
      <c r="F399" s="25" t="str">
        <f>+$F$29</f>
        <v>2020-2021</v>
      </c>
      <c r="G399" s="26" t="str">
        <f>+$G$29</f>
        <v>2021-2022</v>
      </c>
      <c r="H399" s="27" t="s">
        <v>2348</v>
      </c>
      <c r="I399" s="27" t="str">
        <f>+$I$29</f>
        <v>2023-2024</v>
      </c>
    </row>
    <row r="400" spans="1:9" x14ac:dyDescent="0.2">
      <c r="A400" t="s">
        <v>109</v>
      </c>
      <c r="C400" s="9">
        <v>7357.09</v>
      </c>
      <c r="D400" s="9">
        <v>16950.11</v>
      </c>
      <c r="E400" s="38">
        <v>26786</v>
      </c>
      <c r="F400" s="38">
        <v>69235.289999999994</v>
      </c>
      <c r="G400" s="38">
        <v>36508</v>
      </c>
      <c r="H400" s="38">
        <v>40000</v>
      </c>
      <c r="I400" s="38">
        <v>40000</v>
      </c>
    </row>
    <row r="402" spans="1:9" x14ac:dyDescent="0.2">
      <c r="G402" s="9"/>
      <c r="H402" s="9"/>
      <c r="I402" s="9"/>
    </row>
    <row r="403" spans="1:9" x14ac:dyDescent="0.2">
      <c r="C403" s="9"/>
      <c r="D403" s="9"/>
      <c r="E403" s="9"/>
      <c r="F403" s="9"/>
      <c r="G403" s="9"/>
      <c r="H403" s="9"/>
      <c r="I403" s="9"/>
    </row>
    <row r="404" spans="1:9" x14ac:dyDescent="0.2">
      <c r="A404" s="3"/>
    </row>
    <row r="405" spans="1:9" x14ac:dyDescent="0.2">
      <c r="A405" s="3"/>
    </row>
    <row r="406" spans="1:9" x14ac:dyDescent="0.2">
      <c r="H406" s="9"/>
    </row>
    <row r="408" spans="1:9" x14ac:dyDescent="0.2">
      <c r="A408" s="29"/>
    </row>
    <row r="409" spans="1:9" x14ac:dyDescent="0.2">
      <c r="A409" s="47"/>
    </row>
    <row r="410" spans="1:9" x14ac:dyDescent="0.2">
      <c r="A410" s="47"/>
    </row>
    <row r="411" spans="1:9" x14ac:dyDescent="0.2">
      <c r="A411" s="47"/>
    </row>
    <row r="412" spans="1:9" x14ac:dyDescent="0.2">
      <c r="A412" s="56"/>
    </row>
    <row r="413" spans="1:9" x14ac:dyDescent="0.2">
      <c r="A413" s="56"/>
    </row>
    <row r="414" spans="1:9" x14ac:dyDescent="0.2">
      <c r="A414" s="56"/>
    </row>
    <row r="415" spans="1:9" x14ac:dyDescent="0.2">
      <c r="A415" s="33"/>
    </row>
    <row r="436" spans="1:1" x14ac:dyDescent="0.2">
      <c r="A436" s="33"/>
    </row>
    <row r="438" spans="1:1" x14ac:dyDescent="0.2">
      <c r="A438" s="3"/>
    </row>
    <row r="439" spans="1:1" x14ac:dyDescent="0.2">
      <c r="A439" s="3"/>
    </row>
    <row r="442" spans="1:1" x14ac:dyDescent="0.2">
      <c r="A442" s="29"/>
    </row>
    <row r="443" spans="1:1" x14ac:dyDescent="0.2">
      <c r="A443" s="47"/>
    </row>
    <row r="444" spans="1:1" x14ac:dyDescent="0.2">
      <c r="A444" s="47"/>
    </row>
    <row r="445" spans="1:1" x14ac:dyDescent="0.2">
      <c r="A445" s="47"/>
    </row>
    <row r="446" spans="1:1" x14ac:dyDescent="0.2">
      <c r="A446" s="56"/>
    </row>
    <row r="447" spans="1:1" x14ac:dyDescent="0.2">
      <c r="A447" s="56"/>
    </row>
    <row r="448" spans="1:1" x14ac:dyDescent="0.2">
      <c r="A448" s="56"/>
    </row>
    <row r="449" spans="1:1" x14ac:dyDescent="0.2">
      <c r="A449" s="33"/>
    </row>
    <row r="472" spans="1:1" x14ac:dyDescent="0.2">
      <c r="A472" s="3"/>
    </row>
    <row r="473" spans="1:1" x14ac:dyDescent="0.2">
      <c r="A473" s="3"/>
    </row>
    <row r="476" spans="1:1" x14ac:dyDescent="0.2">
      <c r="A476" s="29"/>
    </row>
    <row r="477" spans="1:1" x14ac:dyDescent="0.2">
      <c r="A477" s="47"/>
    </row>
    <row r="478" spans="1:1" x14ac:dyDescent="0.2">
      <c r="A478" s="47"/>
    </row>
    <row r="479" spans="1:1" x14ac:dyDescent="0.2">
      <c r="A479" s="47"/>
    </row>
    <row r="480" spans="1:1" x14ac:dyDescent="0.2">
      <c r="A480" s="56"/>
    </row>
    <row r="481" spans="1:1" x14ac:dyDescent="0.2">
      <c r="A481" s="56"/>
    </row>
    <row r="482" spans="1:1" x14ac:dyDescent="0.2">
      <c r="A482" s="56"/>
    </row>
    <row r="483" spans="1:1" x14ac:dyDescent="0.2">
      <c r="A483" s="33"/>
    </row>
    <row r="503" spans="1:1" x14ac:dyDescent="0.2">
      <c r="A503" s="3"/>
    </row>
    <row r="504" spans="1:1" x14ac:dyDescent="0.2">
      <c r="A504" s="3"/>
    </row>
    <row r="507" spans="1:1" x14ac:dyDescent="0.2">
      <c r="A507" s="29"/>
    </row>
    <row r="508" spans="1:1" x14ac:dyDescent="0.2">
      <c r="A508" s="47"/>
    </row>
    <row r="509" spans="1:1" x14ac:dyDescent="0.2">
      <c r="A509" s="47"/>
    </row>
    <row r="510" spans="1:1" x14ac:dyDescent="0.2">
      <c r="A510" s="47"/>
    </row>
    <row r="511" spans="1:1" x14ac:dyDescent="0.2">
      <c r="A511" s="56"/>
    </row>
    <row r="512" spans="1:1" x14ac:dyDescent="0.2">
      <c r="A512" s="56"/>
    </row>
    <row r="513" spans="1:1" x14ac:dyDescent="0.2">
      <c r="A513" s="216"/>
    </row>
    <row r="514" spans="1:1" x14ac:dyDescent="0.2">
      <c r="A514" s="33"/>
    </row>
    <row r="536" spans="1:1" x14ac:dyDescent="0.2">
      <c r="A536" s="3"/>
    </row>
    <row r="537" spans="1:1" x14ac:dyDescent="0.2">
      <c r="A537" s="3"/>
    </row>
    <row r="540" spans="1:1" x14ac:dyDescent="0.2">
      <c r="A540" s="29"/>
    </row>
    <row r="541" spans="1:1" x14ac:dyDescent="0.2">
      <c r="A541" s="47"/>
    </row>
    <row r="542" spans="1:1" x14ac:dyDescent="0.2">
      <c r="A542" s="47"/>
    </row>
    <row r="543" spans="1:1" x14ac:dyDescent="0.2">
      <c r="A543" s="47"/>
    </row>
    <row r="544" spans="1:1" x14ac:dyDescent="0.2">
      <c r="A544" s="56"/>
    </row>
    <row r="545" spans="1:1" x14ac:dyDescent="0.2">
      <c r="A545" s="56"/>
    </row>
    <row r="546" spans="1:1" x14ac:dyDescent="0.2">
      <c r="A546" s="216"/>
    </row>
    <row r="547" spans="1:1" x14ac:dyDescent="0.2">
      <c r="A547" s="33"/>
    </row>
    <row r="555" spans="1:1" x14ac:dyDescent="0.2">
      <c r="A555" s="33"/>
    </row>
    <row r="569" spans="1:1" x14ac:dyDescent="0.2">
      <c r="A569" s="3"/>
    </row>
    <row r="570" spans="1:1" x14ac:dyDescent="0.2">
      <c r="A570" s="3"/>
    </row>
    <row r="573" spans="1:1" x14ac:dyDescent="0.2">
      <c r="A573" s="29"/>
    </row>
    <row r="574" spans="1:1" x14ac:dyDescent="0.2">
      <c r="A574" s="47"/>
    </row>
    <row r="575" spans="1:1" x14ac:dyDescent="0.2">
      <c r="A575" s="47"/>
    </row>
    <row r="576" spans="1:1" x14ac:dyDescent="0.2">
      <c r="A576" s="47"/>
    </row>
    <row r="577" spans="1:1" x14ac:dyDescent="0.2">
      <c r="A577" s="56"/>
    </row>
    <row r="578" spans="1:1" x14ac:dyDescent="0.2">
      <c r="A578" s="56"/>
    </row>
    <row r="579" spans="1:1" x14ac:dyDescent="0.2">
      <c r="A579" s="216"/>
    </row>
    <row r="580" spans="1:1" x14ac:dyDescent="0.2">
      <c r="A580" s="33"/>
    </row>
  </sheetData>
  <mergeCells count="12">
    <mergeCell ref="C193:G193"/>
    <mergeCell ref="C225:G225"/>
    <mergeCell ref="C398:G398"/>
    <mergeCell ref="C260:G260"/>
    <mergeCell ref="C295:G295"/>
    <mergeCell ref="C329:G329"/>
    <mergeCell ref="C363:G363"/>
    <mergeCell ref="C28:G28"/>
    <mergeCell ref="C63:G63"/>
    <mergeCell ref="C94:G94"/>
    <mergeCell ref="C128:G128"/>
    <mergeCell ref="C160:G160"/>
  </mergeCells>
  <phoneticPr fontId="6" type="noConversion"/>
  <pageMargins left="0.45" right="0.45" top="0.75" bottom="0.75" header="0.3" footer="0.3"/>
  <pageSetup firstPageNumber="92" orientation="landscape" useFirstPageNumber="1" r:id="rId1"/>
  <headerFooter>
    <oddFooter>&amp;C&amp;P&amp;R06/30/2023</oddFooter>
  </headerFooter>
  <rowBreaks count="11" manualBreakCount="11">
    <brk id="32" max="16383" man="1"/>
    <brk id="65" max="16383" man="1"/>
    <brk id="96" max="16383" man="1"/>
    <brk id="130" max="16383" man="1"/>
    <brk id="162" max="16383" man="1"/>
    <brk id="196" max="16383" man="1"/>
    <brk id="229" max="16383" man="1"/>
    <brk id="264" max="16383" man="1"/>
    <brk id="298" max="16383" man="1"/>
    <brk id="332" max="16383" man="1"/>
    <brk id="366" max="16383" man="1"/>
  </rowBreaks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3"/>
  <sheetViews>
    <sheetView topLeftCell="A316" zoomScaleNormal="100" workbookViewId="0">
      <selection activeCell="J332" sqref="J332"/>
    </sheetView>
  </sheetViews>
  <sheetFormatPr defaultRowHeight="12.75" x14ac:dyDescent="0.2"/>
  <cols>
    <col min="1" max="1" width="12.140625" customWidth="1"/>
    <col min="2" max="2" width="14" customWidth="1"/>
    <col min="3" max="8" width="12.140625" customWidth="1"/>
    <col min="9" max="9" width="23.140625" customWidth="1"/>
  </cols>
  <sheetData>
    <row r="1" spans="1:2" x14ac:dyDescent="0.2">
      <c r="A1" s="3" t="s">
        <v>172</v>
      </c>
    </row>
    <row r="2" spans="1:2" x14ac:dyDescent="0.2">
      <c r="A2" s="3" t="s">
        <v>173</v>
      </c>
    </row>
    <row r="5" spans="1:2" x14ac:dyDescent="0.2">
      <c r="A5" s="29"/>
      <c r="B5" s="9"/>
    </row>
    <row r="6" spans="1:2" x14ac:dyDescent="0.2">
      <c r="A6" s="23"/>
      <c r="B6" s="9"/>
    </row>
    <row r="7" spans="1:2" x14ac:dyDescent="0.2">
      <c r="A7" s="47" t="str">
        <f>+$C$30</f>
        <v>2017-2018</v>
      </c>
      <c r="B7" s="9">
        <f>C33</f>
        <v>76523.62</v>
      </c>
    </row>
    <row r="8" spans="1:2" x14ac:dyDescent="0.2">
      <c r="A8" s="47" t="str">
        <f>+$D$30</f>
        <v>2018-2019</v>
      </c>
      <c r="B8" s="9">
        <f>D33</f>
        <v>81120.58</v>
      </c>
    </row>
    <row r="9" spans="1:2" x14ac:dyDescent="0.2">
      <c r="A9" s="56" t="str">
        <f>+$E$30</f>
        <v>2019-2020</v>
      </c>
      <c r="B9" s="9">
        <f>E33</f>
        <v>63072</v>
      </c>
    </row>
    <row r="10" spans="1:2" x14ac:dyDescent="0.2">
      <c r="A10" s="56" t="str">
        <f>+$F$30</f>
        <v>2020-2021</v>
      </c>
      <c r="B10" s="9">
        <f>F33</f>
        <v>82450.040000000008</v>
      </c>
    </row>
    <row r="11" spans="1:2" x14ac:dyDescent="0.2">
      <c r="A11" s="56" t="str">
        <f>+$G$30</f>
        <v>2021-2022</v>
      </c>
      <c r="B11" s="38">
        <f>G33</f>
        <v>95807.75</v>
      </c>
    </row>
    <row r="12" spans="1:2" x14ac:dyDescent="0.2">
      <c r="A12" t="s">
        <v>2348</v>
      </c>
      <c r="B12" s="38">
        <f>H33</f>
        <v>94800</v>
      </c>
    </row>
    <row r="13" spans="1:2" x14ac:dyDescent="0.2">
      <c r="A13" s="33" t="s">
        <v>2606</v>
      </c>
      <c r="B13" s="9">
        <f>I33</f>
        <v>94800</v>
      </c>
    </row>
    <row r="14" spans="1:2" x14ac:dyDescent="0.2">
      <c r="B14" s="9"/>
    </row>
    <row r="15" spans="1:2" x14ac:dyDescent="0.2">
      <c r="B15" s="9"/>
    </row>
    <row r="16" spans="1:2" x14ac:dyDescent="0.2">
      <c r="B16" s="9"/>
    </row>
    <row r="17" spans="1:11" x14ac:dyDescent="0.2">
      <c r="B17" s="9"/>
    </row>
    <row r="18" spans="1:11" x14ac:dyDescent="0.2">
      <c r="B18" s="9"/>
    </row>
    <row r="19" spans="1:11" x14ac:dyDescent="0.2">
      <c r="A19" s="33" t="s">
        <v>244</v>
      </c>
      <c r="B19" s="9"/>
    </row>
    <row r="20" spans="1:11" x14ac:dyDescent="0.2">
      <c r="A20" s="33" t="s">
        <v>245</v>
      </c>
      <c r="B20" s="9"/>
    </row>
    <row r="21" spans="1:11" x14ac:dyDescent="0.2">
      <c r="A21" s="33" t="s">
        <v>2789</v>
      </c>
      <c r="B21" s="9"/>
    </row>
    <row r="22" spans="1:11" x14ac:dyDescent="0.2">
      <c r="B22" s="9"/>
    </row>
    <row r="28" spans="1:11" ht="13.5" thickBot="1" x14ac:dyDescent="0.25"/>
    <row r="29" spans="1:11" x14ac:dyDescent="0.2">
      <c r="C29" s="332" t="s">
        <v>104</v>
      </c>
      <c r="D29" s="333"/>
      <c r="E29" s="333"/>
      <c r="F29" s="333"/>
      <c r="G29" s="334"/>
      <c r="H29" s="155" t="s">
        <v>105</v>
      </c>
      <c r="I29" s="28" t="s">
        <v>2962</v>
      </c>
    </row>
    <row r="30" spans="1:11" ht="13.5" thickBot="1" x14ac:dyDescent="0.25">
      <c r="C30" s="24" t="s">
        <v>299</v>
      </c>
      <c r="D30" s="25" t="s">
        <v>308</v>
      </c>
      <c r="E30" s="25" t="s">
        <v>313</v>
      </c>
      <c r="F30" s="25" t="s">
        <v>2056</v>
      </c>
      <c r="G30" s="217" t="s">
        <v>2204</v>
      </c>
      <c r="H30" s="156" t="s">
        <v>2348</v>
      </c>
      <c r="I30" s="27" t="s">
        <v>2606</v>
      </c>
    </row>
    <row r="31" spans="1:11" x14ac:dyDescent="0.2">
      <c r="A31" t="s">
        <v>2791</v>
      </c>
      <c r="C31" s="9">
        <v>0</v>
      </c>
      <c r="D31" s="9">
        <v>0</v>
      </c>
      <c r="E31" s="38">
        <v>4800</v>
      </c>
      <c r="F31" s="38">
        <v>0</v>
      </c>
      <c r="G31" s="38">
        <v>29296.02</v>
      </c>
      <c r="H31" s="38">
        <v>24800</v>
      </c>
      <c r="I31" s="38">
        <v>24800</v>
      </c>
      <c r="K31" s="38"/>
    </row>
    <row r="32" spans="1:11" x14ac:dyDescent="0.2">
      <c r="A32" t="s">
        <v>2790</v>
      </c>
      <c r="C32" s="20">
        <v>76523.62</v>
      </c>
      <c r="D32" s="20">
        <v>81120.58</v>
      </c>
      <c r="E32" s="39">
        <v>58272</v>
      </c>
      <c r="F32" s="39">
        <f>63781.07+18668.97</f>
        <v>82450.040000000008</v>
      </c>
      <c r="G32" s="258">
        <v>66511.73</v>
      </c>
      <c r="H32" s="39">
        <v>70000</v>
      </c>
      <c r="I32" s="39">
        <v>70000</v>
      </c>
    </row>
    <row r="33" spans="1:11" x14ac:dyDescent="0.2">
      <c r="C33" s="9">
        <f>SUM(C31:C32)</f>
        <v>76523.62</v>
      </c>
      <c r="D33" s="9">
        <f>SUM(D31:D32)</f>
        <v>81120.58</v>
      </c>
      <c r="E33" s="9">
        <f>SUM(E31:E32)</f>
        <v>63072</v>
      </c>
      <c r="F33" s="9">
        <f>SUM(F31:F32)</f>
        <v>82450.040000000008</v>
      </c>
      <c r="G33" s="9">
        <f>SUM(G31:G32)</f>
        <v>95807.75</v>
      </c>
      <c r="H33" s="9">
        <f t="shared" ref="H33:I33" si="0">SUM(H31:H32)</f>
        <v>94800</v>
      </c>
      <c r="I33" s="38">
        <f t="shared" si="0"/>
        <v>94800</v>
      </c>
      <c r="K33" s="9"/>
    </row>
    <row r="34" spans="1:11" x14ac:dyDescent="0.2">
      <c r="C34" s="9"/>
      <c r="D34" s="9"/>
      <c r="E34" s="9"/>
      <c r="F34" s="9"/>
      <c r="G34" s="9"/>
      <c r="H34" s="9"/>
      <c r="I34" s="9"/>
    </row>
    <row r="35" spans="1:11" x14ac:dyDescent="0.2">
      <c r="A35" s="3" t="s">
        <v>174</v>
      </c>
    </row>
    <row r="36" spans="1:11" x14ac:dyDescent="0.2">
      <c r="A36" s="3" t="s">
        <v>175</v>
      </c>
    </row>
    <row r="39" spans="1:11" x14ac:dyDescent="0.2">
      <c r="A39" s="29"/>
      <c r="B39" s="9"/>
    </row>
    <row r="40" spans="1:11" x14ac:dyDescent="0.2">
      <c r="A40" s="23"/>
      <c r="B40" s="9"/>
    </row>
    <row r="41" spans="1:11" x14ac:dyDescent="0.2">
      <c r="A41" s="47" t="str">
        <f>+$A$7</f>
        <v>2017-2018</v>
      </c>
      <c r="B41" s="9">
        <f>C67</f>
        <v>11180</v>
      </c>
    </row>
    <row r="42" spans="1:11" x14ac:dyDescent="0.2">
      <c r="A42" s="47" t="str">
        <f>+$A$8</f>
        <v>2018-2019</v>
      </c>
      <c r="B42" s="9">
        <f>D67</f>
        <v>10638.2</v>
      </c>
    </row>
    <row r="43" spans="1:11" x14ac:dyDescent="0.2">
      <c r="A43" s="47" t="str">
        <f>+$A$9</f>
        <v>2019-2020</v>
      </c>
      <c r="B43" s="9">
        <f>E67</f>
        <v>9709</v>
      </c>
    </row>
    <row r="44" spans="1:11" x14ac:dyDescent="0.2">
      <c r="A44" s="56" t="str">
        <f>+$A$10</f>
        <v>2020-2021</v>
      </c>
      <c r="B44" s="9">
        <f>F67</f>
        <v>9872.7999999999993</v>
      </c>
    </row>
    <row r="45" spans="1:11" x14ac:dyDescent="0.2">
      <c r="A45" s="56" t="str">
        <f>+$A$11</f>
        <v>2021-2022</v>
      </c>
      <c r="B45" s="38">
        <f>G67</f>
        <v>10035</v>
      </c>
    </row>
    <row r="46" spans="1:11" x14ac:dyDescent="0.2">
      <c r="A46" t="str">
        <f>A12</f>
        <v>2022-2023</v>
      </c>
      <c r="B46" s="38">
        <f>H67</f>
        <v>13000</v>
      </c>
    </row>
    <row r="47" spans="1:11" x14ac:dyDescent="0.2">
      <c r="A47" s="33" t="s">
        <v>2606</v>
      </c>
      <c r="B47" s="9">
        <f>I67</f>
        <v>13000</v>
      </c>
    </row>
    <row r="48" spans="1:11" x14ac:dyDescent="0.2">
      <c r="B48" s="9"/>
    </row>
    <row r="49" spans="1:2" x14ac:dyDescent="0.2">
      <c r="B49" s="9"/>
    </row>
    <row r="50" spans="1:2" x14ac:dyDescent="0.2">
      <c r="B50" s="9"/>
    </row>
    <row r="51" spans="1:2" x14ac:dyDescent="0.2">
      <c r="B51" s="9"/>
    </row>
    <row r="52" spans="1:2" x14ac:dyDescent="0.2">
      <c r="A52" s="33" t="s">
        <v>246</v>
      </c>
      <c r="B52" s="9"/>
    </row>
    <row r="53" spans="1:2" x14ac:dyDescent="0.2">
      <c r="B53" s="9"/>
    </row>
    <row r="54" spans="1:2" x14ac:dyDescent="0.2">
      <c r="B54" s="9"/>
    </row>
    <row r="55" spans="1:2" x14ac:dyDescent="0.2">
      <c r="B55" s="9"/>
    </row>
    <row r="56" spans="1:2" x14ac:dyDescent="0.2">
      <c r="B56" s="9"/>
    </row>
    <row r="57" spans="1:2" x14ac:dyDescent="0.2">
      <c r="B57" s="9"/>
    </row>
    <row r="58" spans="1:2" x14ac:dyDescent="0.2">
      <c r="B58" s="9"/>
    </row>
    <row r="64" spans="1:2" ht="13.5" thickBot="1" x14ac:dyDescent="0.25"/>
    <row r="65" spans="1:9" x14ac:dyDescent="0.2">
      <c r="C65" s="332" t="str">
        <f>+$C$29</f>
        <v>EXPENDITURES</v>
      </c>
      <c r="D65" s="333"/>
      <c r="E65" s="333"/>
      <c r="F65" s="333"/>
      <c r="G65" s="334"/>
      <c r="H65" s="28" t="str">
        <f>+$H$29</f>
        <v>BUDGETED</v>
      </c>
      <c r="I65" s="28" t="str">
        <f>+$I$29</f>
        <v>APPROVED BUDGET</v>
      </c>
    </row>
    <row r="66" spans="1:9" ht="13.5" thickBot="1" x14ac:dyDescent="0.25">
      <c r="C66" s="24" t="str">
        <f>+$C$30</f>
        <v>2017-2018</v>
      </c>
      <c r="D66" s="25" t="str">
        <f>+$D$30</f>
        <v>2018-2019</v>
      </c>
      <c r="E66" s="25" t="str">
        <f>+$E$30</f>
        <v>2019-2020</v>
      </c>
      <c r="F66" s="25" t="str">
        <f>+$F$30</f>
        <v>2020-2021</v>
      </c>
      <c r="G66" s="26" t="str">
        <f>+$G$30</f>
        <v>2021-2022</v>
      </c>
      <c r="H66" s="26" t="s">
        <v>2348</v>
      </c>
      <c r="I66" s="27" t="str">
        <f>+$I$30</f>
        <v>2023-2024</v>
      </c>
    </row>
    <row r="67" spans="1:9" x14ac:dyDescent="0.2">
      <c r="A67" t="s">
        <v>109</v>
      </c>
      <c r="C67" s="9">
        <v>11180</v>
      </c>
      <c r="D67" s="9">
        <v>10638.2</v>
      </c>
      <c r="E67" s="38">
        <v>9709</v>
      </c>
      <c r="F67" s="38">
        <v>9872.7999999999993</v>
      </c>
      <c r="G67" s="38">
        <v>10035</v>
      </c>
      <c r="H67" s="38">
        <v>13000</v>
      </c>
      <c r="I67" s="38">
        <v>13000</v>
      </c>
    </row>
    <row r="68" spans="1:9" x14ac:dyDescent="0.2">
      <c r="C68" s="9"/>
      <c r="D68" s="9"/>
      <c r="E68" s="9"/>
      <c r="F68" s="9"/>
      <c r="G68" s="9"/>
      <c r="H68" s="9"/>
      <c r="I68" s="9"/>
    </row>
    <row r="69" spans="1:9" x14ac:dyDescent="0.2">
      <c r="A69" s="3" t="s">
        <v>174</v>
      </c>
    </row>
    <row r="70" spans="1:9" x14ac:dyDescent="0.2">
      <c r="A70" s="3" t="s">
        <v>176</v>
      </c>
    </row>
    <row r="73" spans="1:9" x14ac:dyDescent="0.2">
      <c r="A73" s="29"/>
      <c r="B73" s="9"/>
    </row>
    <row r="74" spans="1:9" x14ac:dyDescent="0.2">
      <c r="A74" s="23"/>
      <c r="B74" s="9"/>
    </row>
    <row r="75" spans="1:9" x14ac:dyDescent="0.2">
      <c r="A75" s="47" t="str">
        <f>+$A$7</f>
        <v>2017-2018</v>
      </c>
      <c r="B75" s="9">
        <f>C101</f>
        <v>20700.72</v>
      </c>
    </row>
    <row r="76" spans="1:9" x14ac:dyDescent="0.2">
      <c r="A76" s="47" t="str">
        <f>+$A$8</f>
        <v>2018-2019</v>
      </c>
      <c r="B76" s="9">
        <f>D101</f>
        <v>20700.72</v>
      </c>
    </row>
    <row r="77" spans="1:9" x14ac:dyDescent="0.2">
      <c r="A77" s="47" t="str">
        <f>+$A$9</f>
        <v>2019-2020</v>
      </c>
      <c r="B77" s="9">
        <f>E101</f>
        <v>20700</v>
      </c>
    </row>
    <row r="78" spans="1:9" x14ac:dyDescent="0.2">
      <c r="A78" s="56" t="str">
        <f>+$A$10</f>
        <v>2020-2021</v>
      </c>
      <c r="B78" s="9">
        <f>F101</f>
        <v>20700.72</v>
      </c>
    </row>
    <row r="79" spans="1:9" x14ac:dyDescent="0.2">
      <c r="A79" s="56" t="str">
        <f>+$A$11</f>
        <v>2021-2022</v>
      </c>
      <c r="B79" s="38">
        <f>G101</f>
        <v>20701</v>
      </c>
    </row>
    <row r="80" spans="1:9" x14ac:dyDescent="0.2">
      <c r="A80" t="str">
        <f>A46</f>
        <v>2022-2023</v>
      </c>
      <c r="B80" s="38">
        <f>H101</f>
        <v>20700</v>
      </c>
    </row>
    <row r="81" spans="1:2" x14ac:dyDescent="0.2">
      <c r="A81" s="33" t="s">
        <v>2606</v>
      </c>
      <c r="B81" s="9">
        <f>I101</f>
        <v>20700</v>
      </c>
    </row>
    <row r="82" spans="1:2" x14ac:dyDescent="0.2">
      <c r="B82" s="9"/>
    </row>
    <row r="83" spans="1:2" x14ac:dyDescent="0.2">
      <c r="B83" s="9"/>
    </row>
    <row r="84" spans="1:2" x14ac:dyDescent="0.2">
      <c r="B84" s="9"/>
    </row>
    <row r="85" spans="1:2" x14ac:dyDescent="0.2">
      <c r="B85" s="9"/>
    </row>
    <row r="86" spans="1:2" x14ac:dyDescent="0.2">
      <c r="B86" s="9"/>
    </row>
    <row r="87" spans="1:2" x14ac:dyDescent="0.2">
      <c r="A87" s="33" t="s">
        <v>247</v>
      </c>
      <c r="B87" s="9"/>
    </row>
    <row r="88" spans="1:2" x14ac:dyDescent="0.2">
      <c r="B88" s="9"/>
    </row>
    <row r="89" spans="1:2" x14ac:dyDescent="0.2">
      <c r="B89" s="9"/>
    </row>
    <row r="90" spans="1:2" x14ac:dyDescent="0.2">
      <c r="B90" s="9"/>
    </row>
    <row r="91" spans="1:2" x14ac:dyDescent="0.2">
      <c r="B91" s="9"/>
    </row>
    <row r="92" spans="1:2" x14ac:dyDescent="0.2">
      <c r="B92" s="9"/>
    </row>
    <row r="98" spans="1:9" ht="13.5" thickBot="1" x14ac:dyDescent="0.25"/>
    <row r="99" spans="1:9" x14ac:dyDescent="0.2">
      <c r="C99" s="332" t="str">
        <f>+$C$29</f>
        <v>EXPENDITURES</v>
      </c>
      <c r="D99" s="333"/>
      <c r="E99" s="333"/>
      <c r="F99" s="333"/>
      <c r="G99" s="334"/>
      <c r="H99" s="28" t="str">
        <f>+$H$29</f>
        <v>BUDGETED</v>
      </c>
      <c r="I99" s="28" t="str">
        <f>+$I$29</f>
        <v>APPROVED BUDGET</v>
      </c>
    </row>
    <row r="100" spans="1:9" ht="13.5" thickBot="1" x14ac:dyDescent="0.25">
      <c r="C100" s="24" t="str">
        <f>+$C$30</f>
        <v>2017-2018</v>
      </c>
      <c r="D100" s="25" t="str">
        <f>+$D$30</f>
        <v>2018-2019</v>
      </c>
      <c r="E100" s="25" t="str">
        <f>+$E$30</f>
        <v>2019-2020</v>
      </c>
      <c r="F100" s="25" t="str">
        <f>+$F$30</f>
        <v>2020-2021</v>
      </c>
      <c r="G100" s="26" t="str">
        <f>+$G$30</f>
        <v>2021-2022</v>
      </c>
      <c r="H100" s="27" t="s">
        <v>2348</v>
      </c>
      <c r="I100" s="27" t="str">
        <f>+$I$30</f>
        <v>2023-2024</v>
      </c>
    </row>
    <row r="101" spans="1:9" x14ac:dyDescent="0.2">
      <c r="A101" t="s">
        <v>109</v>
      </c>
      <c r="C101" s="9">
        <v>20700.72</v>
      </c>
      <c r="D101" s="9">
        <v>20700.72</v>
      </c>
      <c r="E101" s="38">
        <v>20700</v>
      </c>
      <c r="F101" s="38">
        <v>20700.72</v>
      </c>
      <c r="G101" s="38">
        <v>20701</v>
      </c>
      <c r="H101" s="38">
        <v>20700</v>
      </c>
      <c r="I101" s="38">
        <v>20700</v>
      </c>
    </row>
    <row r="102" spans="1:9" x14ac:dyDescent="0.2">
      <c r="C102" s="9"/>
      <c r="D102" s="9"/>
      <c r="E102" s="9"/>
      <c r="F102" s="9"/>
      <c r="G102" s="9"/>
      <c r="H102" s="9"/>
      <c r="I102" s="9"/>
    </row>
    <row r="103" spans="1:9" x14ac:dyDescent="0.2">
      <c r="A103" s="3" t="s">
        <v>174</v>
      </c>
    </row>
    <row r="104" spans="1:9" x14ac:dyDescent="0.2">
      <c r="A104" s="3" t="s">
        <v>177</v>
      </c>
    </row>
    <row r="107" spans="1:9" x14ac:dyDescent="0.2">
      <c r="A107" s="29"/>
      <c r="B107" s="9"/>
    </row>
    <row r="108" spans="1:9" x14ac:dyDescent="0.2">
      <c r="A108" s="23"/>
      <c r="B108" s="9"/>
    </row>
    <row r="109" spans="1:9" x14ac:dyDescent="0.2">
      <c r="A109" s="47" t="str">
        <f>+$A$7</f>
        <v>2017-2018</v>
      </c>
      <c r="B109" s="9">
        <f>C128</f>
        <v>9479.5</v>
      </c>
    </row>
    <row r="110" spans="1:9" x14ac:dyDescent="0.2">
      <c r="A110" s="47" t="str">
        <f>+$A$8</f>
        <v>2018-2019</v>
      </c>
      <c r="B110" s="9">
        <f>D128</f>
        <v>9500</v>
      </c>
    </row>
    <row r="111" spans="1:9" x14ac:dyDescent="0.2">
      <c r="A111" s="47" t="str">
        <f>+$A$9</f>
        <v>2019-2020</v>
      </c>
      <c r="B111" s="9">
        <f>E128</f>
        <v>9426</v>
      </c>
    </row>
    <row r="112" spans="1:9" x14ac:dyDescent="0.2">
      <c r="A112" s="56" t="str">
        <f>+$A$10</f>
        <v>2020-2021</v>
      </c>
      <c r="B112" s="9">
        <f>F128</f>
        <v>9176.5</v>
      </c>
    </row>
    <row r="113" spans="1:9" x14ac:dyDescent="0.2">
      <c r="A113" s="56" t="str">
        <f>+$A$11</f>
        <v>2021-2022</v>
      </c>
      <c r="B113" s="38">
        <f>G128</f>
        <v>9281</v>
      </c>
    </row>
    <row r="114" spans="1:9" x14ac:dyDescent="0.2">
      <c r="A114" t="str">
        <f>A80</f>
        <v>2022-2023</v>
      </c>
      <c r="B114" s="38">
        <f>H128</f>
        <v>9500</v>
      </c>
    </row>
    <row r="115" spans="1:9" x14ac:dyDescent="0.2">
      <c r="A115" s="33" t="s">
        <v>2606</v>
      </c>
      <c r="B115" s="9">
        <f>I128</f>
        <v>9350</v>
      </c>
    </row>
    <row r="116" spans="1:9" x14ac:dyDescent="0.2">
      <c r="B116" s="9"/>
    </row>
    <row r="117" spans="1:9" x14ac:dyDescent="0.2">
      <c r="B117" s="9"/>
    </row>
    <row r="118" spans="1:9" x14ac:dyDescent="0.2">
      <c r="B118" s="9"/>
    </row>
    <row r="119" spans="1:9" x14ac:dyDescent="0.2">
      <c r="B119" s="9"/>
    </row>
    <row r="120" spans="1:9" x14ac:dyDescent="0.2">
      <c r="A120" s="33" t="s">
        <v>248</v>
      </c>
      <c r="B120" s="9"/>
    </row>
    <row r="121" spans="1:9" x14ac:dyDescent="0.2">
      <c r="B121" s="9"/>
    </row>
    <row r="122" spans="1:9" x14ac:dyDescent="0.2">
      <c r="B122" s="9"/>
    </row>
    <row r="125" spans="1:9" ht="13.5" thickBot="1" x14ac:dyDescent="0.25"/>
    <row r="126" spans="1:9" x14ac:dyDescent="0.2">
      <c r="C126" s="332" t="str">
        <f>+$C$29</f>
        <v>EXPENDITURES</v>
      </c>
      <c r="D126" s="333"/>
      <c r="E126" s="333"/>
      <c r="F126" s="333"/>
      <c r="G126" s="334"/>
      <c r="H126" s="28" t="str">
        <f>+$H$29</f>
        <v>BUDGETED</v>
      </c>
      <c r="I126" s="28" t="str">
        <f>+$I$29</f>
        <v>APPROVED BUDGET</v>
      </c>
    </row>
    <row r="127" spans="1:9" ht="13.5" thickBot="1" x14ac:dyDescent="0.25">
      <c r="C127" s="24" t="str">
        <f>+$C$30</f>
        <v>2017-2018</v>
      </c>
      <c r="D127" s="25" t="str">
        <f>+$D$30</f>
        <v>2018-2019</v>
      </c>
      <c r="E127" s="25" t="str">
        <f>+$E$30</f>
        <v>2019-2020</v>
      </c>
      <c r="F127" s="25" t="str">
        <f>+$F$30</f>
        <v>2020-2021</v>
      </c>
      <c r="G127" s="26" t="str">
        <f>+$G$30</f>
        <v>2021-2022</v>
      </c>
      <c r="H127" s="26" t="s">
        <v>2348</v>
      </c>
      <c r="I127" s="27" t="str">
        <f>+$I$30</f>
        <v>2023-2024</v>
      </c>
    </row>
    <row r="128" spans="1:9" x14ac:dyDescent="0.2">
      <c r="A128" t="s">
        <v>109</v>
      </c>
      <c r="C128" s="9">
        <v>9479.5</v>
      </c>
      <c r="D128" s="9">
        <v>9500</v>
      </c>
      <c r="E128" s="38">
        <v>9426</v>
      </c>
      <c r="F128" s="38">
        <v>9176.5</v>
      </c>
      <c r="G128" s="38">
        <v>9281</v>
      </c>
      <c r="H128" s="38">
        <v>9500</v>
      </c>
      <c r="I128" s="38">
        <v>9350</v>
      </c>
    </row>
    <row r="129" spans="1:9" x14ac:dyDescent="0.2">
      <c r="C129" s="9"/>
      <c r="D129" s="9"/>
      <c r="E129" s="9"/>
      <c r="F129" s="9"/>
      <c r="G129" s="9"/>
      <c r="H129" s="9"/>
      <c r="I129" s="9"/>
    </row>
    <row r="130" spans="1:9" x14ac:dyDescent="0.2">
      <c r="C130" s="9"/>
      <c r="D130" s="9"/>
      <c r="E130" s="9"/>
      <c r="F130" s="9"/>
      <c r="G130" s="9"/>
      <c r="H130" s="9"/>
      <c r="I130" s="9"/>
    </row>
    <row r="131" spans="1:9" x14ac:dyDescent="0.2">
      <c r="C131" s="9"/>
      <c r="D131" s="9"/>
      <c r="E131" s="9"/>
      <c r="F131" s="9"/>
      <c r="G131" s="9"/>
      <c r="H131" s="9"/>
      <c r="I131" s="9"/>
    </row>
    <row r="132" spans="1:9" x14ac:dyDescent="0.2">
      <c r="C132" s="9"/>
      <c r="D132" s="9"/>
      <c r="E132" s="9"/>
      <c r="F132" s="9"/>
      <c r="G132" s="9"/>
      <c r="H132" s="9"/>
      <c r="I132" s="9"/>
    </row>
    <row r="133" spans="1:9" x14ac:dyDescent="0.2">
      <c r="C133" s="9"/>
      <c r="D133" s="9"/>
      <c r="E133" s="9"/>
      <c r="F133" s="9"/>
      <c r="G133" s="9"/>
      <c r="H133" s="9"/>
      <c r="I133" s="9"/>
    </row>
    <row r="134" spans="1:9" x14ac:dyDescent="0.2">
      <c r="A134" s="3" t="s">
        <v>2780</v>
      </c>
      <c r="C134" s="9"/>
      <c r="D134" s="9"/>
      <c r="E134" s="9"/>
      <c r="F134" s="9"/>
      <c r="G134" s="9"/>
      <c r="H134" s="9"/>
      <c r="I134" s="9"/>
    </row>
    <row r="135" spans="1:9" ht="13.5" thickBot="1" x14ac:dyDescent="0.25">
      <c r="A135" s="3" t="s">
        <v>2781</v>
      </c>
      <c r="B135" s="3"/>
      <c r="C135" s="9"/>
      <c r="D135" s="9"/>
      <c r="E135" s="9"/>
      <c r="F135" s="9"/>
      <c r="G135" s="9"/>
      <c r="H135" s="9"/>
      <c r="I135" s="9"/>
    </row>
    <row r="136" spans="1:9" x14ac:dyDescent="0.2">
      <c r="C136" s="332" t="str">
        <f>+$C$29</f>
        <v>EXPENDITURES</v>
      </c>
      <c r="D136" s="333"/>
      <c r="E136" s="333"/>
      <c r="F136" s="333"/>
      <c r="G136" s="334"/>
      <c r="H136" s="28" t="str">
        <f>+$H$29</f>
        <v>BUDGETED</v>
      </c>
      <c r="I136" s="28" t="str">
        <f>+$I$29</f>
        <v>APPROVED BUDGET</v>
      </c>
    </row>
    <row r="137" spans="1:9" ht="13.5" thickBot="1" x14ac:dyDescent="0.25">
      <c r="C137" s="24" t="str">
        <f>+$C$30</f>
        <v>2017-2018</v>
      </c>
      <c r="D137" s="25" t="str">
        <f>+$D$30</f>
        <v>2018-2019</v>
      </c>
      <c r="E137" s="25" t="str">
        <f>+$E$30</f>
        <v>2019-2020</v>
      </c>
      <c r="F137" s="25" t="str">
        <f>+$F$30</f>
        <v>2020-2021</v>
      </c>
      <c r="G137" s="26" t="str">
        <f>+$G$30</f>
        <v>2021-2022</v>
      </c>
      <c r="H137" s="26" t="s">
        <v>2348</v>
      </c>
      <c r="I137" s="27" t="str">
        <f>+$I$30</f>
        <v>2023-2024</v>
      </c>
    </row>
    <row r="138" spans="1:9" x14ac:dyDescent="0.2">
      <c r="C138" s="9">
        <v>0</v>
      </c>
      <c r="D138" s="9">
        <v>0</v>
      </c>
      <c r="E138" s="38">
        <v>0</v>
      </c>
      <c r="F138" s="38">
        <v>0</v>
      </c>
      <c r="G138" s="38">
        <v>0</v>
      </c>
      <c r="H138" s="38">
        <v>500000</v>
      </c>
      <c r="I138" s="38">
        <v>500000</v>
      </c>
    </row>
    <row r="139" spans="1:9" x14ac:dyDescent="0.2">
      <c r="C139" s="9"/>
      <c r="D139" s="9"/>
      <c r="E139" s="9"/>
      <c r="F139" s="9"/>
      <c r="G139" s="9"/>
      <c r="H139" s="9"/>
      <c r="I139" s="9"/>
    </row>
    <row r="140" spans="1:9" x14ac:dyDescent="0.2">
      <c r="C140" s="9"/>
      <c r="D140" s="9"/>
      <c r="E140" s="9"/>
      <c r="F140" s="9"/>
      <c r="G140" s="9"/>
      <c r="H140" s="9"/>
      <c r="I140" s="9"/>
    </row>
    <row r="141" spans="1:9" x14ac:dyDescent="0.2">
      <c r="C141" s="9"/>
      <c r="D141" s="9"/>
      <c r="E141" s="9"/>
      <c r="F141" s="9"/>
      <c r="G141" s="9"/>
      <c r="H141" s="9"/>
      <c r="I141" s="9"/>
    </row>
    <row r="142" spans="1:9" x14ac:dyDescent="0.2">
      <c r="A142" s="3" t="s">
        <v>174</v>
      </c>
    </row>
    <row r="143" spans="1:9" x14ac:dyDescent="0.2">
      <c r="A143" s="3" t="s">
        <v>178</v>
      </c>
    </row>
    <row r="146" spans="1:2" x14ac:dyDescent="0.2">
      <c r="A146" s="29"/>
      <c r="B146" s="31"/>
    </row>
    <row r="147" spans="1:2" x14ac:dyDescent="0.2">
      <c r="A147" s="23"/>
      <c r="B147" s="9"/>
    </row>
    <row r="148" spans="1:2" x14ac:dyDescent="0.2">
      <c r="A148" s="47" t="str">
        <f>+$A$7</f>
        <v>2017-2018</v>
      </c>
      <c r="B148" s="9">
        <f>C174</f>
        <v>7893.92</v>
      </c>
    </row>
    <row r="149" spans="1:2" x14ac:dyDescent="0.2">
      <c r="A149" s="47" t="str">
        <f>+$A$8</f>
        <v>2018-2019</v>
      </c>
      <c r="B149" s="9">
        <f>D174</f>
        <v>13365</v>
      </c>
    </row>
    <row r="150" spans="1:2" x14ac:dyDescent="0.2">
      <c r="A150" s="47" t="str">
        <f>+$A$9</f>
        <v>2019-2020</v>
      </c>
      <c r="B150" s="9">
        <f>E174</f>
        <v>8400</v>
      </c>
    </row>
    <row r="151" spans="1:2" x14ac:dyDescent="0.2">
      <c r="A151" s="56" t="str">
        <f>+$A$10</f>
        <v>2020-2021</v>
      </c>
      <c r="B151" s="9">
        <f>F174</f>
        <v>2731.67</v>
      </c>
    </row>
    <row r="152" spans="1:2" x14ac:dyDescent="0.2">
      <c r="A152" s="56" t="str">
        <f>+$A$11</f>
        <v>2021-2022</v>
      </c>
      <c r="B152" s="38">
        <f>G174</f>
        <v>5983</v>
      </c>
    </row>
    <row r="153" spans="1:2" x14ac:dyDescent="0.2">
      <c r="A153" t="str">
        <f>A114</f>
        <v>2022-2023</v>
      </c>
      <c r="B153" s="38">
        <f>H174</f>
        <v>20000</v>
      </c>
    </row>
    <row r="154" spans="1:2" x14ac:dyDescent="0.2">
      <c r="A154" s="33" t="s">
        <v>2606</v>
      </c>
      <c r="B154" s="9">
        <f>I174</f>
        <v>10000</v>
      </c>
    </row>
    <row r="155" spans="1:2" x14ac:dyDescent="0.2">
      <c r="B155" s="9"/>
    </row>
    <row r="156" spans="1:2" x14ac:dyDescent="0.2">
      <c r="B156" s="9"/>
    </row>
    <row r="157" spans="1:2" x14ac:dyDescent="0.2">
      <c r="B157" s="9"/>
    </row>
    <row r="158" spans="1:2" x14ac:dyDescent="0.2">
      <c r="B158" s="9"/>
    </row>
    <row r="159" spans="1:2" x14ac:dyDescent="0.2">
      <c r="B159" s="9"/>
    </row>
    <row r="160" spans="1:2" x14ac:dyDescent="0.2">
      <c r="B160" s="9"/>
    </row>
    <row r="161" spans="1:9" x14ac:dyDescent="0.2">
      <c r="B161" s="9"/>
    </row>
    <row r="162" spans="1:9" x14ac:dyDescent="0.2">
      <c r="A162" s="33" t="s">
        <v>249</v>
      </c>
      <c r="B162" s="9"/>
    </row>
    <row r="163" spans="1:9" x14ac:dyDescent="0.2">
      <c r="A163" s="33" t="s">
        <v>250</v>
      </c>
      <c r="B163" s="9"/>
    </row>
    <row r="164" spans="1:9" x14ac:dyDescent="0.2">
      <c r="B164" s="9"/>
    </row>
    <row r="165" spans="1:9" x14ac:dyDescent="0.2">
      <c r="B165" s="9"/>
    </row>
    <row r="166" spans="1:9" x14ac:dyDescent="0.2">
      <c r="B166" s="9"/>
    </row>
    <row r="171" spans="1:9" ht="13.5" thickBot="1" x14ac:dyDescent="0.25"/>
    <row r="172" spans="1:9" x14ac:dyDescent="0.2">
      <c r="C172" s="332" t="str">
        <f>+$C$29</f>
        <v>EXPENDITURES</v>
      </c>
      <c r="D172" s="333"/>
      <c r="E172" s="333"/>
      <c r="F172" s="333"/>
      <c r="G172" s="334"/>
      <c r="H172" s="28" t="str">
        <f>+$H$29</f>
        <v>BUDGETED</v>
      </c>
      <c r="I172" s="28" t="str">
        <f>+$I$29</f>
        <v>APPROVED BUDGET</v>
      </c>
    </row>
    <row r="173" spans="1:9" ht="13.5" thickBot="1" x14ac:dyDescent="0.25">
      <c r="C173" s="24" t="str">
        <f>+$C$30</f>
        <v>2017-2018</v>
      </c>
      <c r="D173" s="25" t="str">
        <f>+$D$30</f>
        <v>2018-2019</v>
      </c>
      <c r="E173" s="25" t="str">
        <f>+$E$30</f>
        <v>2019-2020</v>
      </c>
      <c r="F173" s="25" t="str">
        <f>+$F$30</f>
        <v>2020-2021</v>
      </c>
      <c r="G173" s="26" t="str">
        <f>+$G$30</f>
        <v>2021-2022</v>
      </c>
      <c r="H173" s="27" t="s">
        <v>2348</v>
      </c>
      <c r="I173" s="27" t="str">
        <f>+$I$30</f>
        <v>2023-2024</v>
      </c>
    </row>
    <row r="174" spans="1:9" x14ac:dyDescent="0.2">
      <c r="A174" t="s">
        <v>109</v>
      </c>
      <c r="C174" s="9">
        <v>7893.92</v>
      </c>
      <c r="D174" s="9">
        <v>13365</v>
      </c>
      <c r="E174" s="38">
        <v>8400</v>
      </c>
      <c r="F174" s="38">
        <v>2731.67</v>
      </c>
      <c r="G174" s="38">
        <v>5983</v>
      </c>
      <c r="H174" s="38">
        <v>20000</v>
      </c>
      <c r="I174" s="38">
        <v>10000</v>
      </c>
    </row>
    <row r="175" spans="1:9" x14ac:dyDescent="0.2">
      <c r="C175" s="9"/>
      <c r="D175" s="9"/>
      <c r="E175" s="9"/>
      <c r="F175" s="9"/>
      <c r="G175" s="9"/>
      <c r="H175" s="9"/>
      <c r="I175" s="9"/>
    </row>
    <row r="176" spans="1:9" x14ac:dyDescent="0.2">
      <c r="A176" s="3" t="s">
        <v>174</v>
      </c>
    </row>
    <row r="177" spans="1:2" x14ac:dyDescent="0.2">
      <c r="A177" s="3" t="s">
        <v>179</v>
      </c>
    </row>
    <row r="180" spans="1:2" x14ac:dyDescent="0.2">
      <c r="A180" s="29"/>
      <c r="B180" s="31"/>
    </row>
    <row r="181" spans="1:2" x14ac:dyDescent="0.2">
      <c r="A181" s="23"/>
      <c r="B181" s="9"/>
    </row>
    <row r="182" spans="1:2" x14ac:dyDescent="0.2">
      <c r="A182" s="47" t="str">
        <f>+$A$7</f>
        <v>2017-2018</v>
      </c>
      <c r="B182" s="9">
        <f>C208</f>
        <v>3646.21</v>
      </c>
    </row>
    <row r="183" spans="1:2" x14ac:dyDescent="0.2">
      <c r="A183" s="47" t="str">
        <f>+$A$8</f>
        <v>2018-2019</v>
      </c>
      <c r="B183" s="9">
        <f>D208</f>
        <v>2829.81</v>
      </c>
    </row>
    <row r="184" spans="1:2" x14ac:dyDescent="0.2">
      <c r="A184" s="47" t="str">
        <f>+$A$9</f>
        <v>2019-2020</v>
      </c>
      <c r="B184" s="9">
        <f>E208</f>
        <v>2493</v>
      </c>
    </row>
    <row r="185" spans="1:2" x14ac:dyDescent="0.2">
      <c r="A185" s="56" t="str">
        <f>+$A$10</f>
        <v>2020-2021</v>
      </c>
      <c r="B185" s="9">
        <f>F208</f>
        <v>987.26</v>
      </c>
    </row>
    <row r="186" spans="1:2" x14ac:dyDescent="0.2">
      <c r="A186" s="56" t="str">
        <f>+$A$11</f>
        <v>2021-2022</v>
      </c>
      <c r="B186" s="38">
        <f>G208</f>
        <v>1922</v>
      </c>
    </row>
    <row r="187" spans="1:2" x14ac:dyDescent="0.2">
      <c r="A187" t="str">
        <f>A153</f>
        <v>2022-2023</v>
      </c>
      <c r="B187" s="38">
        <f>H208</f>
        <v>7000</v>
      </c>
    </row>
    <row r="188" spans="1:2" x14ac:dyDescent="0.2">
      <c r="A188" s="33" t="s">
        <v>2606</v>
      </c>
      <c r="B188" s="9">
        <f>I208</f>
        <v>5000</v>
      </c>
    </row>
    <row r="189" spans="1:2" x14ac:dyDescent="0.2">
      <c r="B189" s="9"/>
    </row>
    <row r="190" spans="1:2" x14ac:dyDescent="0.2">
      <c r="B190" s="9"/>
    </row>
    <row r="191" spans="1:2" x14ac:dyDescent="0.2">
      <c r="B191" s="9"/>
    </row>
    <row r="192" spans="1:2" x14ac:dyDescent="0.2">
      <c r="B192" s="9"/>
    </row>
    <row r="193" spans="1:9" x14ac:dyDescent="0.2">
      <c r="B193" s="9"/>
    </row>
    <row r="194" spans="1:9" x14ac:dyDescent="0.2">
      <c r="B194" s="9"/>
    </row>
    <row r="195" spans="1:9" x14ac:dyDescent="0.2">
      <c r="B195" s="9"/>
    </row>
    <row r="196" spans="1:9" x14ac:dyDescent="0.2">
      <c r="B196" s="9"/>
    </row>
    <row r="197" spans="1:9" x14ac:dyDescent="0.2">
      <c r="A197" s="33" t="s">
        <v>251</v>
      </c>
      <c r="B197" s="9"/>
    </row>
    <row r="198" spans="1:9" x14ac:dyDescent="0.2">
      <c r="A198" s="33" t="s">
        <v>252</v>
      </c>
      <c r="B198" s="9"/>
    </row>
    <row r="199" spans="1:9" x14ac:dyDescent="0.2">
      <c r="B199" s="9"/>
    </row>
    <row r="205" spans="1:9" ht="13.5" thickBot="1" x14ac:dyDescent="0.25"/>
    <row r="206" spans="1:9" x14ac:dyDescent="0.2">
      <c r="C206" s="332" t="str">
        <f>+$C$29</f>
        <v>EXPENDITURES</v>
      </c>
      <c r="D206" s="333"/>
      <c r="E206" s="333"/>
      <c r="F206" s="333"/>
      <c r="G206" s="334"/>
      <c r="H206" s="28" t="str">
        <f>+$H$29</f>
        <v>BUDGETED</v>
      </c>
      <c r="I206" s="28" t="str">
        <f>+$I$29</f>
        <v>APPROVED BUDGET</v>
      </c>
    </row>
    <row r="207" spans="1:9" ht="13.5" thickBot="1" x14ac:dyDescent="0.25">
      <c r="C207" s="24" t="str">
        <f>+$C$30</f>
        <v>2017-2018</v>
      </c>
      <c r="D207" s="25" t="str">
        <f>+$D$30</f>
        <v>2018-2019</v>
      </c>
      <c r="E207" s="25" t="str">
        <f>+$E$30</f>
        <v>2019-2020</v>
      </c>
      <c r="F207" s="25" t="str">
        <f>+$F$30</f>
        <v>2020-2021</v>
      </c>
      <c r="G207" s="26" t="str">
        <f>+$G$30</f>
        <v>2021-2022</v>
      </c>
      <c r="H207" s="27" t="s">
        <v>2348</v>
      </c>
      <c r="I207" s="27" t="str">
        <f>+$I$30</f>
        <v>2023-2024</v>
      </c>
    </row>
    <row r="208" spans="1:9" x14ac:dyDescent="0.2">
      <c r="A208" t="s">
        <v>109</v>
      </c>
      <c r="C208" s="9">
        <v>3646.21</v>
      </c>
      <c r="D208" s="9">
        <v>2829.81</v>
      </c>
      <c r="E208" s="38">
        <v>2493</v>
      </c>
      <c r="F208" s="38">
        <v>987.26</v>
      </c>
      <c r="G208" s="38">
        <v>1922</v>
      </c>
      <c r="H208" s="38">
        <v>7000</v>
      </c>
      <c r="I208" s="38">
        <v>5000</v>
      </c>
    </row>
    <row r="209" spans="1:9" x14ac:dyDescent="0.2">
      <c r="C209" s="9"/>
      <c r="D209" s="9"/>
      <c r="E209" s="9"/>
      <c r="F209" s="9"/>
      <c r="G209" s="9"/>
      <c r="H209" s="9"/>
      <c r="I209" s="9"/>
    </row>
    <row r="210" spans="1:9" x14ac:dyDescent="0.2">
      <c r="A210" s="3" t="s">
        <v>174</v>
      </c>
    </row>
    <row r="211" spans="1:9" x14ac:dyDescent="0.2">
      <c r="A211" s="3" t="s">
        <v>180</v>
      </c>
    </row>
    <row r="214" spans="1:9" x14ac:dyDescent="0.2">
      <c r="A214" s="29"/>
      <c r="B214" s="9"/>
    </row>
    <row r="215" spans="1:9" x14ac:dyDescent="0.2">
      <c r="A215" s="23"/>
      <c r="B215" s="9"/>
    </row>
    <row r="216" spans="1:9" x14ac:dyDescent="0.2">
      <c r="A216" s="47" t="str">
        <f>+$A$7</f>
        <v>2017-2018</v>
      </c>
      <c r="B216" s="9">
        <f>C242</f>
        <v>59764.12</v>
      </c>
    </row>
    <row r="217" spans="1:9" x14ac:dyDescent="0.2">
      <c r="A217" s="47" t="str">
        <f>+$A$8</f>
        <v>2018-2019</v>
      </c>
      <c r="B217" s="9">
        <f>D242</f>
        <v>51050.879999999997</v>
      </c>
    </row>
    <row r="218" spans="1:9" x14ac:dyDescent="0.2">
      <c r="A218" s="47" t="str">
        <f>+$A$9</f>
        <v>2019-2020</v>
      </c>
      <c r="B218" s="9">
        <f>E242</f>
        <v>51504</v>
      </c>
    </row>
    <row r="219" spans="1:9" x14ac:dyDescent="0.2">
      <c r="A219" s="56" t="str">
        <f>+$A$10</f>
        <v>2020-2021</v>
      </c>
      <c r="B219" s="9">
        <f>F242</f>
        <v>56636.7</v>
      </c>
    </row>
    <row r="220" spans="1:9" x14ac:dyDescent="0.2">
      <c r="A220" s="56" t="str">
        <f>+$A$11</f>
        <v>2021-2022</v>
      </c>
      <c r="B220" s="38">
        <f>G242</f>
        <v>60825</v>
      </c>
    </row>
    <row r="221" spans="1:9" x14ac:dyDescent="0.2">
      <c r="A221" t="str">
        <f>A187</f>
        <v>2022-2023</v>
      </c>
      <c r="B221" s="38">
        <f>H242</f>
        <v>60000</v>
      </c>
    </row>
    <row r="222" spans="1:9" x14ac:dyDescent="0.2">
      <c r="A222" s="33" t="s">
        <v>2606</v>
      </c>
      <c r="B222" s="9">
        <f>I242</f>
        <v>60000</v>
      </c>
    </row>
    <row r="223" spans="1:9" x14ac:dyDescent="0.2">
      <c r="B223" s="9"/>
    </row>
    <row r="224" spans="1:9" x14ac:dyDescent="0.2">
      <c r="B224" s="9"/>
    </row>
    <row r="225" spans="1:9" x14ac:dyDescent="0.2">
      <c r="B225" s="9"/>
    </row>
    <row r="226" spans="1:9" x14ac:dyDescent="0.2">
      <c r="B226" s="9"/>
    </row>
    <row r="227" spans="1:9" x14ac:dyDescent="0.2">
      <c r="A227" s="33" t="s">
        <v>253</v>
      </c>
      <c r="B227" s="9"/>
    </row>
    <row r="228" spans="1:9" x14ac:dyDescent="0.2">
      <c r="B228" s="9"/>
    </row>
    <row r="229" spans="1:9" x14ac:dyDescent="0.2">
      <c r="B229" s="9"/>
    </row>
    <row r="230" spans="1:9" x14ac:dyDescent="0.2">
      <c r="B230" s="9"/>
    </row>
    <row r="239" spans="1:9" ht="13.5" thickBot="1" x14ac:dyDescent="0.25"/>
    <row r="240" spans="1:9" x14ac:dyDescent="0.2">
      <c r="C240" s="332" t="str">
        <f>+$C$29</f>
        <v>EXPENDITURES</v>
      </c>
      <c r="D240" s="333"/>
      <c r="E240" s="333"/>
      <c r="F240" s="333"/>
      <c r="G240" s="334"/>
      <c r="H240" s="28" t="str">
        <f>+$H$29</f>
        <v>BUDGETED</v>
      </c>
      <c r="I240" s="28" t="str">
        <f>+$I$29</f>
        <v>APPROVED BUDGET</v>
      </c>
    </row>
    <row r="241" spans="1:9" ht="13.5" thickBot="1" x14ac:dyDescent="0.25">
      <c r="C241" s="24" t="str">
        <f>+$C$30</f>
        <v>2017-2018</v>
      </c>
      <c r="D241" s="25" t="str">
        <f>+$D$30</f>
        <v>2018-2019</v>
      </c>
      <c r="E241" s="25" t="str">
        <f>+$E$30</f>
        <v>2019-2020</v>
      </c>
      <c r="F241" s="25" t="str">
        <f>+$F$30</f>
        <v>2020-2021</v>
      </c>
      <c r="G241" s="26" t="str">
        <f>+$G$30</f>
        <v>2021-2022</v>
      </c>
      <c r="H241" s="27" t="s">
        <v>2348</v>
      </c>
      <c r="I241" s="27" t="str">
        <f>+$I$30</f>
        <v>2023-2024</v>
      </c>
    </row>
    <row r="242" spans="1:9" x14ac:dyDescent="0.2">
      <c r="A242" t="s">
        <v>109</v>
      </c>
      <c r="C242" s="9">
        <v>59764.12</v>
      </c>
      <c r="D242" s="9">
        <v>51050.879999999997</v>
      </c>
      <c r="E242" s="38">
        <v>51504</v>
      </c>
      <c r="F242" s="38">
        <v>56636.7</v>
      </c>
      <c r="G242" s="38">
        <v>60825</v>
      </c>
      <c r="H242" s="38">
        <v>60000</v>
      </c>
      <c r="I242" s="38">
        <v>60000</v>
      </c>
    </row>
    <row r="243" spans="1:9" x14ac:dyDescent="0.2">
      <c r="C243" s="9"/>
      <c r="D243" s="9"/>
      <c r="E243" s="9"/>
      <c r="F243" s="9"/>
      <c r="G243" s="9"/>
      <c r="H243" s="9"/>
      <c r="I243" s="9"/>
    </row>
    <row r="244" spans="1:9" x14ac:dyDescent="0.2">
      <c r="A244" s="3" t="s">
        <v>181</v>
      </c>
    </row>
    <row r="245" spans="1:9" x14ac:dyDescent="0.2">
      <c r="A245" s="3" t="s">
        <v>182</v>
      </c>
    </row>
    <row r="248" spans="1:9" x14ac:dyDescent="0.2">
      <c r="A248" s="29"/>
      <c r="B248" s="9"/>
    </row>
    <row r="249" spans="1:9" x14ac:dyDescent="0.2">
      <c r="A249" s="23"/>
      <c r="B249" s="9"/>
    </row>
    <row r="250" spans="1:9" x14ac:dyDescent="0.2">
      <c r="A250" s="47" t="str">
        <f>+$A$7</f>
        <v>2017-2018</v>
      </c>
      <c r="B250" s="9">
        <f>C277</f>
        <v>134417.54</v>
      </c>
    </row>
    <row r="251" spans="1:9" x14ac:dyDescent="0.2">
      <c r="A251" s="47" t="str">
        <f>+$A$8</f>
        <v>2018-2019</v>
      </c>
      <c r="B251" s="9">
        <f>D277</f>
        <v>115000</v>
      </c>
    </row>
    <row r="252" spans="1:9" x14ac:dyDescent="0.2">
      <c r="A252" s="47" t="str">
        <f>+$A$9</f>
        <v>2019-2020</v>
      </c>
      <c r="B252" s="9">
        <f>E277</f>
        <v>135000</v>
      </c>
    </row>
    <row r="253" spans="1:9" x14ac:dyDescent="0.2">
      <c r="A253" s="56" t="str">
        <f>+$A$10</f>
        <v>2020-2021</v>
      </c>
      <c r="B253" s="9">
        <f>F277</f>
        <v>135000</v>
      </c>
    </row>
    <row r="254" spans="1:9" x14ac:dyDescent="0.2">
      <c r="A254" s="56" t="str">
        <f>+$A$11</f>
        <v>2021-2022</v>
      </c>
      <c r="B254" s="38">
        <f>G277</f>
        <v>135000</v>
      </c>
    </row>
    <row r="255" spans="1:9" x14ac:dyDescent="0.2">
      <c r="A255" t="str">
        <f>A221</f>
        <v>2022-2023</v>
      </c>
      <c r="B255" s="38">
        <f>H277</f>
        <v>135000</v>
      </c>
    </row>
    <row r="256" spans="1:9" x14ac:dyDescent="0.2">
      <c r="A256" s="33" t="s">
        <v>2606</v>
      </c>
      <c r="B256" s="9">
        <f>I277</f>
        <v>135000</v>
      </c>
    </row>
    <row r="257" spans="1:2" x14ac:dyDescent="0.2">
      <c r="B257" s="9"/>
    </row>
    <row r="258" spans="1:2" x14ac:dyDescent="0.2">
      <c r="B258" s="9"/>
    </row>
    <row r="259" spans="1:2" x14ac:dyDescent="0.2">
      <c r="B259" s="9"/>
    </row>
    <row r="260" spans="1:2" x14ac:dyDescent="0.2">
      <c r="B260" s="9"/>
    </row>
    <row r="261" spans="1:2" x14ac:dyDescent="0.2">
      <c r="B261" s="9"/>
    </row>
    <row r="262" spans="1:2" x14ac:dyDescent="0.2">
      <c r="A262" s="33" t="s">
        <v>254</v>
      </c>
      <c r="B262" s="9"/>
    </row>
    <row r="263" spans="1:2" x14ac:dyDescent="0.2">
      <c r="A263" t="s">
        <v>255</v>
      </c>
      <c r="B263" s="9"/>
    </row>
    <row r="264" spans="1:2" x14ac:dyDescent="0.2">
      <c r="A264" s="33" t="s">
        <v>305</v>
      </c>
      <c r="B264" s="9"/>
    </row>
    <row r="265" spans="1:2" x14ac:dyDescent="0.2">
      <c r="B265" s="9"/>
    </row>
    <row r="274" spans="1:9" ht="13.5" thickBot="1" x14ac:dyDescent="0.25"/>
    <row r="275" spans="1:9" x14ac:dyDescent="0.2">
      <c r="C275" s="332" t="str">
        <f>+$C$29</f>
        <v>EXPENDITURES</v>
      </c>
      <c r="D275" s="333"/>
      <c r="E275" s="333"/>
      <c r="F275" s="333"/>
      <c r="G275" s="334"/>
      <c r="H275" s="28" t="str">
        <f>+$H$29</f>
        <v>BUDGETED</v>
      </c>
      <c r="I275" s="28" t="str">
        <f>+$I$29</f>
        <v>APPROVED BUDGET</v>
      </c>
    </row>
    <row r="276" spans="1:9" ht="13.5" thickBot="1" x14ac:dyDescent="0.25">
      <c r="C276" s="24" t="str">
        <f>+$C$30</f>
        <v>2017-2018</v>
      </c>
      <c r="D276" s="25" t="str">
        <f>+$D$30</f>
        <v>2018-2019</v>
      </c>
      <c r="E276" s="25" t="str">
        <f>+$E$30</f>
        <v>2019-2020</v>
      </c>
      <c r="F276" s="25" t="str">
        <f>+$F$30</f>
        <v>2020-2021</v>
      </c>
      <c r="G276" s="26" t="str">
        <f>+$G$30</f>
        <v>2021-2022</v>
      </c>
      <c r="H276" s="27" t="s">
        <v>2348</v>
      </c>
      <c r="I276" s="27" t="str">
        <f>+$I$30</f>
        <v>2023-2024</v>
      </c>
    </row>
    <row r="277" spans="1:9" x14ac:dyDescent="0.2">
      <c r="A277" t="s">
        <v>109</v>
      </c>
      <c r="C277" s="38">
        <v>134417.54</v>
      </c>
      <c r="D277" s="38">
        <v>115000</v>
      </c>
      <c r="E277" s="38">
        <v>135000</v>
      </c>
      <c r="F277" s="38">
        <v>135000</v>
      </c>
      <c r="G277" s="38">
        <v>135000</v>
      </c>
      <c r="H277" s="38">
        <v>135000</v>
      </c>
      <c r="I277" s="38">
        <v>135000</v>
      </c>
    </row>
    <row r="280" spans="1:9" x14ac:dyDescent="0.2">
      <c r="G280" s="9"/>
      <c r="H280" s="9"/>
      <c r="I280" s="9"/>
    </row>
    <row r="283" spans="1:9" x14ac:dyDescent="0.2">
      <c r="H283" s="9"/>
    </row>
  </sheetData>
  <mergeCells count="9">
    <mergeCell ref="C29:G29"/>
    <mergeCell ref="C65:G65"/>
    <mergeCell ref="C99:G99"/>
    <mergeCell ref="C126:G126"/>
    <mergeCell ref="C275:G275"/>
    <mergeCell ref="C172:G172"/>
    <mergeCell ref="C206:G206"/>
    <mergeCell ref="C240:G240"/>
    <mergeCell ref="C136:G136"/>
  </mergeCells>
  <phoneticPr fontId="6" type="noConversion"/>
  <pageMargins left="0.45" right="0.45" top="0.75" bottom="0.75" header="0.3" footer="0.3"/>
  <pageSetup firstPageNumber="104" orientation="landscape" useFirstPageNumber="1" r:id="rId1"/>
  <headerFooter>
    <oddFooter>&amp;C&amp;P&amp;R06/30/2023</oddFooter>
  </headerFooter>
  <rowBreaks count="7" manualBreakCount="7">
    <brk id="34" max="16383" man="1"/>
    <brk id="68" max="16383" man="1"/>
    <brk id="102" max="16383" man="1"/>
    <brk id="141" max="16383" man="1"/>
    <brk id="175" max="16383" man="1"/>
    <brk id="209" max="16383" man="1"/>
    <brk id="2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T185"/>
  <sheetViews>
    <sheetView topLeftCell="A41" zoomScaleNormal="100" workbookViewId="0">
      <selection sqref="A1:G215"/>
    </sheetView>
  </sheetViews>
  <sheetFormatPr defaultRowHeight="12.75" x14ac:dyDescent="0.2"/>
  <cols>
    <col min="1" max="1" width="5.85546875" customWidth="1"/>
    <col min="2" max="2" width="63.85546875" customWidth="1"/>
    <col min="3" max="3" width="17.42578125" style="38" bestFit="1" customWidth="1"/>
    <col min="4" max="4" width="17.5703125" bestFit="1" customWidth="1"/>
    <col min="5" max="5" width="17.42578125" bestFit="1" customWidth="1"/>
    <col min="6" max="6" width="22" customWidth="1"/>
    <col min="7" max="7" width="20.85546875" bestFit="1" customWidth="1"/>
    <col min="8" max="8" width="14.140625" customWidth="1"/>
    <col min="9" max="9" width="15.5703125" bestFit="1" customWidth="1"/>
    <col min="11" max="11" width="10.140625" bestFit="1" customWidth="1"/>
  </cols>
  <sheetData>
    <row r="1" spans="1:9" x14ac:dyDescent="0.2">
      <c r="A1" s="1" t="s">
        <v>0</v>
      </c>
      <c r="B1" s="2"/>
      <c r="C1" s="41"/>
      <c r="D1" s="3"/>
      <c r="F1" s="4"/>
    </row>
    <row r="2" spans="1:9" x14ac:dyDescent="0.2">
      <c r="A2" s="5" t="s">
        <v>1</v>
      </c>
      <c r="B2" s="2"/>
      <c r="C2" s="41"/>
    </row>
    <row r="3" spans="1:9" x14ac:dyDescent="0.2">
      <c r="A3" s="1" t="s">
        <v>2956</v>
      </c>
      <c r="B3" s="2"/>
      <c r="C3" s="41"/>
    </row>
    <row r="6" spans="1:9" x14ac:dyDescent="0.2">
      <c r="D6" s="6"/>
    </row>
    <row r="7" spans="1:9" x14ac:dyDescent="0.2">
      <c r="B7" s="37"/>
      <c r="C7" s="285" t="s">
        <v>184</v>
      </c>
      <c r="D7" s="286" t="s">
        <v>287</v>
      </c>
      <c r="E7" s="286" t="s">
        <v>2957</v>
      </c>
      <c r="F7" s="286"/>
    </row>
    <row r="8" spans="1:9" x14ac:dyDescent="0.2">
      <c r="B8" s="37"/>
      <c r="C8" s="287" t="s">
        <v>2204</v>
      </c>
      <c r="D8" s="287" t="s">
        <v>2348</v>
      </c>
      <c r="E8" s="287" t="s">
        <v>2606</v>
      </c>
      <c r="F8" s="287" t="s">
        <v>2</v>
      </c>
    </row>
    <row r="9" spans="1:9" x14ac:dyDescent="0.2">
      <c r="B9" s="37"/>
      <c r="D9" s="38"/>
      <c r="E9" s="38"/>
      <c r="F9" s="38"/>
    </row>
    <row r="10" spans="1:9" x14ac:dyDescent="0.2">
      <c r="B10" s="288" t="s">
        <v>3</v>
      </c>
      <c r="C10" s="289">
        <f>+C76</f>
        <v>96593025.239999965</v>
      </c>
      <c r="D10" s="289">
        <f>+D76-1</f>
        <v>141690389.8979575</v>
      </c>
      <c r="E10" s="289">
        <f>+E76</f>
        <v>145868255.96663892</v>
      </c>
      <c r="F10" s="289">
        <f>E10-D10</f>
        <v>4177866.0686814189</v>
      </c>
      <c r="H10" s="9"/>
      <c r="I10" s="9"/>
    </row>
    <row r="11" spans="1:9" x14ac:dyDescent="0.2">
      <c r="B11" s="17"/>
      <c r="C11" s="36"/>
      <c r="D11" s="37"/>
      <c r="E11" s="37"/>
      <c r="F11" s="36"/>
    </row>
    <row r="12" spans="1:9" x14ac:dyDescent="0.2">
      <c r="B12" s="290" t="s">
        <v>2124</v>
      </c>
      <c r="C12" s="289">
        <f>+C88</f>
        <v>8095807.75</v>
      </c>
      <c r="D12" s="289">
        <f>+D88</f>
        <v>8094800</v>
      </c>
      <c r="E12" s="289">
        <f>+E88</f>
        <v>9094800</v>
      </c>
      <c r="F12" s="289">
        <f>E12-D12</f>
        <v>1000000</v>
      </c>
    </row>
    <row r="13" spans="1:9" x14ac:dyDescent="0.2">
      <c r="B13" s="37"/>
      <c r="D13" s="37"/>
      <c r="E13" s="37"/>
      <c r="F13" s="38"/>
    </row>
    <row r="14" spans="1:9" x14ac:dyDescent="0.2">
      <c r="B14" s="288" t="s">
        <v>4</v>
      </c>
      <c r="C14" s="289">
        <f>+C111</f>
        <v>2324817.0299999998</v>
      </c>
      <c r="D14" s="289">
        <f>+D111</f>
        <v>2500590</v>
      </c>
      <c r="E14" s="289">
        <f>+E111</f>
        <v>2591090</v>
      </c>
      <c r="F14" s="289">
        <f>E14-D14</f>
        <v>90500</v>
      </c>
    </row>
    <row r="15" spans="1:9" x14ac:dyDescent="0.2">
      <c r="B15" s="37"/>
      <c r="D15" s="37"/>
      <c r="E15" s="37"/>
      <c r="F15" s="38"/>
    </row>
    <row r="16" spans="1:9" x14ac:dyDescent="0.2">
      <c r="B16" s="288" t="s">
        <v>60</v>
      </c>
      <c r="C16" s="289">
        <f>+C140</f>
        <v>33039640.910000008</v>
      </c>
      <c r="D16" s="289">
        <f>+D140</f>
        <v>33821054</v>
      </c>
      <c r="E16" s="289">
        <f>+E140</f>
        <v>35936187</v>
      </c>
      <c r="F16" s="289">
        <f>E16-D16</f>
        <v>2115133</v>
      </c>
    </row>
    <row r="17" spans="2:13" x14ac:dyDescent="0.2">
      <c r="B17" s="37"/>
      <c r="D17" s="37"/>
      <c r="E17" s="37"/>
      <c r="F17" s="38"/>
    </row>
    <row r="18" spans="2:13" x14ac:dyDescent="0.2">
      <c r="B18" s="288" t="s">
        <v>67</v>
      </c>
      <c r="C18" s="289">
        <f>+C163</f>
        <v>9176339.459999999</v>
      </c>
      <c r="D18" s="289">
        <f>+D163</f>
        <v>8667835.5</v>
      </c>
      <c r="E18" s="289">
        <f>+E163</f>
        <v>8973356.25</v>
      </c>
      <c r="F18" s="289">
        <f>E18-D18-1</f>
        <v>305519.75</v>
      </c>
    </row>
    <row r="19" spans="2:13" x14ac:dyDescent="0.2">
      <c r="B19" s="37"/>
      <c r="D19" s="37"/>
      <c r="E19" s="37"/>
      <c r="F19" s="38"/>
    </row>
    <row r="20" spans="2:13" x14ac:dyDescent="0.2">
      <c r="B20" s="288" t="s">
        <v>85</v>
      </c>
      <c r="C20" s="289">
        <f>+C183</f>
        <v>7620240.8699999992</v>
      </c>
      <c r="D20" s="289">
        <f>+D183</f>
        <v>760200</v>
      </c>
      <c r="E20" s="289">
        <f>+E183</f>
        <v>753050</v>
      </c>
      <c r="F20" s="289">
        <f>E20-D20</f>
        <v>-7150</v>
      </c>
    </row>
    <row r="21" spans="2:13" x14ac:dyDescent="0.2">
      <c r="B21" s="17"/>
      <c r="C21" s="36"/>
      <c r="D21" s="37"/>
      <c r="E21" s="37"/>
      <c r="F21" s="36"/>
    </row>
    <row r="22" spans="2:13" x14ac:dyDescent="0.2">
      <c r="B22" s="288" t="s">
        <v>95</v>
      </c>
      <c r="C22" s="289">
        <v>0</v>
      </c>
      <c r="D22" s="289">
        <v>0</v>
      </c>
      <c r="E22" s="289">
        <f>+C49</f>
        <v>0</v>
      </c>
      <c r="F22" s="289">
        <f>E22-D22</f>
        <v>0</v>
      </c>
    </row>
    <row r="23" spans="2:13" x14ac:dyDescent="0.2">
      <c r="B23" s="17"/>
      <c r="C23" s="36"/>
      <c r="D23" s="36"/>
      <c r="E23" s="36"/>
      <c r="F23" s="36"/>
    </row>
    <row r="24" spans="2:13" x14ac:dyDescent="0.2">
      <c r="B24" s="288"/>
      <c r="C24" s="289"/>
      <c r="D24" s="289"/>
      <c r="E24" s="289"/>
      <c r="F24" s="289"/>
    </row>
    <row r="25" spans="2:13" x14ac:dyDescent="0.2">
      <c r="B25" s="17"/>
      <c r="C25" s="36"/>
      <c r="D25" s="37"/>
      <c r="E25" s="37"/>
      <c r="F25" s="36"/>
      <c r="H25" s="3"/>
      <c r="I25" s="3"/>
      <c r="J25" s="3"/>
      <c r="K25" s="3"/>
      <c r="L25" s="3"/>
      <c r="M25" s="3"/>
    </row>
    <row r="26" spans="2:13" s="3" customFormat="1" x14ac:dyDescent="0.2">
      <c r="B26" s="291" t="s">
        <v>2434</v>
      </c>
      <c r="C26" s="292">
        <f>SUM(C10:C25)</f>
        <v>156849871.25999999</v>
      </c>
      <c r="D26" s="292">
        <f>SUM(D10:D25)</f>
        <v>195534869.3979575</v>
      </c>
      <c r="E26" s="292">
        <f>SUM(E10:E25)</f>
        <v>203216739.21663892</v>
      </c>
      <c r="F26" s="293">
        <f>SUM(F10:F22)+1</f>
        <v>7681869.8186814189</v>
      </c>
      <c r="G26" s="69"/>
    </row>
    <row r="27" spans="2:13" s="3" customFormat="1" x14ac:dyDescent="0.2">
      <c r="B27" s="81"/>
      <c r="C27" s="35"/>
      <c r="D27" s="35"/>
      <c r="E27" s="35"/>
      <c r="F27" s="73"/>
    </row>
    <row r="28" spans="2:13" s="68" customFormat="1" x14ac:dyDescent="0.2">
      <c r="B28" s="81" t="s">
        <v>2794</v>
      </c>
      <c r="C28" s="35"/>
      <c r="D28" s="40">
        <f>-30623204-2911665</f>
        <v>-33534869</v>
      </c>
      <c r="E28" s="35">
        <v>0</v>
      </c>
      <c r="F28" s="35">
        <f>+E28-D28</f>
        <v>33534869</v>
      </c>
    </row>
    <row r="29" spans="2:13" s="68" customFormat="1" x14ac:dyDescent="0.2">
      <c r="B29" s="81" t="s">
        <v>2793</v>
      </c>
      <c r="C29" s="40"/>
      <c r="D29" s="40">
        <v>0</v>
      </c>
      <c r="E29" s="40">
        <f>-36121595+1</f>
        <v>-36121594</v>
      </c>
      <c r="F29" s="35">
        <f>+E29-D29</f>
        <v>-36121594</v>
      </c>
    </row>
    <row r="30" spans="2:13" s="3" customFormat="1" x14ac:dyDescent="0.2">
      <c r="B30" s="87" t="s">
        <v>2792</v>
      </c>
      <c r="C30" s="40"/>
      <c r="D30" s="40">
        <v>0</v>
      </c>
      <c r="E30" s="40">
        <v>-5095145</v>
      </c>
      <c r="F30" s="35">
        <f t="shared" ref="F30:F35" si="0">+E30-D30</f>
        <v>-5095145</v>
      </c>
    </row>
    <row r="31" spans="2:13" s="3" customFormat="1" x14ac:dyDescent="0.2">
      <c r="B31" s="52" t="s">
        <v>306</v>
      </c>
      <c r="C31" s="40"/>
      <c r="D31" s="40">
        <v>-450000</v>
      </c>
      <c r="E31" s="40">
        <v>-450000</v>
      </c>
      <c r="F31" s="35">
        <f t="shared" si="0"/>
        <v>0</v>
      </c>
    </row>
    <row r="32" spans="2:13" s="3" customFormat="1" x14ac:dyDescent="0.2">
      <c r="B32" s="52" t="s">
        <v>294</v>
      </c>
      <c r="C32" s="40"/>
      <c r="D32" s="40">
        <v>-1000000</v>
      </c>
      <c r="E32" s="40">
        <v>-1000000</v>
      </c>
      <c r="F32" s="35">
        <f t="shared" si="0"/>
        <v>0</v>
      </c>
    </row>
    <row r="33" spans="1:13" s="3" customFormat="1" x14ac:dyDescent="0.2">
      <c r="B33" s="52" t="s">
        <v>286</v>
      </c>
      <c r="C33" s="40"/>
      <c r="D33" s="40">
        <v>-1000000</v>
      </c>
      <c r="E33" s="40">
        <v>-1000000</v>
      </c>
      <c r="F33" s="35">
        <f t="shared" si="0"/>
        <v>0</v>
      </c>
    </row>
    <row r="34" spans="1:13" s="3" customFormat="1" x14ac:dyDescent="0.2">
      <c r="A34" s="4"/>
      <c r="B34" s="81" t="s">
        <v>203</v>
      </c>
      <c r="C34" s="40"/>
      <c r="D34" s="40">
        <v>-500000</v>
      </c>
      <c r="E34" s="40">
        <v>-500000</v>
      </c>
      <c r="F34" s="35">
        <f t="shared" si="0"/>
        <v>0</v>
      </c>
    </row>
    <row r="35" spans="1:13" s="3" customFormat="1" x14ac:dyDescent="0.2">
      <c r="A35" s="4"/>
      <c r="B35" s="81" t="s">
        <v>206</v>
      </c>
      <c r="C35" s="40"/>
      <c r="D35" s="40">
        <v>-675000</v>
      </c>
      <c r="E35" s="40">
        <v>-675000</v>
      </c>
      <c r="F35" s="35">
        <f t="shared" si="0"/>
        <v>0</v>
      </c>
    </row>
    <row r="36" spans="1:13" s="3" customFormat="1" ht="14.25" x14ac:dyDescent="0.2">
      <c r="B36" s="291" t="s">
        <v>2435</v>
      </c>
      <c r="C36" s="292">
        <f>SUM(C26:C35)+202</f>
        <v>156850073.25999999</v>
      </c>
      <c r="D36" s="294">
        <f>SUM(D26:D35)</f>
        <v>158375000.3979575</v>
      </c>
      <c r="E36" s="292">
        <f>SUM(E26:E35)</f>
        <v>158375000.21663892</v>
      </c>
      <c r="F36" s="292">
        <v>0</v>
      </c>
      <c r="I36" s="200"/>
      <c r="K36" s="137"/>
    </row>
    <row r="37" spans="1:13" s="3" customFormat="1" x14ac:dyDescent="0.2">
      <c r="B37" s="12"/>
      <c r="C37" s="35"/>
      <c r="D37" s="13"/>
      <c r="E37" s="13"/>
      <c r="F37" s="13"/>
    </row>
    <row r="38" spans="1:13" s="3" customFormat="1" x14ac:dyDescent="0.2">
      <c r="A38" s="1" t="s">
        <v>0</v>
      </c>
      <c r="B38" s="2"/>
      <c r="C38" s="41"/>
      <c r="D38" s="118"/>
      <c r="E38"/>
      <c r="F38"/>
    </row>
    <row r="39" spans="1:13" s="3" customFormat="1" x14ac:dyDescent="0.2">
      <c r="A39" s="5" t="s">
        <v>1</v>
      </c>
      <c r="B39" s="2"/>
      <c r="C39" s="41"/>
      <c r="D39"/>
      <c r="E39"/>
      <c r="F39"/>
      <c r="G39" s="186"/>
      <c r="H39"/>
      <c r="I39"/>
      <c r="J39"/>
      <c r="K39"/>
      <c r="L39"/>
      <c r="M39"/>
    </row>
    <row r="40" spans="1:13" x14ac:dyDescent="0.2">
      <c r="A40" s="1" t="str">
        <f>+A3</f>
        <v>2023-2024 Approved Budget</v>
      </c>
      <c r="B40" s="2"/>
      <c r="C40" s="41"/>
      <c r="G40" s="175"/>
      <c r="H40" s="3"/>
      <c r="I40" s="3"/>
      <c r="J40" s="3"/>
      <c r="K40" s="3"/>
      <c r="L40" s="3"/>
      <c r="M40" s="3"/>
    </row>
    <row r="41" spans="1:13" s="3" customFormat="1" x14ac:dyDescent="0.2">
      <c r="A41" s="1"/>
      <c r="B41" s="2"/>
      <c r="C41" s="41"/>
      <c r="D41"/>
      <c r="E41"/>
      <c r="F41"/>
    </row>
    <row r="42" spans="1:13" s="3" customFormat="1" x14ac:dyDescent="0.2">
      <c r="A42" s="123"/>
      <c r="B42" s="328" t="s">
        <v>186</v>
      </c>
      <c r="C42" s="125" t="str">
        <f>+E7</f>
        <v>Approved Budget</v>
      </c>
      <c r="F42" s="19"/>
    </row>
    <row r="43" spans="1:13" s="3" customFormat="1" x14ac:dyDescent="0.2">
      <c r="A43" s="122"/>
      <c r="B43" s="329"/>
      <c r="C43" s="126" t="str">
        <f>+E8</f>
        <v>2023-2024</v>
      </c>
      <c r="F43" s="19"/>
      <c r="H43" s="33"/>
      <c r="I43" s="33"/>
      <c r="J43" s="33"/>
      <c r="K43" s="33"/>
      <c r="L43" s="33"/>
      <c r="M43" s="33"/>
    </row>
    <row r="44" spans="1:13" s="68" customFormat="1" x14ac:dyDescent="0.2">
      <c r="A44" s="120"/>
      <c r="B44" s="121" t="s">
        <v>2783</v>
      </c>
      <c r="C44" s="48">
        <v>0</v>
      </c>
      <c r="F44" s="325"/>
    </row>
    <row r="45" spans="1:13" s="68" customFormat="1" x14ac:dyDescent="0.2">
      <c r="A45" s="120"/>
      <c r="B45" s="121" t="s">
        <v>2784</v>
      </c>
      <c r="C45" s="48">
        <v>0</v>
      </c>
      <c r="F45" s="325"/>
    </row>
    <row r="46" spans="1:13" s="3" customFormat="1" x14ac:dyDescent="0.2">
      <c r="A46" s="120"/>
      <c r="B46" s="121"/>
      <c r="C46" s="48"/>
      <c r="F46" s="19"/>
    </row>
    <row r="47" spans="1:13" s="3" customFormat="1" x14ac:dyDescent="0.2">
      <c r="A47" s="120"/>
      <c r="B47" s="121"/>
      <c r="C47" s="48"/>
      <c r="F47" s="19"/>
    </row>
    <row r="48" spans="1:13" s="3" customFormat="1" x14ac:dyDescent="0.2">
      <c r="A48" s="120"/>
      <c r="B48" s="121"/>
      <c r="C48" s="48"/>
      <c r="F48" s="19"/>
    </row>
    <row r="49" spans="1:46" s="3" customFormat="1" x14ac:dyDescent="0.2">
      <c r="A49" s="119"/>
      <c r="B49" s="10" t="s">
        <v>96</v>
      </c>
      <c r="C49" s="11">
        <f>SUM(C44:C48)</f>
        <v>0</v>
      </c>
      <c r="F49" s="13"/>
    </row>
    <row r="50" spans="1:46" s="3" customFormat="1" x14ac:dyDescent="0.2">
      <c r="A50" s="53"/>
      <c r="B50" s="12"/>
      <c r="C50" s="35"/>
      <c r="F50" s="13"/>
    </row>
    <row r="51" spans="1:46" s="3" customFormat="1" x14ac:dyDescent="0.2">
      <c r="A51" s="53"/>
      <c r="B51" s="12"/>
      <c r="C51" s="35"/>
      <c r="F51" s="13"/>
      <c r="H51"/>
      <c r="I51"/>
      <c r="J51"/>
      <c r="K51"/>
      <c r="L51"/>
      <c r="M51"/>
    </row>
    <row r="52" spans="1:46" x14ac:dyDescent="0.2">
      <c r="A52" s="1" t="s">
        <v>0</v>
      </c>
      <c r="B52" s="2"/>
      <c r="C52" s="41"/>
    </row>
    <row r="53" spans="1:46" x14ac:dyDescent="0.2">
      <c r="A53" s="5" t="s">
        <v>1</v>
      </c>
      <c r="B53" s="2"/>
      <c r="C53" s="41"/>
    </row>
    <row r="54" spans="1:46" x14ac:dyDescent="0.2">
      <c r="A54" s="1" t="str">
        <f>+A3</f>
        <v>2023-2024 Approved Budget</v>
      </c>
      <c r="B54" s="2"/>
      <c r="C54" s="41"/>
    </row>
    <row r="55" spans="1:46" x14ac:dyDescent="0.2">
      <c r="A55" s="295"/>
      <c r="B55" s="123"/>
      <c r="C55" s="285" t="s">
        <v>184</v>
      </c>
      <c r="D55" s="286" t="s">
        <v>287</v>
      </c>
      <c r="E55" s="286" t="str">
        <f>+E7</f>
        <v>Approved Budget</v>
      </c>
      <c r="F55" s="286"/>
    </row>
    <row r="56" spans="1:46" x14ac:dyDescent="0.2">
      <c r="A56" s="296"/>
      <c r="B56" s="297" t="s">
        <v>3</v>
      </c>
      <c r="C56" s="287" t="str">
        <f>+C8</f>
        <v>2021-2022</v>
      </c>
      <c r="D56" s="287" t="str">
        <f>+D8</f>
        <v>2022-2023</v>
      </c>
      <c r="E56" s="287" t="str">
        <f>+E8</f>
        <v>2023-2024</v>
      </c>
      <c r="F56" s="287" t="s">
        <v>2</v>
      </c>
    </row>
    <row r="57" spans="1:46" x14ac:dyDescent="0.2">
      <c r="A57" s="288">
        <v>511</v>
      </c>
      <c r="B57" s="298" t="s">
        <v>57</v>
      </c>
      <c r="C57" s="299">
        <v>52824113.660000004</v>
      </c>
      <c r="D57" s="289">
        <v>93846446.434320509</v>
      </c>
      <c r="E57" s="289">
        <f>'INSTR Tab'!D21</f>
        <v>99062374.625088632</v>
      </c>
      <c r="F57" s="289">
        <f t="shared" ref="F57:F74" si="1">+E57-D57</f>
        <v>5215928.1907681227</v>
      </c>
    </row>
    <row r="58" spans="1:46" x14ac:dyDescent="0.2">
      <c r="A58" s="288">
        <v>511</v>
      </c>
      <c r="B58" s="298" t="s">
        <v>58</v>
      </c>
      <c r="C58" s="299">
        <v>29800397.210000001</v>
      </c>
      <c r="D58" s="289">
        <v>33573180.681442</v>
      </c>
      <c r="E58" s="289">
        <f>+'SE Tab'!D18</f>
        <v>35257453.428052299</v>
      </c>
      <c r="F58" s="289">
        <f t="shared" si="1"/>
        <v>1684272.7466102988</v>
      </c>
    </row>
    <row r="59" spans="1:46" x14ac:dyDescent="0.2">
      <c r="A59" s="288">
        <v>511</v>
      </c>
      <c r="B59" s="298" t="s">
        <v>6</v>
      </c>
      <c r="C59" s="299">
        <v>1051464.44</v>
      </c>
      <c r="D59" s="289">
        <v>1372191.7652680001</v>
      </c>
      <c r="E59" s="289">
        <f>+'Adm Tab'!D10</f>
        <v>1368961.7784</v>
      </c>
      <c r="F59" s="289">
        <f t="shared" si="1"/>
        <v>-3229.9868680001236</v>
      </c>
    </row>
    <row r="60" spans="1:46" x14ac:dyDescent="0.2">
      <c r="A60" s="288">
        <v>511</v>
      </c>
      <c r="B60" s="298" t="s">
        <v>7</v>
      </c>
      <c r="C60" s="299">
        <v>531287.57999999996</v>
      </c>
      <c r="D60" s="289">
        <v>608440.15098799998</v>
      </c>
      <c r="E60" s="289">
        <f>+'Fis Tab'!D9</f>
        <v>693868.94329695869</v>
      </c>
      <c r="F60" s="289">
        <f t="shared" si="1"/>
        <v>85428.792308958713</v>
      </c>
    </row>
    <row r="61" spans="1:46" x14ac:dyDescent="0.2">
      <c r="A61" s="288">
        <v>511</v>
      </c>
      <c r="B61" s="298" t="s">
        <v>5</v>
      </c>
      <c r="C61" s="299">
        <v>6132729.4100000001</v>
      </c>
      <c r="D61" s="289">
        <v>8238623.1419640034</v>
      </c>
      <c r="E61" s="289">
        <f>+'O&amp;M Tab'!D11</f>
        <v>8680009.6000000071</v>
      </c>
      <c r="F61" s="289">
        <f t="shared" si="1"/>
        <v>441386.45803600363</v>
      </c>
    </row>
    <row r="62" spans="1:46" x14ac:dyDescent="0.2">
      <c r="A62" s="288">
        <v>511</v>
      </c>
      <c r="B62" s="298" t="s">
        <v>54</v>
      </c>
      <c r="C62" s="299">
        <v>429228.52</v>
      </c>
      <c r="D62" s="289">
        <v>748281.43632500013</v>
      </c>
      <c r="E62" s="289">
        <f>+'HR Tab'!D9</f>
        <v>798764.97715275001</v>
      </c>
      <c r="F62" s="289">
        <f t="shared" si="1"/>
        <v>50483.540827749879</v>
      </c>
      <c r="H62" s="7"/>
      <c r="I62" s="7"/>
      <c r="J62" s="7"/>
      <c r="K62" s="7"/>
      <c r="L62" s="7"/>
      <c r="M62" s="7"/>
    </row>
    <row r="63" spans="1:46" x14ac:dyDescent="0.2">
      <c r="A63" s="288">
        <v>511</v>
      </c>
      <c r="B63" s="298" t="s">
        <v>55</v>
      </c>
      <c r="C63" s="299">
        <v>989763.89999999991</v>
      </c>
      <c r="D63" s="289">
        <v>811929.28765000007</v>
      </c>
      <c r="E63" s="289">
        <f>+'Trans Tab'!D10</f>
        <v>831688.61464825016</v>
      </c>
      <c r="F63" s="289">
        <f t="shared" si="1"/>
        <v>19759.326998250093</v>
      </c>
      <c r="G63" s="8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</row>
    <row r="64" spans="1:46" x14ac:dyDescent="0.2">
      <c r="A64" s="288">
        <v>511</v>
      </c>
      <c r="B64" s="17" t="s">
        <v>30</v>
      </c>
      <c r="C64" s="299">
        <v>1106476.57</v>
      </c>
      <c r="D64" s="289">
        <v>1350000</v>
      </c>
      <c r="E64" s="289">
        <v>1350000</v>
      </c>
      <c r="F64" s="289">
        <f t="shared" si="1"/>
        <v>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</row>
    <row r="65" spans="1:46" x14ac:dyDescent="0.2">
      <c r="A65" s="288">
        <v>511</v>
      </c>
      <c r="B65" s="300" t="s">
        <v>204</v>
      </c>
      <c r="C65" s="299">
        <v>777932.57</v>
      </c>
      <c r="D65" s="289">
        <v>600000</v>
      </c>
      <c r="E65" s="289">
        <v>600000</v>
      </c>
      <c r="F65" s="289">
        <f t="shared" si="1"/>
        <v>0</v>
      </c>
      <c r="G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</row>
    <row r="66" spans="1:46" x14ac:dyDescent="0.2">
      <c r="A66" s="288">
        <v>511</v>
      </c>
      <c r="B66" s="298" t="s">
        <v>8</v>
      </c>
      <c r="C66" s="299">
        <v>135432.13</v>
      </c>
      <c r="D66" s="289">
        <v>200000</v>
      </c>
      <c r="E66" s="289">
        <v>200000</v>
      </c>
      <c r="F66" s="289">
        <f t="shared" si="1"/>
        <v>0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</row>
    <row r="67" spans="1:46" x14ac:dyDescent="0.2">
      <c r="A67" s="288">
        <v>511</v>
      </c>
      <c r="B67" s="298" t="s">
        <v>9</v>
      </c>
      <c r="C67" s="299">
        <v>101442.19000000006</v>
      </c>
      <c r="D67" s="289">
        <v>40000</v>
      </c>
      <c r="E67" s="289">
        <v>40000</v>
      </c>
      <c r="F67" s="289">
        <f t="shared" si="1"/>
        <v>0</v>
      </c>
      <c r="G67" s="1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</row>
    <row r="68" spans="1:46" x14ac:dyDescent="0.2">
      <c r="A68" s="288">
        <v>511</v>
      </c>
      <c r="B68" s="298" t="s">
        <v>10</v>
      </c>
      <c r="C68" s="299">
        <v>827713.21</v>
      </c>
      <c r="D68" s="301">
        <v>875000</v>
      </c>
      <c r="E68" s="301">
        <v>875000</v>
      </c>
      <c r="F68" s="289">
        <f t="shared" si="1"/>
        <v>0</v>
      </c>
      <c r="G68" s="1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</row>
    <row r="69" spans="1:46" x14ac:dyDescent="0.2">
      <c r="A69" s="288">
        <v>511</v>
      </c>
      <c r="B69" s="298" t="s">
        <v>102</v>
      </c>
      <c r="C69" s="299">
        <v>248106.14</v>
      </c>
      <c r="D69" s="289">
        <v>55000</v>
      </c>
      <c r="E69" s="289">
        <v>60000</v>
      </c>
      <c r="F69" s="289">
        <f t="shared" si="1"/>
        <v>5000</v>
      </c>
      <c r="G69" s="63"/>
      <c r="H69" s="14"/>
      <c r="I69" s="14"/>
      <c r="J69" s="14"/>
      <c r="K69" s="14"/>
      <c r="L69" s="14"/>
      <c r="M69" s="14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</row>
    <row r="70" spans="1:46" s="16" customFormat="1" x14ac:dyDescent="0.2">
      <c r="A70" s="288">
        <v>511</v>
      </c>
      <c r="B70" s="300" t="s">
        <v>303</v>
      </c>
      <c r="C70" s="302">
        <v>318369.74</v>
      </c>
      <c r="D70" s="289">
        <v>150000</v>
      </c>
      <c r="E70" s="289">
        <v>150000</v>
      </c>
      <c r="F70" s="289">
        <f t="shared" si="1"/>
        <v>0</v>
      </c>
      <c r="G70" s="63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</row>
    <row r="71" spans="1:46" s="16" customFormat="1" x14ac:dyDescent="0.2">
      <c r="A71" s="123">
        <v>511</v>
      </c>
      <c r="B71" s="303" t="s">
        <v>93</v>
      </c>
      <c r="C71" s="304">
        <v>10610</v>
      </c>
      <c r="D71" s="289">
        <v>9705</v>
      </c>
      <c r="E71" s="289">
        <f>' Instr Other'!G108+'SE Other'!G431+Adm!G43+'Fis Adm'!G27+'O&amp;M'!G263</f>
        <v>7990</v>
      </c>
      <c r="F71" s="305">
        <f t="shared" si="1"/>
        <v>-1715</v>
      </c>
      <c r="G71" s="82"/>
      <c r="H71" s="15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</row>
    <row r="72" spans="1:46" s="16" customFormat="1" x14ac:dyDescent="0.2">
      <c r="A72" s="123">
        <v>511</v>
      </c>
      <c r="B72" s="303" t="s">
        <v>256</v>
      </c>
      <c r="C72" s="304">
        <v>0</v>
      </c>
      <c r="D72" s="301">
        <v>-800000</v>
      </c>
      <c r="E72" s="301">
        <v>-2700000</v>
      </c>
      <c r="F72" s="305">
        <f>+E72-D72</f>
        <v>-1900000</v>
      </c>
      <c r="G72" s="82"/>
      <c r="H72" s="15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</row>
    <row r="73" spans="1:46" s="16" customFormat="1" x14ac:dyDescent="0.2">
      <c r="A73" s="123">
        <v>511</v>
      </c>
      <c r="B73" s="303" t="s">
        <v>257</v>
      </c>
      <c r="C73" s="304">
        <v>0</v>
      </c>
      <c r="D73" s="301">
        <v>-1021076</v>
      </c>
      <c r="E73" s="301">
        <f>-1800000-136299-409320-94906</f>
        <v>-2440525</v>
      </c>
      <c r="F73" s="289">
        <f t="shared" si="1"/>
        <v>-1419449</v>
      </c>
      <c r="G73" s="77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</row>
    <row r="74" spans="1:46" s="15" customFormat="1" x14ac:dyDescent="0.2">
      <c r="A74" s="288">
        <v>511</v>
      </c>
      <c r="B74" s="306" t="s">
        <v>302</v>
      </c>
      <c r="C74" s="302">
        <v>1307957.97</v>
      </c>
      <c r="D74" s="301">
        <v>1032669</v>
      </c>
      <c r="E74" s="301">
        <v>1032669</v>
      </c>
      <c r="F74" s="289">
        <f t="shared" si="1"/>
        <v>0</v>
      </c>
      <c r="G74" s="63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</row>
    <row r="75" spans="1:46" s="16" customFormat="1" x14ac:dyDescent="0.2">
      <c r="A75" s="290"/>
      <c r="B75" s="307"/>
      <c r="C75" s="308"/>
      <c r="D75" s="309"/>
      <c r="E75" s="310"/>
      <c r="F75" s="309"/>
      <c r="G75" s="81"/>
      <c r="H75" s="12"/>
      <c r="I75" s="12"/>
      <c r="J75" s="12"/>
      <c r="K75" s="12"/>
      <c r="L75" s="12"/>
      <c r="M75" s="12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</row>
    <row r="76" spans="1:46" s="3" customFormat="1" x14ac:dyDescent="0.2">
      <c r="A76" s="288"/>
      <c r="B76" s="291" t="s">
        <v>11</v>
      </c>
      <c r="C76" s="292">
        <v>96593025.239999965</v>
      </c>
      <c r="D76" s="292">
        <f>SUM(D57:D75)</f>
        <v>141690390.8979575</v>
      </c>
      <c r="E76" s="292">
        <f>SUM(E57:E75)</f>
        <v>145868255.96663892</v>
      </c>
      <c r="F76" s="292">
        <f>SUM(F57:F75)</f>
        <v>4177865.0686813835</v>
      </c>
      <c r="G76" s="35"/>
      <c r="H76" s="13"/>
      <c r="I76" s="265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</row>
    <row r="77" spans="1:46" s="3" customFormat="1" x14ac:dyDescent="0.2">
      <c r="A77" s="17"/>
      <c r="B77" s="81"/>
      <c r="C77" s="35"/>
      <c r="D77" s="35"/>
      <c r="E77" s="35"/>
      <c r="F77" s="35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</row>
    <row r="78" spans="1:46" s="3" customFormat="1" x14ac:dyDescent="0.2">
      <c r="A78" s="7"/>
      <c r="B78" s="12"/>
      <c r="C78" s="35"/>
      <c r="D78" s="35"/>
      <c r="E78" s="35"/>
      <c r="F78" s="13"/>
      <c r="G78"/>
      <c r="H78"/>
      <c r="I78"/>
      <c r="J78"/>
      <c r="K78"/>
      <c r="L78"/>
      <c r="M78"/>
    </row>
    <row r="79" spans="1:46" x14ac:dyDescent="0.2">
      <c r="A79" s="1" t="s">
        <v>0</v>
      </c>
      <c r="B79" s="2"/>
      <c r="C79" s="41"/>
      <c r="D79" s="37"/>
      <c r="E79" s="37"/>
      <c r="F79" s="37"/>
    </row>
    <row r="80" spans="1:46" x14ac:dyDescent="0.2">
      <c r="A80" s="5" t="s">
        <v>1</v>
      </c>
      <c r="B80" s="2"/>
      <c r="C80" s="41"/>
      <c r="D80" s="37"/>
      <c r="E80" s="37"/>
      <c r="F80" s="37"/>
    </row>
    <row r="81" spans="1:46" x14ac:dyDescent="0.2">
      <c r="A81" s="1" t="str">
        <f>+A3</f>
        <v>2023-2024 Approved Budget</v>
      </c>
      <c r="D81" s="17"/>
      <c r="E81" s="37"/>
      <c r="F81" s="37"/>
    </row>
    <row r="82" spans="1:46" x14ac:dyDescent="0.2">
      <c r="A82" s="123"/>
      <c r="B82" s="123"/>
      <c r="C82" s="285" t="s">
        <v>184</v>
      </c>
      <c r="D82" s="286" t="s">
        <v>287</v>
      </c>
      <c r="E82" s="311" t="str">
        <f>+E7</f>
        <v>Approved Budget</v>
      </c>
      <c r="F82" s="123"/>
    </row>
    <row r="83" spans="1:46" x14ac:dyDescent="0.2">
      <c r="A83" s="122"/>
      <c r="B83" s="297" t="s">
        <v>2122</v>
      </c>
      <c r="C83" s="287" t="str">
        <f>+C8</f>
        <v>2021-2022</v>
      </c>
      <c r="D83" s="287" t="str">
        <f>+D8</f>
        <v>2022-2023</v>
      </c>
      <c r="E83" s="287" t="str">
        <f>+E8</f>
        <v>2023-2024</v>
      </c>
      <c r="F83" s="287" t="s">
        <v>2795</v>
      </c>
      <c r="G83" s="14"/>
      <c r="H83" s="14"/>
      <c r="I83" s="14"/>
      <c r="J83" s="14"/>
      <c r="K83" s="14"/>
      <c r="L83" s="14"/>
      <c r="M83" s="14"/>
    </row>
    <row r="84" spans="1:46" x14ac:dyDescent="0.2">
      <c r="A84" s="288"/>
      <c r="B84" s="312"/>
      <c r="C84" s="308"/>
      <c r="D84" s="308"/>
      <c r="E84" s="308"/>
      <c r="F84" s="289"/>
      <c r="G84" s="269"/>
      <c r="H84" s="14"/>
      <c r="I84" s="14"/>
      <c r="J84" s="14"/>
      <c r="K84" s="14"/>
      <c r="L84" s="14"/>
      <c r="M84" s="14"/>
    </row>
    <row r="85" spans="1:46" s="14" customFormat="1" x14ac:dyDescent="0.2">
      <c r="A85" s="288">
        <v>522</v>
      </c>
      <c r="B85" s="290" t="s">
        <v>2125</v>
      </c>
      <c r="C85" s="313">
        <v>8000000</v>
      </c>
      <c r="D85" s="301">
        <v>8000000</v>
      </c>
      <c r="E85" s="48">
        <v>9000000</v>
      </c>
      <c r="F85" s="289">
        <f>+E85-D85</f>
        <v>1000000</v>
      </c>
      <c r="G85" s="77"/>
      <c r="H85" s="16"/>
      <c r="I85" s="16"/>
      <c r="J85" s="16"/>
      <c r="K85" s="16"/>
      <c r="L85" s="16"/>
      <c r="M85" s="16"/>
    </row>
    <row r="86" spans="1:46" s="16" customFormat="1" x14ac:dyDescent="0.2">
      <c r="A86" s="290">
        <v>529</v>
      </c>
      <c r="B86" s="307" t="s">
        <v>94</v>
      </c>
      <c r="C86" s="308">
        <f>66511.73+29296.02</f>
        <v>95807.75</v>
      </c>
      <c r="D86" s="309">
        <v>94800</v>
      </c>
      <c r="E86" s="48">
        <f>Misc!B13</f>
        <v>94800</v>
      </c>
      <c r="F86" s="309">
        <f>+E86-D86</f>
        <v>0</v>
      </c>
      <c r="G86" s="63"/>
      <c r="H86" s="14"/>
      <c r="I86" s="14"/>
      <c r="J86" s="14"/>
      <c r="K86" s="14"/>
      <c r="L86" s="14"/>
      <c r="M86" s="14"/>
    </row>
    <row r="87" spans="1:46" s="16" customFormat="1" x14ac:dyDescent="0.2">
      <c r="A87" s="288"/>
      <c r="B87" s="291"/>
      <c r="C87" s="292"/>
      <c r="D87" s="292"/>
      <c r="E87" s="292"/>
      <c r="F87" s="292"/>
      <c r="G87" s="12"/>
      <c r="H87" s="12"/>
      <c r="I87" s="12"/>
      <c r="J87" s="12"/>
      <c r="K87" s="12"/>
      <c r="L87" s="12"/>
      <c r="M87" s="12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</row>
    <row r="88" spans="1:46" s="291" customFormat="1" x14ac:dyDescent="0.2">
      <c r="B88" s="291" t="s">
        <v>2123</v>
      </c>
      <c r="C88" s="292">
        <f>SUM(C85:C87)</f>
        <v>8095807.75</v>
      </c>
      <c r="D88" s="292">
        <f>SUM(D85:D87)</f>
        <v>8094800</v>
      </c>
      <c r="E88" s="292">
        <f>SUM(E85:E87)</f>
        <v>9094800</v>
      </c>
      <c r="F88" s="294">
        <f>SUM(F85:F87)</f>
        <v>1000000</v>
      </c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318"/>
    </row>
    <row r="89" spans="1:46" s="16" customFormat="1" x14ac:dyDescent="0.2">
      <c r="A89" s="7"/>
      <c r="B89" s="14"/>
      <c r="C89" s="149"/>
      <c r="D89" s="149"/>
      <c r="E89" s="60"/>
      <c r="F89" s="8"/>
    </row>
    <row r="90" spans="1:46" s="16" customFormat="1" x14ac:dyDescent="0.2">
      <c r="A90" s="7"/>
      <c r="B90" s="14"/>
      <c r="C90" s="149"/>
      <c r="D90" s="149"/>
      <c r="E90" s="60"/>
      <c r="F90" s="8"/>
      <c r="G90" s="3"/>
      <c r="H90" s="3"/>
      <c r="I90" s="3"/>
      <c r="J90" s="3"/>
      <c r="K90" s="3"/>
      <c r="L90" s="3"/>
      <c r="M90" s="3"/>
    </row>
    <row r="91" spans="1:46" s="3" customFormat="1" x14ac:dyDescent="0.2">
      <c r="A91" s="7"/>
      <c r="B91" s="12"/>
      <c r="C91" s="35"/>
      <c r="D91" s="35"/>
      <c r="E91" s="35"/>
      <c r="F91" s="13"/>
      <c r="G91"/>
      <c r="H91"/>
      <c r="I91"/>
      <c r="J91"/>
      <c r="K91"/>
      <c r="L91"/>
      <c r="M91"/>
    </row>
    <row r="92" spans="1:46" x14ac:dyDescent="0.2">
      <c r="A92" s="1" t="s">
        <v>0</v>
      </c>
      <c r="B92" s="2"/>
      <c r="C92" s="41"/>
      <c r="D92" s="61"/>
      <c r="E92" s="37"/>
    </row>
    <row r="93" spans="1:46" x14ac:dyDescent="0.2">
      <c r="A93" s="5" t="s">
        <v>1</v>
      </c>
      <c r="B93" s="2"/>
      <c r="C93" s="41"/>
      <c r="D93" s="61"/>
      <c r="E93" s="37"/>
      <c r="G93" s="9"/>
    </row>
    <row r="94" spans="1:46" x14ac:dyDescent="0.2">
      <c r="A94" s="1" t="str">
        <f>+A3</f>
        <v>2023-2024 Approved Budget</v>
      </c>
      <c r="D94" s="17"/>
      <c r="E94" s="37"/>
      <c r="I94" s="9"/>
    </row>
    <row r="95" spans="1:46" x14ac:dyDescent="0.2">
      <c r="A95" s="123"/>
      <c r="B95" s="123"/>
      <c r="C95" s="285" t="s">
        <v>184</v>
      </c>
      <c r="D95" s="286" t="s">
        <v>287</v>
      </c>
      <c r="E95" s="286" t="str">
        <f>+E7</f>
        <v>Approved Budget</v>
      </c>
      <c r="F95" s="286"/>
    </row>
    <row r="96" spans="1:46" x14ac:dyDescent="0.2">
      <c r="A96" s="296"/>
      <c r="B96" s="297" t="s">
        <v>4</v>
      </c>
      <c r="C96" s="287" t="str">
        <f>+C8</f>
        <v>2021-2022</v>
      </c>
      <c r="D96" s="287" t="str">
        <f>+D8</f>
        <v>2022-2023</v>
      </c>
      <c r="E96" s="287" t="str">
        <f>+E8</f>
        <v>2023-2024</v>
      </c>
      <c r="F96" s="287" t="s">
        <v>2795</v>
      </c>
    </row>
    <row r="97" spans="1:13" x14ac:dyDescent="0.2">
      <c r="A97" s="288"/>
      <c r="B97" s="288"/>
      <c r="C97" s="314"/>
      <c r="D97" s="314"/>
      <c r="E97" s="314"/>
      <c r="F97" s="289"/>
    </row>
    <row r="98" spans="1:13" x14ac:dyDescent="0.2">
      <c r="A98" s="288">
        <v>561</v>
      </c>
      <c r="B98" s="288" t="s">
        <v>16</v>
      </c>
      <c r="C98" s="299">
        <v>1448502.8</v>
      </c>
      <c r="D98" s="302">
        <v>1620000</v>
      </c>
      <c r="E98" s="302">
        <f>+Instr!I34</f>
        <v>1620000</v>
      </c>
      <c r="F98" s="289">
        <f t="shared" ref="F98:F109" si="2">+E98-D98</f>
        <v>0</v>
      </c>
      <c r="G98" s="37"/>
    </row>
    <row r="99" spans="1:13" x14ac:dyDescent="0.2">
      <c r="A99" s="288">
        <v>561</v>
      </c>
      <c r="B99" s="288" t="s">
        <v>75</v>
      </c>
      <c r="C99" s="299">
        <v>71114.14</v>
      </c>
      <c r="D99" s="299">
        <v>75590</v>
      </c>
      <c r="E99" s="299">
        <f>+Instr!I73</f>
        <v>75590</v>
      </c>
      <c r="F99" s="289">
        <f t="shared" si="2"/>
        <v>0</v>
      </c>
      <c r="G99" s="37"/>
    </row>
    <row r="100" spans="1:13" x14ac:dyDescent="0.2">
      <c r="A100" s="288">
        <v>561</v>
      </c>
      <c r="B100" s="288" t="s">
        <v>76</v>
      </c>
      <c r="C100" s="299">
        <v>1875.45</v>
      </c>
      <c r="D100" s="299">
        <v>2000</v>
      </c>
      <c r="E100" s="299">
        <f>+Instr!I108</f>
        <v>2000</v>
      </c>
      <c r="F100" s="289">
        <f t="shared" si="2"/>
        <v>0</v>
      </c>
      <c r="G100" s="37"/>
    </row>
    <row r="101" spans="1:13" x14ac:dyDescent="0.2">
      <c r="A101" s="315">
        <v>561</v>
      </c>
      <c r="B101" s="288" t="s">
        <v>77</v>
      </c>
      <c r="C101" s="299">
        <v>16607.52</v>
      </c>
      <c r="D101" s="302">
        <v>3500</v>
      </c>
      <c r="E101" s="299">
        <f>+Instr!I143</f>
        <v>3500</v>
      </c>
      <c r="F101" s="289">
        <f t="shared" si="2"/>
        <v>0</v>
      </c>
      <c r="G101" s="37"/>
    </row>
    <row r="102" spans="1:13" x14ac:dyDescent="0.2">
      <c r="A102" s="315">
        <v>561</v>
      </c>
      <c r="B102" s="288" t="s">
        <v>78</v>
      </c>
      <c r="C102" s="299">
        <v>46211.7</v>
      </c>
      <c r="D102" s="299">
        <v>50000</v>
      </c>
      <c r="E102" s="299">
        <f>+Instr!I178</f>
        <v>50000</v>
      </c>
      <c r="F102" s="289">
        <f t="shared" si="2"/>
        <v>0</v>
      </c>
      <c r="G102" s="37"/>
    </row>
    <row r="103" spans="1:13" x14ac:dyDescent="0.2">
      <c r="A103" s="315">
        <v>561</v>
      </c>
      <c r="B103" s="288" t="s">
        <v>79</v>
      </c>
      <c r="C103" s="299">
        <v>6081.45</v>
      </c>
      <c r="D103" s="299">
        <v>12500</v>
      </c>
      <c r="E103" s="299">
        <f>+Instr!I213</f>
        <v>8000</v>
      </c>
      <c r="F103" s="289">
        <f t="shared" si="2"/>
        <v>-4500</v>
      </c>
    </row>
    <row r="104" spans="1:13" x14ac:dyDescent="0.2">
      <c r="A104" s="315">
        <v>561</v>
      </c>
      <c r="B104" s="288" t="s">
        <v>27</v>
      </c>
      <c r="C104" s="299">
        <v>171480.12</v>
      </c>
      <c r="D104" s="299">
        <v>250000</v>
      </c>
      <c r="E104" s="299">
        <f>+Instr!I248</f>
        <v>275000</v>
      </c>
      <c r="F104" s="289">
        <f t="shared" si="2"/>
        <v>25000</v>
      </c>
    </row>
    <row r="105" spans="1:13" x14ac:dyDescent="0.2">
      <c r="A105" s="315">
        <v>561</v>
      </c>
      <c r="B105" s="288" t="s">
        <v>81</v>
      </c>
      <c r="C105" s="314">
        <f>51995.63+94138.26+231655.53</f>
        <v>377789.42</v>
      </c>
      <c r="D105" s="299">
        <v>300000</v>
      </c>
      <c r="E105" s="299">
        <f>+Instr!I282</f>
        <v>370000</v>
      </c>
      <c r="F105" s="289">
        <f t="shared" si="2"/>
        <v>70000</v>
      </c>
    </row>
    <row r="106" spans="1:13" x14ac:dyDescent="0.2">
      <c r="A106" s="315">
        <v>567</v>
      </c>
      <c r="B106" s="288" t="s">
        <v>28</v>
      </c>
      <c r="C106" s="299">
        <v>33569.79</v>
      </c>
      <c r="D106" s="299">
        <v>40000</v>
      </c>
      <c r="E106" s="299">
        <f>+Instr!I317</f>
        <v>40000</v>
      </c>
      <c r="F106" s="289">
        <f t="shared" si="2"/>
        <v>0</v>
      </c>
    </row>
    <row r="107" spans="1:13" x14ac:dyDescent="0.2">
      <c r="A107" s="315">
        <v>567</v>
      </c>
      <c r="B107" s="288" t="s">
        <v>82</v>
      </c>
      <c r="C107" s="299">
        <v>1999.7</v>
      </c>
      <c r="D107" s="299">
        <v>2000</v>
      </c>
      <c r="E107" s="299">
        <f>+Instr!I352</f>
        <v>2000</v>
      </c>
      <c r="F107" s="289">
        <f t="shared" si="2"/>
        <v>0</v>
      </c>
    </row>
    <row r="108" spans="1:13" x14ac:dyDescent="0.2">
      <c r="A108" s="315">
        <v>569</v>
      </c>
      <c r="B108" s="288" t="s">
        <v>83</v>
      </c>
      <c r="C108" s="299">
        <v>14101.5</v>
      </c>
      <c r="D108" s="302">
        <v>15000</v>
      </c>
      <c r="E108" s="302">
        <f>+Instr!I387</f>
        <v>15000</v>
      </c>
      <c r="F108" s="289">
        <f t="shared" si="2"/>
        <v>0</v>
      </c>
    </row>
    <row r="109" spans="1:13" x14ac:dyDescent="0.2">
      <c r="A109" s="288">
        <v>569</v>
      </c>
      <c r="B109" s="288" t="s">
        <v>84</v>
      </c>
      <c r="C109" s="289">
        <v>135483.44</v>
      </c>
      <c r="D109" s="289">
        <v>130000</v>
      </c>
      <c r="E109" s="299">
        <f>+Instr!I420</f>
        <v>130000</v>
      </c>
      <c r="F109" s="289">
        <f t="shared" si="2"/>
        <v>0</v>
      </c>
    </row>
    <row r="110" spans="1:13" x14ac:dyDescent="0.2">
      <c r="A110" s="291"/>
      <c r="B110" s="291"/>
      <c r="C110" s="292"/>
      <c r="D110" s="292"/>
      <c r="E110" s="292"/>
      <c r="F110" s="292"/>
      <c r="G110" s="3"/>
      <c r="H110" s="3"/>
      <c r="I110" s="3"/>
      <c r="J110" s="3"/>
      <c r="K110" s="3"/>
      <c r="L110" s="3"/>
      <c r="M110" s="3"/>
    </row>
    <row r="111" spans="1:13" s="3" customFormat="1" x14ac:dyDescent="0.2">
      <c r="A111" s="123"/>
      <c r="B111" s="291" t="s">
        <v>19</v>
      </c>
      <c r="C111" s="292">
        <f>SUM(C98:C110)</f>
        <v>2324817.0299999998</v>
      </c>
      <c r="D111" s="292">
        <f>SUM(D98:D110)</f>
        <v>2500590</v>
      </c>
      <c r="E111" s="292">
        <f>SUM(E98:E110)</f>
        <v>2591090</v>
      </c>
      <c r="F111" s="292">
        <f>SUM(F98:F110)</f>
        <v>90500</v>
      </c>
    </row>
    <row r="112" spans="1:13" s="3" customFormat="1" x14ac:dyDescent="0.2">
      <c r="A112" s="81"/>
      <c r="B112" s="81"/>
      <c r="C112" s="35"/>
      <c r="D112" s="35"/>
      <c r="E112" s="35"/>
      <c r="F112" s="35"/>
      <c r="G112" s="16"/>
      <c r="H112" s="16"/>
      <c r="I112" s="16"/>
      <c r="J112" s="16"/>
      <c r="K112" s="16"/>
      <c r="L112" s="16"/>
      <c r="M112" s="16"/>
    </row>
    <row r="113" spans="1:13" s="16" customFormat="1" x14ac:dyDescent="0.2">
      <c r="A113" s="12"/>
      <c r="B113" s="14"/>
      <c r="C113" s="60"/>
      <c r="D113" s="60"/>
      <c r="E113" s="36"/>
      <c r="F113" s="36"/>
      <c r="G113"/>
      <c r="H113"/>
      <c r="I113"/>
      <c r="J113"/>
      <c r="K113"/>
      <c r="L113"/>
      <c r="M113"/>
    </row>
    <row r="114" spans="1:13" x14ac:dyDescent="0.2">
      <c r="A114" s="7"/>
      <c r="B114" s="2"/>
      <c r="C114" s="41"/>
      <c r="D114" s="37"/>
      <c r="E114" s="37"/>
      <c r="F114" s="37"/>
    </row>
    <row r="115" spans="1:13" x14ac:dyDescent="0.2">
      <c r="A115" s="1" t="s">
        <v>0</v>
      </c>
      <c r="B115" s="2"/>
      <c r="C115" s="41"/>
      <c r="D115" s="37"/>
      <c r="E115" s="37"/>
      <c r="F115" s="37"/>
    </row>
    <row r="116" spans="1:13" x14ac:dyDescent="0.2">
      <c r="A116" s="5" t="s">
        <v>1</v>
      </c>
      <c r="B116" s="2"/>
      <c r="C116" s="41"/>
      <c r="D116" s="37"/>
      <c r="E116" s="37"/>
      <c r="F116" s="37"/>
    </row>
    <row r="117" spans="1:13" x14ac:dyDescent="0.2">
      <c r="A117" s="1" t="str">
        <f>+A3</f>
        <v>2023-2024 Approved Budget</v>
      </c>
      <c r="D117" s="17"/>
      <c r="E117" s="37"/>
      <c r="F117" s="37"/>
    </row>
    <row r="118" spans="1:13" x14ac:dyDescent="0.2">
      <c r="A118" s="123"/>
      <c r="B118" s="123"/>
      <c r="C118" s="285" t="s">
        <v>184</v>
      </c>
      <c r="D118" s="286" t="s">
        <v>287</v>
      </c>
      <c r="E118" s="286" t="str">
        <f>+E7</f>
        <v>Approved Budget</v>
      </c>
      <c r="F118" s="286"/>
    </row>
    <row r="119" spans="1:13" x14ac:dyDescent="0.2">
      <c r="A119" s="122"/>
      <c r="B119" s="297" t="s">
        <v>60</v>
      </c>
      <c r="C119" s="287" t="str">
        <f>+C8</f>
        <v>2021-2022</v>
      </c>
      <c r="D119" s="287" t="str">
        <f>+D8</f>
        <v>2022-2023</v>
      </c>
      <c r="E119" s="287" t="str">
        <f>+E8</f>
        <v>2023-2024</v>
      </c>
      <c r="F119" s="287" t="s">
        <v>2795</v>
      </c>
      <c r="G119" s="37"/>
    </row>
    <row r="120" spans="1:13" x14ac:dyDescent="0.2">
      <c r="A120" s="122"/>
      <c r="B120" s="316"/>
      <c r="C120" s="317"/>
      <c r="D120" s="317"/>
      <c r="E120" s="299"/>
      <c r="F120" s="317"/>
      <c r="G120" s="37"/>
    </row>
    <row r="121" spans="1:13" x14ac:dyDescent="0.2">
      <c r="A121" s="288">
        <v>533</v>
      </c>
      <c r="B121" s="288" t="s">
        <v>2427</v>
      </c>
      <c r="C121" s="313">
        <v>2201111.33</v>
      </c>
      <c r="D121" s="313">
        <v>1500000</v>
      </c>
      <c r="E121" s="299">
        <f>Purch!B8</f>
        <v>2000000</v>
      </c>
      <c r="F121" s="289">
        <f t="shared" ref="F121:F138" si="3">+E121-D121</f>
        <v>500000</v>
      </c>
      <c r="G121" s="37"/>
    </row>
    <row r="122" spans="1:13" x14ac:dyDescent="0.2">
      <c r="A122" s="288">
        <v>533</v>
      </c>
      <c r="B122" s="288" t="s">
        <v>17</v>
      </c>
      <c r="C122" s="313">
        <v>1648.85</v>
      </c>
      <c r="D122" s="313">
        <v>10000</v>
      </c>
      <c r="E122" s="302">
        <f>Purch!I65</f>
        <v>5000</v>
      </c>
      <c r="F122" s="289">
        <f t="shared" si="3"/>
        <v>-5000</v>
      </c>
      <c r="G122" s="37"/>
    </row>
    <row r="123" spans="1:13" x14ac:dyDescent="0.2">
      <c r="A123" s="288">
        <v>533</v>
      </c>
      <c r="B123" s="288" t="s">
        <v>61</v>
      </c>
      <c r="C123" s="313">
        <v>255311</v>
      </c>
      <c r="D123" s="313">
        <v>325000</v>
      </c>
      <c r="E123" s="299">
        <f>+Purch!I99</f>
        <v>325000</v>
      </c>
      <c r="F123" s="289">
        <f t="shared" si="3"/>
        <v>0</v>
      </c>
      <c r="G123" s="37"/>
    </row>
    <row r="124" spans="1:13" x14ac:dyDescent="0.2">
      <c r="A124" s="315">
        <v>533</v>
      </c>
      <c r="B124" s="288" t="s">
        <v>62</v>
      </c>
      <c r="C124" s="313">
        <v>52955</v>
      </c>
      <c r="D124" s="313">
        <v>54000</v>
      </c>
      <c r="E124" s="299">
        <f>+Purch!I131</f>
        <v>59500</v>
      </c>
      <c r="F124" s="289">
        <f t="shared" si="3"/>
        <v>5500</v>
      </c>
      <c r="G124" s="37"/>
    </row>
    <row r="125" spans="1:13" x14ac:dyDescent="0.2">
      <c r="A125" s="288">
        <v>539</v>
      </c>
      <c r="B125" s="288" t="s">
        <v>63</v>
      </c>
      <c r="C125" s="313">
        <v>4707.18</v>
      </c>
      <c r="D125" s="313">
        <v>30000</v>
      </c>
      <c r="E125" s="299">
        <f>+Purch!I165</f>
        <v>25000</v>
      </c>
      <c r="F125" s="289">
        <f t="shared" si="3"/>
        <v>-5000</v>
      </c>
      <c r="G125" s="37"/>
    </row>
    <row r="126" spans="1:13" x14ac:dyDescent="0.2">
      <c r="A126" s="119">
        <v>539</v>
      </c>
      <c r="B126" s="288" t="s">
        <v>15</v>
      </c>
      <c r="C126" s="313">
        <f>Purch!G199</f>
        <v>0</v>
      </c>
      <c r="D126" s="313">
        <v>0</v>
      </c>
      <c r="E126" s="299">
        <f>+Purch!I199</f>
        <v>0</v>
      </c>
      <c r="F126" s="289">
        <f t="shared" si="3"/>
        <v>0</v>
      </c>
      <c r="G126" s="37"/>
    </row>
    <row r="127" spans="1:13" x14ac:dyDescent="0.2">
      <c r="A127" s="288">
        <v>539</v>
      </c>
      <c r="B127" s="288" t="s">
        <v>97</v>
      </c>
      <c r="C127" s="313">
        <v>31524</v>
      </c>
      <c r="D127" s="313">
        <v>27000</v>
      </c>
      <c r="E127" s="314">
        <f>+Purch!I233</f>
        <v>30000</v>
      </c>
      <c r="F127" s="289">
        <f t="shared" si="3"/>
        <v>3000</v>
      </c>
      <c r="G127" s="37"/>
      <c r="H127" s="37"/>
      <c r="I127" s="37"/>
      <c r="J127" s="37"/>
      <c r="K127" s="37"/>
      <c r="L127" s="37"/>
    </row>
    <row r="128" spans="1:13" x14ac:dyDescent="0.2">
      <c r="A128" s="288">
        <v>551</v>
      </c>
      <c r="B128" s="288" t="s">
        <v>21</v>
      </c>
      <c r="C128" s="313">
        <v>14803665.130000001</v>
      </c>
      <c r="D128" s="313">
        <f>Purch!H269</f>
        <v>17461954</v>
      </c>
      <c r="E128" s="299">
        <f>Purch!B248</f>
        <v>17993587</v>
      </c>
      <c r="F128" s="289">
        <f t="shared" si="3"/>
        <v>531633</v>
      </c>
      <c r="G128" s="37"/>
      <c r="H128" s="37"/>
      <c r="I128" s="37"/>
      <c r="J128" s="37"/>
      <c r="K128" s="37"/>
      <c r="L128" s="37"/>
    </row>
    <row r="129" spans="1:13" x14ac:dyDescent="0.2">
      <c r="A129" s="288">
        <v>553</v>
      </c>
      <c r="B129" s="288" t="s">
        <v>14</v>
      </c>
      <c r="C129" s="313">
        <v>41204.61</v>
      </c>
      <c r="D129" s="313">
        <v>60000</v>
      </c>
      <c r="E129" s="299">
        <f>+Purch!I302</f>
        <v>45000</v>
      </c>
      <c r="F129" s="289">
        <f t="shared" si="3"/>
        <v>-15000</v>
      </c>
      <c r="G129" s="37"/>
      <c r="H129" s="37"/>
      <c r="I129" s="37"/>
      <c r="J129" s="37"/>
      <c r="K129" s="37"/>
      <c r="L129" s="37"/>
    </row>
    <row r="130" spans="1:13" x14ac:dyDescent="0.2">
      <c r="A130" s="288">
        <v>553</v>
      </c>
      <c r="B130" s="288" t="s">
        <v>64</v>
      </c>
      <c r="C130" s="313">
        <v>162278.35</v>
      </c>
      <c r="D130" s="313">
        <v>175000</v>
      </c>
      <c r="E130" s="302">
        <f>+Purch!I335</f>
        <v>175000</v>
      </c>
      <c r="F130" s="289">
        <f t="shared" si="3"/>
        <v>0</v>
      </c>
      <c r="G130" s="37"/>
      <c r="H130" s="37"/>
      <c r="I130" s="37"/>
      <c r="J130" s="37"/>
      <c r="K130" s="37"/>
      <c r="L130" s="37"/>
    </row>
    <row r="131" spans="1:13" x14ac:dyDescent="0.2">
      <c r="A131" s="288">
        <v>553</v>
      </c>
      <c r="B131" s="288" t="s">
        <v>191</v>
      </c>
      <c r="C131" s="313">
        <v>63331.07</v>
      </c>
      <c r="D131" s="313">
        <v>93600</v>
      </c>
      <c r="E131" s="302">
        <f>+Purch!I368</f>
        <v>93600</v>
      </c>
      <c r="F131" s="289">
        <f t="shared" si="3"/>
        <v>0</v>
      </c>
      <c r="G131" s="37"/>
      <c r="H131" s="37"/>
      <c r="I131" s="37"/>
      <c r="J131" s="37"/>
      <c r="K131" s="37"/>
      <c r="L131" s="37"/>
    </row>
    <row r="132" spans="1:13" x14ac:dyDescent="0.2">
      <c r="A132" s="288">
        <v>556</v>
      </c>
      <c r="B132" s="290" t="s">
        <v>12</v>
      </c>
      <c r="C132" s="313">
        <v>11957011.300000001</v>
      </c>
      <c r="D132" s="313">
        <v>11000000</v>
      </c>
      <c r="E132" s="302">
        <f>+Purch!I400</f>
        <v>12100000</v>
      </c>
      <c r="F132" s="289">
        <f t="shared" si="3"/>
        <v>1100000</v>
      </c>
      <c r="G132" s="37"/>
      <c r="H132" s="37"/>
      <c r="I132" s="37"/>
      <c r="J132" s="37"/>
      <c r="K132" s="37"/>
      <c r="L132" s="37"/>
    </row>
    <row r="133" spans="1:13" x14ac:dyDescent="0.2">
      <c r="A133" s="288">
        <v>556</v>
      </c>
      <c r="B133" s="288" t="s">
        <v>208</v>
      </c>
      <c r="C133" s="313">
        <v>3396022.69</v>
      </c>
      <c r="D133" s="313">
        <v>3000000</v>
      </c>
      <c r="E133" s="299">
        <f>+Purch!I435</f>
        <v>3000000</v>
      </c>
      <c r="F133" s="289">
        <f t="shared" si="3"/>
        <v>0</v>
      </c>
      <c r="G133" s="37"/>
      <c r="H133" s="37"/>
      <c r="I133" s="37"/>
      <c r="J133" s="37"/>
      <c r="K133" s="37"/>
      <c r="L133" s="37"/>
    </row>
    <row r="134" spans="1:13" x14ac:dyDescent="0.2">
      <c r="A134" s="288">
        <v>557</v>
      </c>
      <c r="B134" s="288" t="s">
        <v>24</v>
      </c>
      <c r="C134" s="313">
        <v>18398.099999999999</v>
      </c>
      <c r="D134" s="313">
        <v>6000</v>
      </c>
      <c r="E134" s="299">
        <f>+Purch!I470</f>
        <v>6000</v>
      </c>
      <c r="F134" s="289">
        <f t="shared" si="3"/>
        <v>0</v>
      </c>
      <c r="G134" s="37"/>
      <c r="H134" s="37"/>
      <c r="I134" s="37"/>
      <c r="J134" s="37"/>
      <c r="K134" s="37"/>
      <c r="L134" s="37"/>
    </row>
    <row r="135" spans="1:13" x14ac:dyDescent="0.2">
      <c r="A135" s="288">
        <v>558</v>
      </c>
      <c r="B135" s="288" t="s">
        <v>65</v>
      </c>
      <c r="C135" s="313">
        <v>5876.7</v>
      </c>
      <c r="D135" s="313">
        <v>5000</v>
      </c>
      <c r="E135" s="299">
        <f>+Purch!I501</f>
        <v>5000</v>
      </c>
      <c r="F135" s="289">
        <f t="shared" si="3"/>
        <v>0</v>
      </c>
      <c r="G135" s="37"/>
      <c r="H135" s="37"/>
      <c r="I135" s="37"/>
      <c r="J135" s="37"/>
      <c r="K135" s="37"/>
      <c r="L135" s="37"/>
    </row>
    <row r="136" spans="1:13" x14ac:dyDescent="0.2">
      <c r="A136" s="288">
        <v>559</v>
      </c>
      <c r="B136" s="288" t="s">
        <v>13</v>
      </c>
      <c r="C136" s="313">
        <v>2982.39</v>
      </c>
      <c r="D136" s="313">
        <v>32500</v>
      </c>
      <c r="E136" s="299">
        <f>Purch!I534</f>
        <v>32500</v>
      </c>
      <c r="F136" s="289">
        <f t="shared" si="3"/>
        <v>0</v>
      </c>
      <c r="G136" s="37"/>
      <c r="H136" s="37"/>
      <c r="I136" s="37"/>
      <c r="J136" s="37"/>
      <c r="K136" s="37"/>
      <c r="L136" s="37"/>
    </row>
    <row r="137" spans="1:13" x14ac:dyDescent="0.2">
      <c r="A137" s="288">
        <v>559</v>
      </c>
      <c r="B137" s="288" t="s">
        <v>66</v>
      </c>
      <c r="C137" s="313">
        <v>21361.91</v>
      </c>
      <c r="D137" s="313">
        <v>15000</v>
      </c>
      <c r="E137" s="299">
        <f>+Purch!I567</f>
        <v>15000</v>
      </c>
      <c r="F137" s="289">
        <f t="shared" si="3"/>
        <v>0</v>
      </c>
      <c r="G137" s="37"/>
      <c r="H137" s="37"/>
      <c r="I137" s="37"/>
      <c r="J137" s="37"/>
      <c r="K137" s="37"/>
      <c r="L137" s="37"/>
    </row>
    <row r="138" spans="1:13" x14ac:dyDescent="0.2">
      <c r="A138" s="288">
        <v>559</v>
      </c>
      <c r="B138" s="288" t="s">
        <v>20</v>
      </c>
      <c r="C138" s="289">
        <v>20251.3</v>
      </c>
      <c r="D138" s="289">
        <v>26000</v>
      </c>
      <c r="E138" s="299">
        <f>+Purch!I598</f>
        <v>26000</v>
      </c>
      <c r="F138" s="289">
        <f t="shared" si="3"/>
        <v>0</v>
      </c>
      <c r="G138" s="37"/>
      <c r="H138" s="37"/>
      <c r="I138" s="37"/>
      <c r="J138" s="37"/>
      <c r="K138" s="37"/>
      <c r="L138" s="37"/>
    </row>
    <row r="139" spans="1:13" x14ac:dyDescent="0.2">
      <c r="A139" s="291"/>
      <c r="B139" s="291"/>
      <c r="C139" s="292"/>
      <c r="D139" s="292"/>
      <c r="E139" s="292"/>
      <c r="F139" s="292"/>
      <c r="G139" s="68"/>
      <c r="H139" s="68"/>
      <c r="I139" s="68"/>
      <c r="J139" s="68"/>
      <c r="K139" s="68"/>
      <c r="L139" s="68"/>
      <c r="M139" s="3"/>
    </row>
    <row r="140" spans="1:13" s="3" customFormat="1" x14ac:dyDescent="0.2">
      <c r="A140" s="123"/>
      <c r="B140" s="319" t="s">
        <v>90</v>
      </c>
      <c r="C140" s="320">
        <f>SUM(C121:C139)</f>
        <v>33039640.910000008</v>
      </c>
      <c r="D140" s="320">
        <f>SUM(D121:D139)</f>
        <v>33821054</v>
      </c>
      <c r="E140" s="320">
        <f>SUM(E121:E139)</f>
        <v>35936187</v>
      </c>
      <c r="F140" s="320">
        <f>SUM(F121:F139)</f>
        <v>2115133</v>
      </c>
      <c r="H140" s="68"/>
      <c r="I140" s="68"/>
      <c r="J140" s="68"/>
      <c r="K140" s="68"/>
      <c r="L140" s="68"/>
    </row>
    <row r="141" spans="1:13" s="3" customFormat="1" x14ac:dyDescent="0.2">
      <c r="B141" s="12"/>
      <c r="C141" s="35"/>
      <c r="D141" s="35"/>
      <c r="E141" s="35"/>
      <c r="F141" s="35"/>
      <c r="G141"/>
      <c r="H141" s="37"/>
      <c r="I141" s="37"/>
      <c r="J141" s="37"/>
      <c r="K141" s="37"/>
      <c r="L141" s="37"/>
      <c r="M141"/>
    </row>
    <row r="142" spans="1:13" x14ac:dyDescent="0.2">
      <c r="A142" s="12"/>
      <c r="D142" s="37"/>
      <c r="E142" s="37"/>
      <c r="F142" s="37"/>
      <c r="H142" s="37"/>
      <c r="I142" s="37"/>
      <c r="J142" s="37"/>
      <c r="K142" s="37"/>
      <c r="L142" s="37"/>
    </row>
    <row r="143" spans="1:13" x14ac:dyDescent="0.2">
      <c r="D143" s="37"/>
      <c r="E143" s="37"/>
      <c r="F143" s="37"/>
      <c r="H143" s="37"/>
      <c r="I143" s="37"/>
      <c r="J143" s="37"/>
      <c r="K143" s="37"/>
      <c r="L143" s="37"/>
    </row>
    <row r="144" spans="1:13" x14ac:dyDescent="0.2">
      <c r="A144" s="1" t="s">
        <v>0</v>
      </c>
      <c r="D144" s="37"/>
      <c r="E144" s="37"/>
      <c r="F144" s="37"/>
      <c r="H144" s="37"/>
      <c r="I144" s="37"/>
      <c r="J144" s="37"/>
      <c r="K144" s="37"/>
      <c r="L144" s="37"/>
    </row>
    <row r="145" spans="1:12" x14ac:dyDescent="0.2">
      <c r="A145" s="5" t="s">
        <v>1</v>
      </c>
      <c r="B145" s="2"/>
      <c r="C145" s="41"/>
      <c r="D145" s="37"/>
      <c r="E145" s="37"/>
      <c r="F145" s="37"/>
      <c r="H145" s="37"/>
      <c r="I145" s="37"/>
      <c r="J145" s="37"/>
      <c r="K145" s="37"/>
      <c r="L145" s="37"/>
    </row>
    <row r="146" spans="1:12" x14ac:dyDescent="0.2">
      <c r="A146" s="1" t="str">
        <f>+A3</f>
        <v>2023-2024 Approved Budget</v>
      </c>
      <c r="D146" s="17"/>
      <c r="E146" s="37"/>
      <c r="F146" s="37"/>
      <c r="H146" s="37"/>
      <c r="I146" s="37"/>
      <c r="J146" s="37"/>
      <c r="K146" s="37"/>
      <c r="L146" s="37"/>
    </row>
    <row r="147" spans="1:12" x14ac:dyDescent="0.2">
      <c r="A147" s="123"/>
      <c r="B147" s="123"/>
      <c r="C147" s="285" t="s">
        <v>184</v>
      </c>
      <c r="D147" s="286" t="s">
        <v>287</v>
      </c>
      <c r="E147" s="286" t="str">
        <f>+E7</f>
        <v>Approved Budget</v>
      </c>
      <c r="F147" s="286"/>
      <c r="H147" s="37"/>
      <c r="I147" s="37"/>
      <c r="J147" s="37"/>
      <c r="K147" s="37"/>
      <c r="L147" s="37"/>
    </row>
    <row r="148" spans="1:12" x14ac:dyDescent="0.2">
      <c r="A148" s="122"/>
      <c r="B148" s="297" t="s">
        <v>67</v>
      </c>
      <c r="C148" s="287" t="str">
        <f>+C8</f>
        <v>2021-2022</v>
      </c>
      <c r="D148" s="287" t="str">
        <f>+D8</f>
        <v>2022-2023</v>
      </c>
      <c r="E148" s="287" t="str">
        <f>+E8</f>
        <v>2023-2024</v>
      </c>
      <c r="F148" s="287" t="s">
        <v>2795</v>
      </c>
      <c r="H148" s="37"/>
      <c r="I148" s="37"/>
      <c r="J148" s="37"/>
      <c r="K148" s="37"/>
      <c r="L148" s="37"/>
    </row>
    <row r="149" spans="1:12" x14ac:dyDescent="0.2">
      <c r="A149" s="315"/>
      <c r="B149" s="288"/>
      <c r="C149" s="313"/>
      <c r="D149" s="314"/>
      <c r="E149" s="314"/>
      <c r="F149" s="289"/>
      <c r="H149" s="37"/>
      <c r="I149" s="37"/>
      <c r="J149" s="37"/>
      <c r="K149" s="37"/>
      <c r="L149" s="37"/>
    </row>
    <row r="150" spans="1:12" x14ac:dyDescent="0.2">
      <c r="A150" s="288">
        <v>543</v>
      </c>
      <c r="B150" s="288" t="s">
        <v>70</v>
      </c>
      <c r="C150" s="313">
        <f>1534324.32+14927.46</f>
        <v>1549251.78</v>
      </c>
      <c r="D150" s="314">
        <v>1330000</v>
      </c>
      <c r="E150" s="299">
        <f>+Prop!I32</f>
        <v>1388000</v>
      </c>
      <c r="F150" s="289">
        <f t="shared" ref="F150:F160" si="4">+E150-D150</f>
        <v>58000</v>
      </c>
      <c r="H150" s="37"/>
      <c r="I150" s="37"/>
      <c r="J150" s="37"/>
      <c r="K150" s="37"/>
      <c r="L150" s="37"/>
    </row>
    <row r="151" spans="1:12" x14ac:dyDescent="0.2">
      <c r="A151" s="288">
        <v>543</v>
      </c>
      <c r="B151" s="288" t="s">
        <v>71</v>
      </c>
      <c r="C151" s="313">
        <v>716950.68</v>
      </c>
      <c r="D151" s="314">
        <v>750000</v>
      </c>
      <c r="E151" s="314">
        <f>+Prop!I65</f>
        <v>800000</v>
      </c>
      <c r="F151" s="289">
        <f t="shared" si="4"/>
        <v>50000</v>
      </c>
      <c r="H151" s="37"/>
      <c r="I151" s="37"/>
      <c r="J151" s="37"/>
      <c r="K151" s="37"/>
      <c r="L151" s="37"/>
    </row>
    <row r="152" spans="1:12" x14ac:dyDescent="0.2">
      <c r="A152" s="288">
        <v>544</v>
      </c>
      <c r="B152" s="288" t="s">
        <v>72</v>
      </c>
      <c r="C152" s="313">
        <v>570467.93999999994</v>
      </c>
      <c r="D152" s="299">
        <v>562084</v>
      </c>
      <c r="E152" s="299">
        <f>+Prop!I96</f>
        <v>568956</v>
      </c>
      <c r="F152" s="289">
        <f t="shared" si="4"/>
        <v>6872</v>
      </c>
      <c r="H152" s="37"/>
      <c r="I152" s="37"/>
      <c r="J152" s="37"/>
      <c r="K152" s="37"/>
      <c r="L152" s="37"/>
    </row>
    <row r="153" spans="1:12" x14ac:dyDescent="0.2">
      <c r="A153" s="315">
        <v>545</v>
      </c>
      <c r="B153" s="288" t="s">
        <v>73</v>
      </c>
      <c r="C153" s="313">
        <v>216673.21</v>
      </c>
      <c r="D153" s="302">
        <v>250000</v>
      </c>
      <c r="E153" s="302">
        <f>+Prop!I130</f>
        <v>250000</v>
      </c>
      <c r="F153" s="289">
        <f t="shared" si="4"/>
        <v>0</v>
      </c>
      <c r="H153" s="37"/>
      <c r="I153" s="37"/>
      <c r="J153" s="37"/>
      <c r="K153" s="37"/>
      <c r="L153" s="37"/>
    </row>
    <row r="154" spans="1:12" x14ac:dyDescent="0.2">
      <c r="A154" s="288">
        <v>545</v>
      </c>
      <c r="B154" s="288" t="s">
        <v>25</v>
      </c>
      <c r="C154" s="313">
        <v>3157873.75</v>
      </c>
      <c r="D154" s="299">
        <v>3129855</v>
      </c>
      <c r="E154" s="299">
        <f>+Prop!I162</f>
        <v>3129855</v>
      </c>
      <c r="F154" s="289">
        <f t="shared" si="4"/>
        <v>0</v>
      </c>
      <c r="H154" s="37"/>
      <c r="I154" s="37"/>
      <c r="J154" s="37"/>
      <c r="K154" s="37"/>
      <c r="L154" s="37"/>
    </row>
    <row r="155" spans="1:12" x14ac:dyDescent="0.2">
      <c r="A155" s="315">
        <v>545</v>
      </c>
      <c r="B155" s="290" t="s">
        <v>74</v>
      </c>
      <c r="C155" s="313">
        <v>412134.7</v>
      </c>
      <c r="D155" s="302">
        <v>125000</v>
      </c>
      <c r="E155" s="302">
        <f>+Prop!I195</f>
        <v>125000</v>
      </c>
      <c r="F155" s="289">
        <f t="shared" si="4"/>
        <v>0</v>
      </c>
      <c r="H155" s="37"/>
      <c r="I155" s="37"/>
      <c r="J155" s="37"/>
      <c r="K155" s="37"/>
      <c r="L155" s="37"/>
    </row>
    <row r="156" spans="1:12" x14ac:dyDescent="0.2">
      <c r="A156" s="315">
        <v>561</v>
      </c>
      <c r="B156" s="288" t="s">
        <v>296</v>
      </c>
      <c r="C156" s="313">
        <f>116103.02+225470.74</f>
        <v>341573.76</v>
      </c>
      <c r="D156" s="314">
        <f>Prop!H229</f>
        <v>428722.5</v>
      </c>
      <c r="E156" s="299">
        <f>+Prop!I229</f>
        <v>591185.25</v>
      </c>
      <c r="F156" s="289">
        <f t="shared" si="4"/>
        <v>162462.75</v>
      </c>
      <c r="H156" s="37"/>
      <c r="I156" s="37"/>
      <c r="J156" s="37"/>
      <c r="K156" s="37"/>
      <c r="L156" s="37"/>
    </row>
    <row r="157" spans="1:12" x14ac:dyDescent="0.2">
      <c r="A157" s="315">
        <v>561</v>
      </c>
      <c r="B157" s="288" t="s">
        <v>80</v>
      </c>
      <c r="C157" s="313">
        <v>115536.99</v>
      </c>
      <c r="D157" s="302">
        <f>Prop!H264</f>
        <v>201174</v>
      </c>
      <c r="E157" s="302">
        <f>+Prop!I264</f>
        <v>249360</v>
      </c>
      <c r="F157" s="289">
        <f t="shared" si="4"/>
        <v>48186</v>
      </c>
      <c r="H157" s="37"/>
      <c r="I157" s="37"/>
      <c r="J157" s="37"/>
      <c r="K157" s="37"/>
      <c r="L157" s="37"/>
    </row>
    <row r="158" spans="1:12" x14ac:dyDescent="0.2">
      <c r="A158" s="288">
        <v>561</v>
      </c>
      <c r="B158" s="288" t="s">
        <v>26</v>
      </c>
      <c r="C158" s="313">
        <v>1895601.8</v>
      </c>
      <c r="D158" s="299">
        <v>1666000</v>
      </c>
      <c r="E158" s="299">
        <f>+Prop!I297</f>
        <v>1666000</v>
      </c>
      <c r="F158" s="289">
        <f t="shared" si="4"/>
        <v>0</v>
      </c>
      <c r="H158" s="37"/>
      <c r="I158" s="37"/>
      <c r="J158" s="37"/>
      <c r="K158" s="37"/>
      <c r="L158" s="37"/>
    </row>
    <row r="159" spans="1:12" x14ac:dyDescent="0.2">
      <c r="A159" s="288">
        <v>575</v>
      </c>
      <c r="B159" s="288" t="s">
        <v>68</v>
      </c>
      <c r="C159" s="313">
        <v>7593.88</v>
      </c>
      <c r="D159" s="299">
        <v>25000</v>
      </c>
      <c r="E159" s="299">
        <f>+Prop!I331</f>
        <v>15000</v>
      </c>
      <c r="F159" s="289">
        <f t="shared" si="4"/>
        <v>-10000</v>
      </c>
      <c r="H159" s="37"/>
      <c r="I159" s="37"/>
      <c r="J159" s="37"/>
      <c r="K159" s="37"/>
      <c r="L159" s="37"/>
    </row>
    <row r="160" spans="1:12" x14ac:dyDescent="0.2">
      <c r="A160" s="288">
        <v>575</v>
      </c>
      <c r="B160" s="288" t="s">
        <v>69</v>
      </c>
      <c r="C160" s="313">
        <v>156172.70000000001</v>
      </c>
      <c r="D160" s="299">
        <v>160000</v>
      </c>
      <c r="E160" s="299">
        <f>+Prop!I365</f>
        <v>150000</v>
      </c>
      <c r="F160" s="289">
        <f t="shared" si="4"/>
        <v>-10000</v>
      </c>
      <c r="H160" s="37"/>
      <c r="I160" s="37"/>
      <c r="J160" s="37"/>
      <c r="K160" s="37"/>
      <c r="L160" s="37"/>
    </row>
    <row r="161" spans="1:13" x14ac:dyDescent="0.2">
      <c r="A161" s="288">
        <v>575</v>
      </c>
      <c r="B161" s="288" t="s">
        <v>29</v>
      </c>
      <c r="C161" s="313">
        <v>36508.269999999997</v>
      </c>
      <c r="D161" s="299">
        <v>40000</v>
      </c>
      <c r="E161" s="299">
        <f>+Prop!I400</f>
        <v>40000</v>
      </c>
      <c r="F161" s="289">
        <f>+E161-D161</f>
        <v>0</v>
      </c>
      <c r="H161" s="37"/>
      <c r="I161" s="37"/>
      <c r="J161" s="37"/>
      <c r="K161" s="37"/>
      <c r="L161" s="37"/>
    </row>
    <row r="162" spans="1:13" x14ac:dyDescent="0.2">
      <c r="A162" s="288"/>
      <c r="B162" s="288"/>
      <c r="C162" s="289"/>
      <c r="D162" s="289"/>
      <c r="E162" s="299"/>
      <c r="F162" s="289"/>
      <c r="G162" s="3"/>
      <c r="H162" s="68"/>
      <c r="I162" s="68"/>
      <c r="J162" s="68"/>
      <c r="K162" s="68"/>
      <c r="L162" s="68"/>
      <c r="M162" s="3"/>
    </row>
    <row r="163" spans="1:13" s="3" customFormat="1" x14ac:dyDescent="0.2">
      <c r="A163" s="291"/>
      <c r="B163" s="291" t="s">
        <v>91</v>
      </c>
      <c r="C163" s="292">
        <f>SUM(C150:C162)</f>
        <v>9176339.459999999</v>
      </c>
      <c r="D163" s="292">
        <f>SUM(D150:D162)</f>
        <v>8667835.5</v>
      </c>
      <c r="E163" s="292">
        <f>SUM(E150:E162)</f>
        <v>8973356.25</v>
      </c>
      <c r="F163" s="292">
        <f>SUM(F150:F162)</f>
        <v>305520.75</v>
      </c>
      <c r="H163" s="68"/>
      <c r="I163" s="68"/>
      <c r="J163" s="68"/>
      <c r="K163" s="68"/>
      <c r="L163" s="68"/>
    </row>
    <row r="164" spans="1:13" s="3" customFormat="1" x14ac:dyDescent="0.2">
      <c r="B164" s="12"/>
      <c r="C164" s="35"/>
      <c r="D164" s="35"/>
      <c r="E164" s="35"/>
      <c r="F164" s="35"/>
      <c r="H164" s="68"/>
      <c r="I164" s="68"/>
      <c r="J164" s="68"/>
      <c r="K164" s="68"/>
      <c r="L164" s="68"/>
    </row>
    <row r="165" spans="1:13" s="3" customFormat="1" x14ac:dyDescent="0.2">
      <c r="A165" s="12"/>
      <c r="B165" s="12"/>
      <c r="C165" s="35"/>
      <c r="D165" s="35"/>
      <c r="E165" s="35"/>
      <c r="F165" s="35"/>
      <c r="G165"/>
      <c r="H165"/>
      <c r="I165"/>
      <c r="J165"/>
      <c r="K165"/>
      <c r="L165"/>
      <c r="M165"/>
    </row>
    <row r="166" spans="1:13" x14ac:dyDescent="0.2">
      <c r="A166" s="12"/>
      <c r="B166" s="2"/>
      <c r="C166" s="41"/>
      <c r="D166" s="37"/>
      <c r="E166" s="37"/>
      <c r="F166" s="37"/>
    </row>
    <row r="167" spans="1:13" x14ac:dyDescent="0.2">
      <c r="A167" s="1" t="s">
        <v>0</v>
      </c>
      <c r="B167" s="2"/>
      <c r="C167" s="41"/>
      <c r="D167" s="37"/>
      <c r="E167" s="37"/>
      <c r="F167" s="37"/>
    </row>
    <row r="168" spans="1:13" x14ac:dyDescent="0.2">
      <c r="A168" s="5" t="s">
        <v>1</v>
      </c>
      <c r="B168" s="2"/>
      <c r="C168" s="41"/>
      <c r="D168" s="37"/>
      <c r="E168" s="37"/>
      <c r="F168" s="37"/>
    </row>
    <row r="169" spans="1:13" x14ac:dyDescent="0.2">
      <c r="A169" s="1" t="str">
        <f>+A3</f>
        <v>2023-2024 Approved Budget</v>
      </c>
      <c r="D169" s="17"/>
      <c r="E169" s="37"/>
      <c r="F169" s="37"/>
    </row>
    <row r="170" spans="1:13" x14ac:dyDescent="0.2">
      <c r="A170" s="123"/>
      <c r="B170" s="311"/>
      <c r="C170" s="285" t="s">
        <v>184</v>
      </c>
      <c r="D170" s="286" t="s">
        <v>287</v>
      </c>
      <c r="E170" s="286" t="str">
        <f>+E7</f>
        <v>Approved Budget</v>
      </c>
      <c r="F170" s="286"/>
    </row>
    <row r="171" spans="1:13" x14ac:dyDescent="0.2">
      <c r="A171" s="122"/>
      <c r="B171" s="297" t="s">
        <v>85</v>
      </c>
      <c r="C171" s="287" t="str">
        <f>+C8</f>
        <v>2021-2022</v>
      </c>
      <c r="D171" s="287" t="str">
        <f>+D8</f>
        <v>2022-2023</v>
      </c>
      <c r="E171" s="287" t="str">
        <f>+E8</f>
        <v>2023-2024</v>
      </c>
      <c r="F171" s="287" t="s">
        <v>2795</v>
      </c>
    </row>
    <row r="172" spans="1:13" x14ac:dyDescent="0.2">
      <c r="A172" s="288"/>
      <c r="B172" s="288"/>
      <c r="C172" s="313"/>
      <c r="D172" s="313"/>
      <c r="E172" s="299"/>
      <c r="F172" s="289"/>
    </row>
    <row r="173" spans="1:13" x14ac:dyDescent="0.2">
      <c r="A173" s="315">
        <v>589</v>
      </c>
      <c r="B173" s="288" t="s">
        <v>22</v>
      </c>
      <c r="C173" s="313">
        <v>10035</v>
      </c>
      <c r="D173" s="313">
        <v>13000</v>
      </c>
      <c r="E173" s="299">
        <f>+Misc!I67</f>
        <v>13000</v>
      </c>
      <c r="F173" s="289">
        <f t="shared" ref="F173:F180" si="5">+E173-D173</f>
        <v>0</v>
      </c>
    </row>
    <row r="174" spans="1:13" x14ac:dyDescent="0.2">
      <c r="A174" s="288">
        <v>589</v>
      </c>
      <c r="B174" s="288" t="s">
        <v>86</v>
      </c>
      <c r="C174" s="313">
        <v>20700.72</v>
      </c>
      <c r="D174" s="313">
        <v>20700</v>
      </c>
      <c r="E174" s="299">
        <f>+Misc!I101</f>
        <v>20700</v>
      </c>
      <c r="F174" s="289">
        <f t="shared" si="5"/>
        <v>0</v>
      </c>
    </row>
    <row r="175" spans="1:13" x14ac:dyDescent="0.2">
      <c r="A175" s="288">
        <v>589</v>
      </c>
      <c r="B175" s="288" t="s">
        <v>23</v>
      </c>
      <c r="C175" s="313">
        <v>9281</v>
      </c>
      <c r="D175" s="313">
        <v>9500</v>
      </c>
      <c r="E175" s="299">
        <f>+Misc!I128</f>
        <v>9350</v>
      </c>
      <c r="F175" s="289">
        <f t="shared" si="5"/>
        <v>-150</v>
      </c>
    </row>
    <row r="176" spans="1:13" x14ac:dyDescent="0.2">
      <c r="A176" s="288">
        <v>589</v>
      </c>
      <c r="B176" s="288" t="s">
        <v>2779</v>
      </c>
      <c r="C176" s="313">
        <v>0</v>
      </c>
      <c r="D176" s="313">
        <v>500000</v>
      </c>
      <c r="E176" s="299">
        <f>Misc!I138</f>
        <v>500000</v>
      </c>
      <c r="F176" s="289">
        <f t="shared" si="5"/>
        <v>0</v>
      </c>
    </row>
    <row r="177" spans="1:13" x14ac:dyDescent="0.2">
      <c r="A177" s="288">
        <v>589</v>
      </c>
      <c r="B177" s="288" t="s">
        <v>87</v>
      </c>
      <c r="C177" s="313">
        <v>5982.92</v>
      </c>
      <c r="D177" s="313">
        <v>15000</v>
      </c>
      <c r="E177" s="299">
        <f>+Misc!I174</f>
        <v>10000</v>
      </c>
      <c r="F177" s="289">
        <f t="shared" si="5"/>
        <v>-5000</v>
      </c>
    </row>
    <row r="178" spans="1:13" x14ac:dyDescent="0.2">
      <c r="A178" s="288">
        <v>589</v>
      </c>
      <c r="B178" s="288" t="s">
        <v>88</v>
      </c>
      <c r="C178" s="313">
        <v>1921.59</v>
      </c>
      <c r="D178" s="313">
        <v>7000</v>
      </c>
      <c r="E178" s="299">
        <f>+Misc!I208</f>
        <v>5000</v>
      </c>
      <c r="F178" s="289">
        <f t="shared" si="5"/>
        <v>-2000</v>
      </c>
    </row>
    <row r="179" spans="1:13" x14ac:dyDescent="0.2">
      <c r="A179" s="288">
        <v>589</v>
      </c>
      <c r="B179" s="288" t="s">
        <v>89</v>
      </c>
      <c r="C179" s="313">
        <v>60824.5</v>
      </c>
      <c r="D179" s="313">
        <v>60000</v>
      </c>
      <c r="E179" s="299">
        <f>+Misc!I242</f>
        <v>60000</v>
      </c>
      <c r="F179" s="289">
        <f t="shared" si="5"/>
        <v>0</v>
      </c>
    </row>
    <row r="180" spans="1:13" x14ac:dyDescent="0.2">
      <c r="A180" s="288">
        <v>591</v>
      </c>
      <c r="B180" s="288" t="s">
        <v>18</v>
      </c>
      <c r="C180" s="289">
        <v>135000</v>
      </c>
      <c r="D180" s="289">
        <v>135000</v>
      </c>
      <c r="E180" s="289">
        <f>+Misc!I277</f>
        <v>135000</v>
      </c>
      <c r="F180" s="289">
        <f t="shared" si="5"/>
        <v>0</v>
      </c>
    </row>
    <row r="181" spans="1:13" x14ac:dyDescent="0.2">
      <c r="A181" s="288">
        <v>591</v>
      </c>
      <c r="B181" s="288" t="s">
        <v>2121</v>
      </c>
      <c r="C181" s="313">
        <v>7376495.1399999997</v>
      </c>
      <c r="D181" s="313">
        <v>0</v>
      </c>
      <c r="E181" s="299">
        <v>0</v>
      </c>
      <c r="F181" s="289">
        <f>+E181-D181</f>
        <v>0</v>
      </c>
    </row>
    <row r="182" spans="1:13" x14ac:dyDescent="0.2">
      <c r="A182" s="288"/>
      <c r="B182" s="288"/>
      <c r="C182" s="285"/>
      <c r="D182" s="286"/>
      <c r="E182" s="286"/>
      <c r="F182" s="286"/>
      <c r="G182" s="3"/>
      <c r="H182" s="3"/>
      <c r="I182" s="3"/>
      <c r="J182" s="3"/>
      <c r="K182" s="3"/>
      <c r="L182" s="3"/>
      <c r="M182" s="3"/>
    </row>
    <row r="183" spans="1:13" s="3" customFormat="1" x14ac:dyDescent="0.2">
      <c r="A183" s="291"/>
      <c r="B183" s="291" t="s">
        <v>92</v>
      </c>
      <c r="C183" s="292">
        <f>SUM(C173:C182)</f>
        <v>7620240.8699999992</v>
      </c>
      <c r="D183" s="292">
        <f>SUM(D173:D182)</f>
        <v>760200</v>
      </c>
      <c r="E183" s="292">
        <f>SUM(E173:E182)</f>
        <v>753050</v>
      </c>
      <c r="F183" s="292">
        <f>SUM(F173:F182)</f>
        <v>-7150</v>
      </c>
    </row>
    <row r="184" spans="1:13" s="3" customFormat="1" x14ac:dyDescent="0.2">
      <c r="A184" s="288"/>
      <c r="B184" s="288"/>
      <c r="C184" s="313"/>
      <c r="D184" s="313"/>
      <c r="E184" s="299"/>
      <c r="F184" s="289"/>
      <c r="G184"/>
      <c r="H184"/>
      <c r="I184"/>
      <c r="J184"/>
      <c r="K184"/>
      <c r="L184"/>
      <c r="M184"/>
    </row>
    <row r="185" spans="1:13" x14ac:dyDescent="0.2">
      <c r="A185" s="12"/>
      <c r="F185" s="118"/>
    </row>
  </sheetData>
  <mergeCells count="1">
    <mergeCell ref="B42:B43"/>
  </mergeCells>
  <phoneticPr fontId="6" type="noConversion"/>
  <pageMargins left="0.45" right="0.45" top="0.75" bottom="0.75" header="0.3" footer="0.3"/>
  <pageSetup scale="91" fitToHeight="0" orientation="landscape" useFirstPageNumber="1" r:id="rId1"/>
  <headerFooter>
    <oddFooter>&amp;C&amp;P&amp;R06/30/2023</oddFooter>
  </headerFooter>
  <rowBreaks count="6" manualBreakCount="6">
    <brk id="36" max="16383" man="1"/>
    <brk id="50" max="16383" man="1"/>
    <brk id="77" max="16383" man="1"/>
    <brk id="111" max="16383" man="1"/>
    <brk id="140" max="16383" man="1"/>
    <brk id="1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5"/>
  <sheetViews>
    <sheetView zoomScaleNormal="100" workbookViewId="0">
      <selection activeCell="C11" sqref="C11"/>
    </sheetView>
  </sheetViews>
  <sheetFormatPr defaultRowHeight="12.75" x14ac:dyDescent="0.2"/>
  <cols>
    <col min="3" max="3" width="43.140625" bestFit="1" customWidth="1"/>
    <col min="4" max="4" width="14.85546875" customWidth="1"/>
    <col min="5" max="5" width="13.140625" customWidth="1"/>
    <col min="6" max="6" width="13.42578125" customWidth="1"/>
    <col min="7" max="7" width="10.85546875" bestFit="1" customWidth="1"/>
  </cols>
  <sheetData>
    <row r="1" spans="1:9" x14ac:dyDescent="0.2">
      <c r="A1" s="330" t="s">
        <v>31</v>
      </c>
      <c r="B1" s="330"/>
      <c r="C1" s="330"/>
      <c r="D1" s="330"/>
    </row>
    <row r="2" spans="1:9" x14ac:dyDescent="0.2">
      <c r="A2" s="227"/>
      <c r="B2" s="227"/>
      <c r="C2" s="227"/>
      <c r="D2" s="227"/>
    </row>
    <row r="3" spans="1:9" x14ac:dyDescent="0.2">
      <c r="A3" s="227"/>
      <c r="B3" s="227"/>
      <c r="C3" s="227"/>
      <c r="D3" s="227"/>
    </row>
    <row r="4" spans="1:9" x14ac:dyDescent="0.2">
      <c r="A4" s="330" t="s">
        <v>32</v>
      </c>
      <c r="B4" s="330"/>
    </row>
    <row r="5" spans="1:9" x14ac:dyDescent="0.2">
      <c r="A5" s="83" t="s">
        <v>2349</v>
      </c>
      <c r="B5" s="83" t="s">
        <v>2599</v>
      </c>
      <c r="D5" s="59" t="s">
        <v>2606</v>
      </c>
    </row>
    <row r="6" spans="1:9" x14ac:dyDescent="0.2">
      <c r="A6" s="45" t="s">
        <v>33</v>
      </c>
      <c r="B6" s="45" t="s">
        <v>33</v>
      </c>
      <c r="D6" s="266" t="s">
        <v>34</v>
      </c>
    </row>
    <row r="7" spans="1:9" x14ac:dyDescent="0.2">
      <c r="A7" s="18">
        <v>66</v>
      </c>
      <c r="B7" s="18">
        <f>SAW!A75</f>
        <v>66</v>
      </c>
      <c r="C7" s="76" t="s">
        <v>35</v>
      </c>
      <c r="D7" s="101">
        <f>SAW!F79</f>
        <v>8274460</v>
      </c>
      <c r="E7" s="36"/>
    </row>
    <row r="8" spans="1:9" x14ac:dyDescent="0.2">
      <c r="A8" s="70">
        <v>735</v>
      </c>
      <c r="B8" s="70">
        <f>WTA!A714</f>
        <v>704</v>
      </c>
      <c r="C8" s="76" t="s">
        <v>36</v>
      </c>
      <c r="D8" s="101">
        <f>WTA!F715</f>
        <v>49938381.03943751</v>
      </c>
      <c r="E8" s="36"/>
      <c r="F8" s="180"/>
    </row>
    <row r="9" spans="1:9" x14ac:dyDescent="0.2">
      <c r="A9" s="18">
        <v>3</v>
      </c>
      <c r="B9" s="70">
        <f>' Instr Other'!A13</f>
        <v>3</v>
      </c>
      <c r="C9" s="65" t="s">
        <v>40</v>
      </c>
      <c r="D9" s="101">
        <f>' Instr Other'!F14</f>
        <v>408257.38565112383</v>
      </c>
      <c r="E9" s="36"/>
    </row>
    <row r="10" spans="1:9" x14ac:dyDescent="0.2">
      <c r="A10" s="18">
        <v>3</v>
      </c>
      <c r="B10" s="70">
        <f>' Instr Other'!A20</f>
        <v>3</v>
      </c>
      <c r="C10" s="65" t="s">
        <v>38</v>
      </c>
      <c r="D10" s="101">
        <f>' Instr Other'!F21</f>
        <v>127964.8</v>
      </c>
      <c r="E10" s="36"/>
    </row>
    <row r="11" spans="1:9" x14ac:dyDescent="0.2">
      <c r="A11" s="18">
        <v>5</v>
      </c>
      <c r="B11" s="70">
        <f>' Instr Other'!A29</f>
        <v>6</v>
      </c>
      <c r="C11" s="65" t="s">
        <v>39</v>
      </c>
      <c r="D11" s="101">
        <f>' Instr Other'!F30</f>
        <v>248802.28</v>
      </c>
      <c r="E11" s="36"/>
    </row>
    <row r="12" spans="1:9" x14ac:dyDescent="0.2">
      <c r="A12" s="18">
        <v>63</v>
      </c>
      <c r="B12" s="70">
        <f>' Instr Other'!A96</f>
        <v>64</v>
      </c>
      <c r="C12" s="65" t="s">
        <v>37</v>
      </c>
      <c r="D12" s="101">
        <f>' Instr Other'!F98</f>
        <v>2277104.7999999993</v>
      </c>
      <c r="E12" s="36"/>
    </row>
    <row r="13" spans="1:9" x14ac:dyDescent="0.2">
      <c r="A13" s="18">
        <v>6</v>
      </c>
      <c r="B13" s="70">
        <f>' Instr Other'!A105</f>
        <v>6</v>
      </c>
      <c r="C13" s="65" t="s">
        <v>2425</v>
      </c>
      <c r="D13" s="101">
        <f>' Instr Other'!F106</f>
        <v>191191</v>
      </c>
      <c r="E13" s="36"/>
    </row>
    <row r="14" spans="1:9" x14ac:dyDescent="0.2">
      <c r="A14" s="95" t="s">
        <v>42</v>
      </c>
      <c r="B14" s="71" t="s">
        <v>42</v>
      </c>
      <c r="C14" s="65" t="s">
        <v>185</v>
      </c>
      <c r="D14" s="101">
        <v>80000</v>
      </c>
      <c r="E14" s="36"/>
      <c r="F14" s="37"/>
      <c r="G14" s="37"/>
      <c r="H14" s="37"/>
      <c r="I14" s="37"/>
    </row>
    <row r="15" spans="1:9" s="37" customFormat="1" x14ac:dyDescent="0.2">
      <c r="A15" s="71" t="s">
        <v>42</v>
      </c>
      <c r="B15" s="71" t="s">
        <v>42</v>
      </c>
      <c r="C15" s="65" t="s">
        <v>56</v>
      </c>
      <c r="D15" s="101">
        <v>180000</v>
      </c>
      <c r="E15" s="36"/>
    </row>
    <row r="16" spans="1:9" s="37" customFormat="1" x14ac:dyDescent="0.2">
      <c r="A16" s="71" t="s">
        <v>42</v>
      </c>
      <c r="B16" s="71" t="s">
        <v>42</v>
      </c>
      <c r="C16" s="65" t="s">
        <v>312</v>
      </c>
      <c r="D16" s="101">
        <v>36121595</v>
      </c>
      <c r="E16" s="36"/>
      <c r="G16" s="38"/>
    </row>
    <row r="17" spans="1:9" s="37" customFormat="1" x14ac:dyDescent="0.2">
      <c r="A17" s="71" t="s">
        <v>42</v>
      </c>
      <c r="B17" s="71" t="s">
        <v>42</v>
      </c>
      <c r="C17" s="65" t="s">
        <v>2218</v>
      </c>
      <c r="D17" s="101">
        <f>200000</f>
        <v>200000</v>
      </c>
      <c r="E17" s="36"/>
      <c r="G17" s="62"/>
    </row>
    <row r="18" spans="1:9" s="37" customFormat="1" x14ac:dyDescent="0.2">
      <c r="A18" s="71" t="s">
        <v>42</v>
      </c>
      <c r="B18" s="71" t="s">
        <v>42</v>
      </c>
      <c r="C18" s="65" t="s">
        <v>258</v>
      </c>
      <c r="D18" s="101">
        <v>-61989</v>
      </c>
      <c r="E18" s="36"/>
      <c r="G18" s="62"/>
    </row>
    <row r="19" spans="1:9" s="37" customFormat="1" x14ac:dyDescent="0.2">
      <c r="A19" s="71" t="s">
        <v>42</v>
      </c>
      <c r="B19" s="71" t="s">
        <v>42</v>
      </c>
      <c r="C19" s="65" t="s">
        <v>311</v>
      </c>
      <c r="D19" s="101">
        <v>450000</v>
      </c>
      <c r="E19" s="36"/>
      <c r="F19"/>
      <c r="G19" s="34"/>
      <c r="H19"/>
      <c r="I19"/>
    </row>
    <row r="20" spans="1:9" x14ac:dyDescent="0.2">
      <c r="A20" s="18">
        <v>9</v>
      </c>
      <c r="B20" s="70">
        <v>11</v>
      </c>
      <c r="C20" s="65" t="s">
        <v>59</v>
      </c>
      <c r="D20" s="101">
        <f>512678.88+113928.44</f>
        <v>626607.32000000007</v>
      </c>
      <c r="E20" s="36"/>
      <c r="G20" s="34"/>
    </row>
    <row r="21" spans="1:9" x14ac:dyDescent="0.2">
      <c r="A21" s="72">
        <f>SUM(A7:A20)</f>
        <v>890</v>
      </c>
      <c r="B21" s="72">
        <f>SUM(B7:B20)</f>
        <v>863</v>
      </c>
      <c r="C21" s="68" t="s">
        <v>98</v>
      </c>
      <c r="D21" s="40">
        <f>SUM(D7:D20)</f>
        <v>99062374.625088632</v>
      </c>
      <c r="E21" s="9"/>
    </row>
    <row r="22" spans="1:9" x14ac:dyDescent="0.2">
      <c r="A22" s="49"/>
      <c r="B22" s="49"/>
      <c r="C22" s="50"/>
      <c r="D22" s="51"/>
    </row>
    <row r="24" spans="1:9" x14ac:dyDescent="0.2">
      <c r="D24" s="9"/>
    </row>
    <row r="26" spans="1:9" x14ac:dyDescent="0.2">
      <c r="D26" s="9"/>
    </row>
    <row r="28" spans="1:9" x14ac:dyDescent="0.2">
      <c r="C28" s="37"/>
    </row>
    <row r="29" spans="1:9" x14ac:dyDescent="0.2">
      <c r="D29" s="9"/>
    </row>
    <row r="30" spans="1:9" x14ac:dyDescent="0.2">
      <c r="D30" s="34"/>
    </row>
    <row r="31" spans="1:9" x14ac:dyDescent="0.2">
      <c r="D31" s="9"/>
    </row>
    <row r="32" spans="1:9" x14ac:dyDescent="0.2">
      <c r="D32" s="229"/>
    </row>
    <row r="33" spans="4:4" x14ac:dyDescent="0.2">
      <c r="D33" s="118"/>
    </row>
    <row r="35" spans="4:4" x14ac:dyDescent="0.2">
      <c r="D35" s="118"/>
    </row>
  </sheetData>
  <mergeCells count="2">
    <mergeCell ref="A1:D1"/>
    <mergeCell ref="A4:B4"/>
  </mergeCells>
  <pageMargins left="0.45" right="0.45" top="0.75" bottom="0.75" header="0.3" footer="0.3"/>
  <pageSetup firstPageNumber="56" fitToHeight="0" orientation="landscape" useFirstPageNumber="1" r:id="rId1"/>
  <headerFooter>
    <oddFooter>&amp;R06/30/2023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165"/>
  <sheetViews>
    <sheetView topLeftCell="A52" zoomScaleNormal="100" workbookViewId="0">
      <selection activeCell="O16" sqref="O16"/>
    </sheetView>
  </sheetViews>
  <sheetFormatPr defaultColWidth="8.85546875" defaultRowHeight="12.75" x14ac:dyDescent="0.2"/>
  <cols>
    <col min="1" max="1" width="3.85546875" style="37" customWidth="1"/>
    <col min="2" max="2" width="14.5703125" style="75" customWidth="1"/>
    <col min="3" max="3" width="19.85546875" style="37" customWidth="1"/>
    <col min="4" max="4" width="12.85546875" style="37" bestFit="1" customWidth="1"/>
    <col min="5" max="7" width="12.85546875" style="37" customWidth="1"/>
    <col min="8" max="8" width="33.5703125" style="38" customWidth="1"/>
    <col min="9" max="9" width="10.85546875" style="187" customWidth="1"/>
    <col min="10" max="16384" width="8.85546875" style="37"/>
  </cols>
  <sheetData>
    <row r="1" spans="1:9" x14ac:dyDescent="0.2">
      <c r="C1" s="190" t="s">
        <v>0</v>
      </c>
      <c r="D1" s="191"/>
      <c r="E1" s="191"/>
      <c r="F1" s="191"/>
      <c r="G1" s="191"/>
      <c r="H1" s="37"/>
    </row>
    <row r="2" spans="1:9" x14ac:dyDescent="0.2">
      <c r="C2" s="192" t="s">
        <v>1</v>
      </c>
      <c r="H2" s="37"/>
    </row>
    <row r="3" spans="1:9" x14ac:dyDescent="0.2">
      <c r="C3" s="190" t="str">
        <f>+Summary!A3</f>
        <v>2023-2024 Approved Budget</v>
      </c>
      <c r="H3" s="37"/>
    </row>
    <row r="4" spans="1:9" x14ac:dyDescent="0.2">
      <c r="B4" s="162"/>
      <c r="H4" s="37"/>
    </row>
    <row r="5" spans="1:9" x14ac:dyDescent="0.2">
      <c r="D5" s="193" t="s">
        <v>2349</v>
      </c>
      <c r="E5" s="193"/>
      <c r="F5" s="193" t="s">
        <v>2599</v>
      </c>
      <c r="G5" s="193" t="s">
        <v>2599</v>
      </c>
    </row>
    <row r="6" spans="1:9" s="72" customFormat="1" ht="12.75" customHeight="1" x14ac:dyDescent="0.2">
      <c r="B6" s="195" t="s">
        <v>2000</v>
      </c>
      <c r="C6" s="195" t="s">
        <v>2001</v>
      </c>
      <c r="D6" s="130" t="s">
        <v>314</v>
      </c>
      <c r="E6" s="130" t="s">
        <v>2002</v>
      </c>
      <c r="F6" s="130" t="s">
        <v>314</v>
      </c>
      <c r="G6" s="130" t="s">
        <v>2003</v>
      </c>
      <c r="H6" s="195" t="s">
        <v>315</v>
      </c>
      <c r="I6" s="196" t="s">
        <v>2004</v>
      </c>
    </row>
    <row r="7" spans="1:9" s="72" customFormat="1" ht="12.75" customHeight="1" x14ac:dyDescent="0.2">
      <c r="B7" s="194"/>
      <c r="C7" s="195"/>
      <c r="D7" s="169"/>
      <c r="E7" s="169"/>
      <c r="F7" s="169"/>
      <c r="G7" s="169"/>
      <c r="H7" s="130"/>
      <c r="I7" s="196"/>
    </row>
    <row r="8" spans="1:9" s="72" customFormat="1" ht="12.75" customHeight="1" x14ac:dyDescent="0.2">
      <c r="B8" s="194"/>
      <c r="C8" s="196" t="s">
        <v>2048</v>
      </c>
      <c r="D8" s="169"/>
      <c r="E8" s="169"/>
      <c r="F8" s="169"/>
      <c r="G8" s="169"/>
      <c r="H8" s="130"/>
      <c r="I8" s="196"/>
    </row>
    <row r="9" spans="1:9" s="72" customFormat="1" ht="12.75" customHeight="1" x14ac:dyDescent="0.2">
      <c r="B9" s="194"/>
      <c r="C9" s="196"/>
      <c r="D9" s="169"/>
      <c r="E9" s="169"/>
      <c r="F9" s="169"/>
      <c r="G9" s="169"/>
      <c r="H9" s="130"/>
      <c r="I9" s="196"/>
    </row>
    <row r="10" spans="1:9" s="90" customFormat="1" x14ac:dyDescent="0.2">
      <c r="A10" s="90">
        <v>1</v>
      </c>
      <c r="B10" s="90" t="s">
        <v>577</v>
      </c>
      <c r="C10" s="90" t="s">
        <v>330</v>
      </c>
      <c r="D10" s="221">
        <v>157855</v>
      </c>
      <c r="E10" s="221">
        <f t="shared" ref="E10:E40" si="0">F10-D10</f>
        <v>1579</v>
      </c>
      <c r="F10" s="221">
        <v>159434</v>
      </c>
      <c r="G10" s="221"/>
      <c r="H10" s="90" t="s">
        <v>1254</v>
      </c>
      <c r="I10" s="90" t="s">
        <v>517</v>
      </c>
    </row>
    <row r="11" spans="1:9" s="90" customFormat="1" x14ac:dyDescent="0.2">
      <c r="A11" s="90">
        <v>2</v>
      </c>
      <c r="B11" s="90" t="s">
        <v>1229</v>
      </c>
      <c r="C11" s="90" t="s">
        <v>594</v>
      </c>
      <c r="D11" s="221">
        <v>126296</v>
      </c>
      <c r="E11" s="221">
        <f t="shared" si="0"/>
        <v>2577</v>
      </c>
      <c r="F11" s="221">
        <v>128873</v>
      </c>
      <c r="G11" s="221"/>
      <c r="H11" s="90" t="s">
        <v>1227</v>
      </c>
      <c r="I11" s="90" t="s">
        <v>1228</v>
      </c>
    </row>
    <row r="12" spans="1:9" s="90" customFormat="1" x14ac:dyDescent="0.2">
      <c r="A12" s="90">
        <v>3</v>
      </c>
      <c r="B12" s="90" t="s">
        <v>1997</v>
      </c>
      <c r="C12" s="90" t="s">
        <v>886</v>
      </c>
      <c r="D12" s="221">
        <v>135842</v>
      </c>
      <c r="E12" s="221">
        <f t="shared" si="0"/>
        <v>2538</v>
      </c>
      <c r="F12" s="221">
        <v>138380</v>
      </c>
      <c r="G12" s="221"/>
      <c r="H12" s="90" t="s">
        <v>1262</v>
      </c>
      <c r="I12" s="90" t="s">
        <v>497</v>
      </c>
    </row>
    <row r="13" spans="1:9" s="98" customFormat="1" x14ac:dyDescent="0.2">
      <c r="A13" s="90">
        <v>4</v>
      </c>
      <c r="B13" s="98" t="s">
        <v>1581</v>
      </c>
      <c r="C13" s="98" t="s">
        <v>1580</v>
      </c>
      <c r="D13" s="221">
        <v>105250</v>
      </c>
      <c r="E13" s="221">
        <f t="shared" si="0"/>
        <v>3158</v>
      </c>
      <c r="F13" s="221">
        <v>108408</v>
      </c>
      <c r="G13" s="221"/>
      <c r="H13" s="98" t="s">
        <v>2276</v>
      </c>
      <c r="I13" s="98" t="s">
        <v>488</v>
      </c>
    </row>
    <row r="14" spans="1:9" s="90" customFormat="1" x14ac:dyDescent="0.2">
      <c r="A14" s="90">
        <v>5</v>
      </c>
      <c r="B14" s="90" t="s">
        <v>562</v>
      </c>
      <c r="C14" s="90" t="s">
        <v>1224</v>
      </c>
      <c r="D14" s="221">
        <v>128873</v>
      </c>
      <c r="E14" s="221">
        <f t="shared" si="0"/>
        <v>2630</v>
      </c>
      <c r="F14" s="221">
        <v>131503</v>
      </c>
      <c r="G14" s="221"/>
      <c r="H14" s="90" t="s">
        <v>1225</v>
      </c>
      <c r="I14" s="90" t="s">
        <v>453</v>
      </c>
    </row>
    <row r="15" spans="1:9" s="99" customFormat="1" x14ac:dyDescent="0.2">
      <c r="A15" s="90">
        <v>6</v>
      </c>
      <c r="B15" s="99" t="s">
        <v>1578</v>
      </c>
      <c r="C15" s="99" t="s">
        <v>402</v>
      </c>
      <c r="D15" s="221">
        <v>128873</v>
      </c>
      <c r="E15" s="221">
        <f t="shared" si="0"/>
        <v>2630</v>
      </c>
      <c r="F15" s="221">
        <v>131503</v>
      </c>
      <c r="G15" s="221"/>
      <c r="H15" s="117" t="s">
        <v>1230</v>
      </c>
      <c r="I15" s="99" t="s">
        <v>456</v>
      </c>
    </row>
    <row r="16" spans="1:9" s="90" customFormat="1" x14ac:dyDescent="0.2">
      <c r="A16" s="90">
        <v>7</v>
      </c>
      <c r="B16" s="90" t="s">
        <v>747</v>
      </c>
      <c r="C16" s="90" t="s">
        <v>792</v>
      </c>
      <c r="D16" s="221">
        <v>108408</v>
      </c>
      <c r="E16" s="221">
        <f t="shared" si="0"/>
        <v>2980</v>
      </c>
      <c r="F16" s="221">
        <v>111388</v>
      </c>
      <c r="G16" s="221"/>
      <c r="H16" s="90" t="s">
        <v>2276</v>
      </c>
      <c r="I16" s="90" t="s">
        <v>1239</v>
      </c>
    </row>
    <row r="17" spans="1:9" s="90" customFormat="1" x14ac:dyDescent="0.2">
      <c r="A17" s="90">
        <v>8</v>
      </c>
      <c r="B17" s="90" t="s">
        <v>1541</v>
      </c>
      <c r="C17" s="90" t="s">
        <v>1932</v>
      </c>
      <c r="D17" s="221">
        <v>105250</v>
      </c>
      <c r="E17" s="221">
        <f t="shared" si="0"/>
        <v>3158</v>
      </c>
      <c r="F17" s="221">
        <v>108408</v>
      </c>
      <c r="G17" s="221"/>
      <c r="H17" s="90" t="s">
        <v>2276</v>
      </c>
      <c r="I17" s="90" t="s">
        <v>1223</v>
      </c>
    </row>
    <row r="18" spans="1:9" s="90" customFormat="1" x14ac:dyDescent="0.2">
      <c r="A18" s="90">
        <v>9</v>
      </c>
      <c r="B18" s="90" t="s">
        <v>1226</v>
      </c>
      <c r="C18" s="90" t="s">
        <v>385</v>
      </c>
      <c r="D18" s="221">
        <v>135569</v>
      </c>
      <c r="E18" s="221">
        <f t="shared" si="0"/>
        <v>2767</v>
      </c>
      <c r="F18" s="221">
        <v>138336</v>
      </c>
      <c r="G18" s="221"/>
      <c r="H18" s="90" t="s">
        <v>2057</v>
      </c>
      <c r="I18" s="90" t="s">
        <v>1219</v>
      </c>
    </row>
    <row r="19" spans="1:9" s="90" customFormat="1" x14ac:dyDescent="0.2">
      <c r="A19" s="90">
        <v>10</v>
      </c>
      <c r="B19" s="90" t="s">
        <v>1987</v>
      </c>
      <c r="C19" s="90" t="s">
        <v>404</v>
      </c>
      <c r="D19" s="221">
        <v>108408</v>
      </c>
      <c r="E19" s="221">
        <f t="shared" si="0"/>
        <v>2980</v>
      </c>
      <c r="F19" s="221">
        <v>111388</v>
      </c>
      <c r="G19" s="221"/>
      <c r="H19" s="90" t="s">
        <v>2276</v>
      </c>
      <c r="I19" s="90" t="s">
        <v>461</v>
      </c>
    </row>
    <row r="20" spans="1:9" s="98" customFormat="1" x14ac:dyDescent="0.2">
      <c r="A20" s="90">
        <v>11</v>
      </c>
      <c r="B20" s="98" t="s">
        <v>1988</v>
      </c>
      <c r="C20" s="98" t="s">
        <v>411</v>
      </c>
      <c r="D20" s="221">
        <v>130201</v>
      </c>
      <c r="E20" s="221">
        <f t="shared" si="0"/>
        <v>2657</v>
      </c>
      <c r="F20" s="221">
        <v>132858</v>
      </c>
      <c r="G20" s="221"/>
      <c r="H20" s="98" t="s">
        <v>1249</v>
      </c>
      <c r="I20" s="98" t="s">
        <v>464</v>
      </c>
    </row>
    <row r="21" spans="1:9" s="98" customFormat="1" x14ac:dyDescent="0.2">
      <c r="A21" s="90">
        <v>12</v>
      </c>
      <c r="B21" s="98" t="s">
        <v>944</v>
      </c>
      <c r="C21" s="98" t="s">
        <v>657</v>
      </c>
      <c r="D21" s="221">
        <v>105250</v>
      </c>
      <c r="E21" s="221">
        <f t="shared" si="0"/>
        <v>3158</v>
      </c>
      <c r="F21" s="221">
        <v>108408</v>
      </c>
      <c r="G21" s="221"/>
      <c r="H21" s="98" t="s">
        <v>2276</v>
      </c>
      <c r="I21" s="98" t="s">
        <v>1219</v>
      </c>
    </row>
    <row r="22" spans="1:9" s="98" customFormat="1" x14ac:dyDescent="0.2">
      <c r="A22" s="90">
        <v>13</v>
      </c>
      <c r="B22" s="117" t="s">
        <v>383</v>
      </c>
      <c r="C22" s="117" t="s">
        <v>2965</v>
      </c>
      <c r="D22" s="225">
        <v>122000</v>
      </c>
      <c r="E22" s="221">
        <f t="shared" si="0"/>
        <v>6873</v>
      </c>
      <c r="F22" s="221">
        <v>128873</v>
      </c>
      <c r="G22" s="221"/>
      <c r="H22" s="98" t="s">
        <v>1216</v>
      </c>
      <c r="I22" s="98" t="s">
        <v>1217</v>
      </c>
    </row>
    <row r="23" spans="1:9" s="98" customFormat="1" x14ac:dyDescent="0.2">
      <c r="A23" s="90">
        <v>14</v>
      </c>
      <c r="B23" s="98" t="s">
        <v>1264</v>
      </c>
      <c r="C23" s="98" t="s">
        <v>392</v>
      </c>
      <c r="D23" s="221">
        <v>120019</v>
      </c>
      <c r="E23" s="221">
        <f t="shared" si="0"/>
        <v>3712</v>
      </c>
      <c r="F23" s="221">
        <v>123731</v>
      </c>
      <c r="G23" s="221"/>
      <c r="H23" s="98" t="s">
        <v>2325</v>
      </c>
      <c r="I23" s="98" t="s">
        <v>506</v>
      </c>
    </row>
    <row r="24" spans="1:9" s="98" customFormat="1" x14ac:dyDescent="0.2">
      <c r="A24" s="90">
        <v>15</v>
      </c>
      <c r="B24" s="98" t="s">
        <v>2142</v>
      </c>
      <c r="C24" s="98" t="s">
        <v>585</v>
      </c>
      <c r="D24" s="221">
        <v>126296</v>
      </c>
      <c r="E24" s="221">
        <f t="shared" si="0"/>
        <v>2577</v>
      </c>
      <c r="F24" s="221">
        <v>128873</v>
      </c>
      <c r="G24" s="221"/>
      <c r="H24" s="98" t="s">
        <v>1218</v>
      </c>
      <c r="I24" s="98" t="s">
        <v>451</v>
      </c>
    </row>
    <row r="25" spans="1:9" s="98" customFormat="1" x14ac:dyDescent="0.2">
      <c r="A25" s="90">
        <v>16</v>
      </c>
      <c r="B25" s="98" t="s">
        <v>1983</v>
      </c>
      <c r="C25" s="98" t="s">
        <v>1982</v>
      </c>
      <c r="D25" s="221">
        <v>108408</v>
      </c>
      <c r="E25" s="221">
        <f t="shared" si="0"/>
        <v>2980</v>
      </c>
      <c r="F25" s="221">
        <v>111388</v>
      </c>
      <c r="G25" s="221"/>
      <c r="H25" s="98" t="s">
        <v>2276</v>
      </c>
      <c r="I25" s="98" t="s">
        <v>451</v>
      </c>
    </row>
    <row r="26" spans="1:9" s="98" customFormat="1" x14ac:dyDescent="0.2">
      <c r="A26" s="90">
        <v>17</v>
      </c>
      <c r="B26" s="98" t="s">
        <v>968</v>
      </c>
      <c r="C26" s="98" t="s">
        <v>507</v>
      </c>
      <c r="D26" s="221">
        <v>123731</v>
      </c>
      <c r="E26" s="221">
        <f t="shared" si="0"/>
        <v>3827</v>
      </c>
      <c r="F26" s="221">
        <v>127558</v>
      </c>
      <c r="G26" s="221"/>
      <c r="H26" s="98" t="s">
        <v>2325</v>
      </c>
      <c r="I26" s="98" t="s">
        <v>502</v>
      </c>
    </row>
    <row r="27" spans="1:9" s="98" customFormat="1" x14ac:dyDescent="0.2">
      <c r="A27" s="90">
        <v>18</v>
      </c>
      <c r="B27" s="98" t="s">
        <v>1623</v>
      </c>
      <c r="C27" s="98" t="s">
        <v>1293</v>
      </c>
      <c r="D27" s="221">
        <v>105250</v>
      </c>
      <c r="E27" s="221">
        <f t="shared" si="0"/>
        <v>3158</v>
      </c>
      <c r="F27" s="221">
        <v>108408</v>
      </c>
      <c r="G27" s="221"/>
      <c r="H27" s="98" t="s">
        <v>2276</v>
      </c>
      <c r="I27" s="98" t="s">
        <v>464</v>
      </c>
    </row>
    <row r="28" spans="1:9" s="98" customFormat="1" x14ac:dyDescent="0.2">
      <c r="A28" s="90">
        <v>19</v>
      </c>
      <c r="B28" s="98" t="s">
        <v>1834</v>
      </c>
      <c r="C28" s="98" t="s">
        <v>1833</v>
      </c>
      <c r="D28" s="221">
        <v>120019</v>
      </c>
      <c r="E28" s="221">
        <f t="shared" si="0"/>
        <v>3712</v>
      </c>
      <c r="F28" s="221">
        <v>123731</v>
      </c>
      <c r="G28" s="221"/>
      <c r="H28" s="98" t="s">
        <v>1995</v>
      </c>
      <c r="I28" s="98" t="s">
        <v>522</v>
      </c>
    </row>
    <row r="29" spans="1:9" s="98" customFormat="1" x14ac:dyDescent="0.2">
      <c r="A29" s="90">
        <v>20</v>
      </c>
      <c r="B29" s="98" t="s">
        <v>1984</v>
      </c>
      <c r="C29" s="98" t="s">
        <v>829</v>
      </c>
      <c r="D29" s="222">
        <v>126296</v>
      </c>
      <c r="E29" s="222">
        <f t="shared" si="0"/>
        <v>2577</v>
      </c>
      <c r="F29" s="222">
        <v>128873</v>
      </c>
      <c r="G29" s="222"/>
      <c r="H29" s="98" t="s">
        <v>2005</v>
      </c>
      <c r="I29" s="98" t="s">
        <v>494</v>
      </c>
    </row>
    <row r="30" spans="1:9" s="98" customFormat="1" x14ac:dyDescent="0.2">
      <c r="A30" s="90">
        <v>21</v>
      </c>
      <c r="B30" s="98" t="s">
        <v>1261</v>
      </c>
      <c r="C30" s="98" t="s">
        <v>1260</v>
      </c>
      <c r="D30" s="221">
        <v>144215</v>
      </c>
      <c r="E30" s="221">
        <f t="shared" si="0"/>
        <v>2884</v>
      </c>
      <c r="F30" s="221">
        <v>147099</v>
      </c>
      <c r="G30" s="221"/>
      <c r="H30" s="98" t="s">
        <v>1262</v>
      </c>
      <c r="I30" s="98" t="s">
        <v>506</v>
      </c>
    </row>
    <row r="31" spans="1:9" s="98" customFormat="1" x14ac:dyDescent="0.2">
      <c r="A31" s="90">
        <v>22</v>
      </c>
      <c r="B31" s="98" t="s">
        <v>1384</v>
      </c>
      <c r="C31" s="98" t="s">
        <v>769</v>
      </c>
      <c r="D31" s="221">
        <v>105250</v>
      </c>
      <c r="E31" s="221">
        <f t="shared" si="0"/>
        <v>3158</v>
      </c>
      <c r="F31" s="221">
        <v>108408</v>
      </c>
      <c r="G31" s="221"/>
      <c r="H31" s="98" t="s">
        <v>2276</v>
      </c>
      <c r="I31" s="98" t="s">
        <v>1217</v>
      </c>
    </row>
    <row r="32" spans="1:9" s="98" customFormat="1" x14ac:dyDescent="0.2">
      <c r="A32" s="90">
        <v>23</v>
      </c>
      <c r="B32" s="98" t="s">
        <v>1454</v>
      </c>
      <c r="C32" s="98" t="s">
        <v>642</v>
      </c>
      <c r="D32" s="221">
        <v>105250</v>
      </c>
      <c r="E32" s="221">
        <f t="shared" si="0"/>
        <v>3158</v>
      </c>
      <c r="F32" s="221">
        <v>108408</v>
      </c>
      <c r="G32" s="221"/>
      <c r="H32" s="98" t="s">
        <v>2276</v>
      </c>
      <c r="I32" s="98" t="s">
        <v>453</v>
      </c>
    </row>
    <row r="33" spans="1:9" s="98" customFormat="1" x14ac:dyDescent="0.2">
      <c r="A33" s="90">
        <v>24</v>
      </c>
      <c r="B33" s="98" t="s">
        <v>1641</v>
      </c>
      <c r="C33" s="98" t="s">
        <v>829</v>
      </c>
      <c r="D33" s="221">
        <v>108408</v>
      </c>
      <c r="E33" s="221">
        <f t="shared" si="0"/>
        <v>2980</v>
      </c>
      <c r="F33" s="221">
        <v>111388</v>
      </c>
      <c r="G33" s="221"/>
      <c r="H33" s="98" t="s">
        <v>2276</v>
      </c>
      <c r="I33" s="98" t="s">
        <v>1242</v>
      </c>
    </row>
    <row r="34" spans="1:9" s="98" customFormat="1" x14ac:dyDescent="0.2">
      <c r="A34" s="90">
        <v>25</v>
      </c>
      <c r="B34" s="98" t="s">
        <v>1641</v>
      </c>
      <c r="C34" s="98" t="s">
        <v>621</v>
      </c>
      <c r="D34" s="221">
        <v>135527</v>
      </c>
      <c r="E34" s="221">
        <f t="shared" si="0"/>
        <v>1355</v>
      </c>
      <c r="F34" s="221">
        <v>136882</v>
      </c>
      <c r="G34" s="221"/>
      <c r="H34" s="98" t="s">
        <v>1995</v>
      </c>
      <c r="I34" s="98" t="s">
        <v>522</v>
      </c>
    </row>
    <row r="35" spans="1:9" s="98" customFormat="1" x14ac:dyDescent="0.2">
      <c r="A35" s="90">
        <v>26</v>
      </c>
      <c r="B35" s="98" t="s">
        <v>1246</v>
      </c>
      <c r="C35" s="98" t="s">
        <v>732</v>
      </c>
      <c r="D35" s="221">
        <v>128873</v>
      </c>
      <c r="E35" s="221">
        <f t="shared" si="0"/>
        <v>2630</v>
      </c>
      <c r="F35" s="221">
        <v>131503</v>
      </c>
      <c r="G35" s="221"/>
      <c r="H35" s="98" t="s">
        <v>1247</v>
      </c>
      <c r="I35" s="98" t="s">
        <v>1248</v>
      </c>
    </row>
    <row r="36" spans="1:9" s="98" customFormat="1" x14ac:dyDescent="0.2">
      <c r="A36" s="90">
        <v>27</v>
      </c>
      <c r="B36" s="98" t="s">
        <v>1994</v>
      </c>
      <c r="C36" s="98" t="s">
        <v>544</v>
      </c>
      <c r="D36" s="221">
        <v>135527</v>
      </c>
      <c r="E36" s="221">
        <f t="shared" si="0"/>
        <v>1355</v>
      </c>
      <c r="F36" s="221">
        <v>136882</v>
      </c>
      <c r="G36" s="221"/>
      <c r="H36" s="98" t="s">
        <v>1993</v>
      </c>
      <c r="I36" s="98" t="s">
        <v>517</v>
      </c>
    </row>
    <row r="37" spans="1:9" s="98" customFormat="1" x14ac:dyDescent="0.2">
      <c r="A37" s="90">
        <v>28</v>
      </c>
      <c r="B37" s="98" t="s">
        <v>2014</v>
      </c>
      <c r="C37" s="98" t="s">
        <v>2013</v>
      </c>
      <c r="D37" s="221">
        <v>120019</v>
      </c>
      <c r="E37" s="221">
        <f t="shared" si="0"/>
        <v>3712</v>
      </c>
      <c r="F37" s="221">
        <v>123731</v>
      </c>
      <c r="G37" s="221"/>
      <c r="H37" s="98" t="s">
        <v>2325</v>
      </c>
      <c r="I37" s="98" t="s">
        <v>506</v>
      </c>
    </row>
    <row r="38" spans="1:9" s="117" customFormat="1" x14ac:dyDescent="0.2">
      <c r="A38" s="90">
        <v>29</v>
      </c>
      <c r="B38" s="98" t="s">
        <v>847</v>
      </c>
      <c r="C38" s="98" t="s">
        <v>1814</v>
      </c>
      <c r="D38" s="221">
        <v>105250</v>
      </c>
      <c r="E38" s="221">
        <f t="shared" si="0"/>
        <v>3158</v>
      </c>
      <c r="F38" s="221">
        <v>108408</v>
      </c>
      <c r="G38" s="221"/>
      <c r="H38" s="98" t="s">
        <v>2276</v>
      </c>
      <c r="I38" s="98" t="s">
        <v>546</v>
      </c>
    </row>
    <row r="39" spans="1:9" s="98" customFormat="1" x14ac:dyDescent="0.2">
      <c r="A39" s="90">
        <v>30</v>
      </c>
      <c r="B39" s="99" t="s">
        <v>2598</v>
      </c>
      <c r="C39" s="99" t="s">
        <v>2601</v>
      </c>
      <c r="D39" s="221">
        <v>105250</v>
      </c>
      <c r="E39" s="221">
        <f t="shared" si="0"/>
        <v>3158</v>
      </c>
      <c r="F39" s="221">
        <v>108408</v>
      </c>
      <c r="G39" s="221"/>
      <c r="H39" s="99" t="s">
        <v>2276</v>
      </c>
      <c r="I39" s="99" t="s">
        <v>456</v>
      </c>
    </row>
    <row r="40" spans="1:9" s="98" customFormat="1" x14ac:dyDescent="0.2">
      <c r="A40" s="90">
        <v>31</v>
      </c>
      <c r="B40" s="98" t="s">
        <v>1231</v>
      </c>
      <c r="C40" s="98" t="s">
        <v>538</v>
      </c>
      <c r="D40" s="221">
        <v>126296</v>
      </c>
      <c r="E40" s="221">
        <f t="shared" si="0"/>
        <v>2577</v>
      </c>
      <c r="F40" s="221">
        <v>128873</v>
      </c>
      <c r="G40" s="221"/>
      <c r="H40" s="98" t="s">
        <v>1215</v>
      </c>
      <c r="I40" s="98" t="s">
        <v>546</v>
      </c>
    </row>
    <row r="41" spans="1:9" s="98" customFormat="1" x14ac:dyDescent="0.2">
      <c r="A41" s="90">
        <v>32</v>
      </c>
      <c r="B41" s="98" t="s">
        <v>1255</v>
      </c>
      <c r="C41" s="98" t="s">
        <v>667</v>
      </c>
      <c r="D41" s="221">
        <v>147278</v>
      </c>
      <c r="E41" s="221">
        <f t="shared" ref="E41:E69" si="1">F41-D41</f>
        <v>2946</v>
      </c>
      <c r="F41" s="221">
        <v>150224</v>
      </c>
      <c r="G41" s="221"/>
      <c r="H41" s="98" t="s">
        <v>1254</v>
      </c>
      <c r="I41" s="98" t="s">
        <v>522</v>
      </c>
    </row>
    <row r="42" spans="1:9" s="98" customFormat="1" x14ac:dyDescent="0.2">
      <c r="A42" s="90">
        <v>33</v>
      </c>
      <c r="B42" s="98" t="s">
        <v>1700</v>
      </c>
      <c r="C42" s="98" t="s">
        <v>1985</v>
      </c>
      <c r="D42" s="221">
        <v>126296</v>
      </c>
      <c r="E42" s="221">
        <f t="shared" si="1"/>
        <v>2577</v>
      </c>
      <c r="F42" s="221">
        <v>128873</v>
      </c>
      <c r="G42" s="221"/>
      <c r="H42" s="98" t="s">
        <v>1222</v>
      </c>
      <c r="I42" s="98" t="s">
        <v>1223</v>
      </c>
    </row>
    <row r="43" spans="1:9" s="98" customFormat="1" x14ac:dyDescent="0.2">
      <c r="A43" s="90">
        <v>34</v>
      </c>
      <c r="B43" s="98" t="s">
        <v>377</v>
      </c>
      <c r="C43" s="98" t="s">
        <v>430</v>
      </c>
      <c r="D43" s="221">
        <v>120019</v>
      </c>
      <c r="E43" s="221">
        <f t="shared" si="1"/>
        <v>3712</v>
      </c>
      <c r="F43" s="221">
        <v>123731</v>
      </c>
      <c r="G43" s="221"/>
      <c r="H43" s="98" t="s">
        <v>1993</v>
      </c>
      <c r="I43" s="98" t="s">
        <v>517</v>
      </c>
    </row>
    <row r="44" spans="1:9" s="98" customFormat="1" x14ac:dyDescent="0.2">
      <c r="A44" s="90">
        <v>35</v>
      </c>
      <c r="B44" s="98" t="s">
        <v>2314</v>
      </c>
      <c r="C44" s="98" t="s">
        <v>566</v>
      </c>
      <c r="D44" s="221">
        <v>105250</v>
      </c>
      <c r="E44" s="221">
        <f t="shared" si="1"/>
        <v>3158</v>
      </c>
      <c r="F44" s="221">
        <v>108408</v>
      </c>
      <c r="G44" s="221"/>
      <c r="H44" s="98" t="s">
        <v>2276</v>
      </c>
      <c r="I44" s="98" t="s">
        <v>548</v>
      </c>
    </row>
    <row r="45" spans="1:9" s="98" customFormat="1" x14ac:dyDescent="0.2">
      <c r="A45" s="90">
        <v>36</v>
      </c>
      <c r="B45" s="98" t="s">
        <v>1258</v>
      </c>
      <c r="C45" s="98" t="s">
        <v>386</v>
      </c>
      <c r="D45" s="221">
        <v>120019</v>
      </c>
      <c r="E45" s="221">
        <f t="shared" si="1"/>
        <v>3712</v>
      </c>
      <c r="F45" s="221">
        <v>123731</v>
      </c>
      <c r="G45" s="221"/>
      <c r="H45" s="98" t="s">
        <v>2325</v>
      </c>
      <c r="I45" s="98" t="s">
        <v>497</v>
      </c>
    </row>
    <row r="46" spans="1:9" s="98" customFormat="1" x14ac:dyDescent="0.2">
      <c r="A46" s="90">
        <v>37</v>
      </c>
      <c r="B46" s="98" t="s">
        <v>434</v>
      </c>
      <c r="C46" s="98" t="s">
        <v>928</v>
      </c>
      <c r="D46" s="221">
        <v>135842</v>
      </c>
      <c r="E46" s="221">
        <f t="shared" si="1"/>
        <v>2538</v>
      </c>
      <c r="F46" s="221">
        <v>138380</v>
      </c>
      <c r="G46" s="221"/>
      <c r="H46" s="98" t="s">
        <v>1262</v>
      </c>
      <c r="I46" s="98" t="s">
        <v>502</v>
      </c>
    </row>
    <row r="47" spans="1:9" s="98" customFormat="1" x14ac:dyDescent="0.2">
      <c r="A47" s="90">
        <v>38</v>
      </c>
      <c r="B47" s="98" t="s">
        <v>2133</v>
      </c>
      <c r="C47" s="98" t="s">
        <v>840</v>
      </c>
      <c r="D47" s="221">
        <v>123731</v>
      </c>
      <c r="E47" s="221">
        <f t="shared" si="1"/>
        <v>3827</v>
      </c>
      <c r="F47" s="221">
        <v>127558</v>
      </c>
      <c r="G47" s="221"/>
      <c r="H47" s="98" t="s">
        <v>1993</v>
      </c>
      <c r="I47" s="98" t="s">
        <v>517</v>
      </c>
    </row>
    <row r="48" spans="1:9" x14ac:dyDescent="0.2">
      <c r="A48" s="90">
        <v>39</v>
      </c>
      <c r="B48" s="90" t="s">
        <v>457</v>
      </c>
      <c r="C48" s="90" t="s">
        <v>816</v>
      </c>
      <c r="D48" s="221">
        <v>141559</v>
      </c>
      <c r="E48" s="221">
        <f t="shared" si="1"/>
        <v>2831</v>
      </c>
      <c r="F48" s="221">
        <v>144390</v>
      </c>
      <c r="G48" s="221"/>
      <c r="H48" s="90" t="s">
        <v>1253</v>
      </c>
      <c r="I48" s="90" t="s">
        <v>473</v>
      </c>
    </row>
    <row r="49" spans="1:9" s="98" customFormat="1" x14ac:dyDescent="0.2">
      <c r="A49" s="90">
        <v>40</v>
      </c>
      <c r="B49" s="98" t="s">
        <v>1992</v>
      </c>
      <c r="C49" s="98" t="s">
        <v>1095</v>
      </c>
      <c r="D49" s="221">
        <v>120019</v>
      </c>
      <c r="E49" s="221">
        <f t="shared" si="1"/>
        <v>3712</v>
      </c>
      <c r="F49" s="221">
        <v>123731</v>
      </c>
      <c r="G49" s="221"/>
      <c r="H49" s="98" t="s">
        <v>1991</v>
      </c>
      <c r="I49" s="98" t="s">
        <v>510</v>
      </c>
    </row>
    <row r="50" spans="1:9" s="98" customFormat="1" x14ac:dyDescent="0.2">
      <c r="A50" s="90">
        <v>41</v>
      </c>
      <c r="B50" s="98" t="s">
        <v>766</v>
      </c>
      <c r="C50" s="98" t="s">
        <v>387</v>
      </c>
      <c r="D50" s="221">
        <v>128873</v>
      </c>
      <c r="E50" s="221">
        <f t="shared" si="1"/>
        <v>2630</v>
      </c>
      <c r="F50" s="221">
        <v>131503</v>
      </c>
      <c r="G50" s="221"/>
      <c r="H50" s="98" t="s">
        <v>1234</v>
      </c>
      <c r="I50" s="98" t="s">
        <v>491</v>
      </c>
    </row>
    <row r="51" spans="1:9" s="98" customFormat="1" x14ac:dyDescent="0.2">
      <c r="A51" s="90">
        <v>42</v>
      </c>
      <c r="B51" s="98" t="s">
        <v>1800</v>
      </c>
      <c r="C51" s="98" t="s">
        <v>1986</v>
      </c>
      <c r="D51" s="221">
        <v>126296</v>
      </c>
      <c r="E51" s="221">
        <f t="shared" si="1"/>
        <v>2577</v>
      </c>
      <c r="F51" s="221">
        <v>128873</v>
      </c>
      <c r="G51" s="221"/>
      <c r="H51" s="98" t="s">
        <v>1235</v>
      </c>
      <c r="I51" s="98" t="s">
        <v>1236</v>
      </c>
    </row>
    <row r="52" spans="1:9" s="98" customFormat="1" x14ac:dyDescent="0.2">
      <c r="A52" s="90">
        <v>43</v>
      </c>
      <c r="B52" s="98" t="s">
        <v>1243</v>
      </c>
      <c r="C52" s="98" t="s">
        <v>641</v>
      </c>
      <c r="D52" s="221">
        <v>126296</v>
      </c>
      <c r="E52" s="221">
        <f t="shared" si="1"/>
        <v>2577</v>
      </c>
      <c r="F52" s="221">
        <v>128873</v>
      </c>
      <c r="G52" s="221"/>
      <c r="H52" s="98" t="s">
        <v>1244</v>
      </c>
      <c r="I52" s="98" t="s">
        <v>1245</v>
      </c>
    </row>
    <row r="53" spans="1:9" s="98" customFormat="1" x14ac:dyDescent="0.2">
      <c r="A53" s="90">
        <v>44</v>
      </c>
      <c r="B53" s="98" t="s">
        <v>1257</v>
      </c>
      <c r="C53" s="98" t="s">
        <v>1256</v>
      </c>
      <c r="D53" s="221">
        <v>120019</v>
      </c>
      <c r="E53" s="221">
        <f t="shared" si="1"/>
        <v>3712</v>
      </c>
      <c r="F53" s="221">
        <v>123731</v>
      </c>
      <c r="G53" s="221"/>
      <c r="H53" s="98" t="s">
        <v>2325</v>
      </c>
      <c r="I53" s="98" t="s">
        <v>497</v>
      </c>
    </row>
    <row r="54" spans="1:9" s="98" customFormat="1" x14ac:dyDescent="0.2">
      <c r="A54" s="90">
        <v>45</v>
      </c>
      <c r="B54" s="98" t="s">
        <v>1240</v>
      </c>
      <c r="C54" s="98" t="s">
        <v>545</v>
      </c>
      <c r="D54" s="221">
        <v>130201</v>
      </c>
      <c r="E54" s="221">
        <f t="shared" si="1"/>
        <v>2657</v>
      </c>
      <c r="F54" s="221">
        <v>132858</v>
      </c>
      <c r="G54" s="221"/>
      <c r="H54" s="98" t="s">
        <v>1241</v>
      </c>
      <c r="I54" s="98" t="s">
        <v>1242</v>
      </c>
    </row>
    <row r="55" spans="1:9" s="65" customFormat="1" x14ac:dyDescent="0.2">
      <c r="A55" s="90">
        <v>46</v>
      </c>
      <c r="B55" s="99" t="s">
        <v>1237</v>
      </c>
      <c r="C55" s="99" t="s">
        <v>392</v>
      </c>
      <c r="D55" s="225">
        <v>126296</v>
      </c>
      <c r="E55" s="225">
        <f t="shared" si="1"/>
        <v>2577</v>
      </c>
      <c r="F55" s="225">
        <v>128873</v>
      </c>
      <c r="G55" s="225"/>
      <c r="H55" s="99" t="s">
        <v>2456</v>
      </c>
      <c r="I55" s="99" t="s">
        <v>510</v>
      </c>
    </row>
    <row r="56" spans="1:9" s="117" customFormat="1" x14ac:dyDescent="0.2">
      <c r="A56" s="90">
        <v>47</v>
      </c>
      <c r="B56" s="117" t="s">
        <v>2549</v>
      </c>
      <c r="C56" s="165" t="s">
        <v>2604</v>
      </c>
      <c r="D56" s="221">
        <v>130201</v>
      </c>
      <c r="E56" s="221">
        <f t="shared" si="1"/>
        <v>2657</v>
      </c>
      <c r="F56" s="221">
        <v>132858</v>
      </c>
      <c r="G56" s="221"/>
      <c r="H56" s="117" t="s">
        <v>1252</v>
      </c>
      <c r="I56" s="90" t="s">
        <v>548</v>
      </c>
    </row>
    <row r="57" spans="1:9" s="117" customFormat="1" x14ac:dyDescent="0.2">
      <c r="A57" s="90">
        <v>48</v>
      </c>
      <c r="B57" s="117" t="s">
        <v>1414</v>
      </c>
      <c r="C57" s="117" t="s">
        <v>1413</v>
      </c>
      <c r="D57" s="221">
        <v>105250</v>
      </c>
      <c r="E57" s="221">
        <f t="shared" si="1"/>
        <v>3158</v>
      </c>
      <c r="F57" s="221">
        <v>108408</v>
      </c>
      <c r="G57" s="221"/>
      <c r="H57" s="117" t="s">
        <v>2276</v>
      </c>
      <c r="I57" s="117" t="s">
        <v>451</v>
      </c>
    </row>
    <row r="58" spans="1:9" s="98" customFormat="1" x14ac:dyDescent="0.2">
      <c r="A58" s="90">
        <v>49</v>
      </c>
      <c r="B58" s="98" t="s">
        <v>1263</v>
      </c>
      <c r="C58" s="98" t="s">
        <v>368</v>
      </c>
      <c r="D58" s="221">
        <v>135527</v>
      </c>
      <c r="E58" s="221">
        <f t="shared" si="1"/>
        <v>1355</v>
      </c>
      <c r="F58" s="221">
        <v>136882</v>
      </c>
      <c r="G58" s="221"/>
      <c r="H58" s="98" t="s">
        <v>2325</v>
      </c>
      <c r="I58" s="98" t="s">
        <v>506</v>
      </c>
    </row>
    <row r="59" spans="1:9" s="98" customFormat="1" x14ac:dyDescent="0.2">
      <c r="A59" s="90">
        <v>50</v>
      </c>
      <c r="B59" s="98" t="s">
        <v>2138</v>
      </c>
      <c r="C59" s="98" t="s">
        <v>601</v>
      </c>
      <c r="D59" s="221">
        <v>120019</v>
      </c>
      <c r="E59" s="221">
        <f t="shared" si="1"/>
        <v>3712</v>
      </c>
      <c r="F59" s="221">
        <v>123731</v>
      </c>
      <c r="G59" s="221"/>
      <c r="H59" s="98" t="s">
        <v>1995</v>
      </c>
      <c r="I59" s="98" t="s">
        <v>522</v>
      </c>
    </row>
    <row r="60" spans="1:9" s="98" customFormat="1" x14ac:dyDescent="0.2">
      <c r="A60" s="90">
        <v>51</v>
      </c>
      <c r="B60" s="117" t="s">
        <v>1660</v>
      </c>
      <c r="C60" s="117" t="s">
        <v>538</v>
      </c>
      <c r="D60" s="221">
        <v>120019</v>
      </c>
      <c r="E60" s="221">
        <f t="shared" si="1"/>
        <v>3712</v>
      </c>
      <c r="F60" s="221">
        <v>123731</v>
      </c>
      <c r="G60" s="221"/>
      <c r="H60" s="98" t="s">
        <v>1989</v>
      </c>
      <c r="I60" s="98" t="s">
        <v>469</v>
      </c>
    </row>
    <row r="61" spans="1:9" s="98" customFormat="1" x14ac:dyDescent="0.2">
      <c r="A61" s="90">
        <v>52</v>
      </c>
      <c r="B61" s="98" t="s">
        <v>634</v>
      </c>
      <c r="C61" s="98" t="s">
        <v>632</v>
      </c>
      <c r="D61" s="221">
        <v>126296</v>
      </c>
      <c r="E61" s="221">
        <f t="shared" si="1"/>
        <v>2577</v>
      </c>
      <c r="F61" s="221">
        <v>128873</v>
      </c>
      <c r="G61" s="221"/>
      <c r="H61" s="98" t="s">
        <v>1232</v>
      </c>
      <c r="I61" s="98" t="s">
        <v>458</v>
      </c>
    </row>
    <row r="62" spans="1:9" s="98" customFormat="1" x14ac:dyDescent="0.2">
      <c r="A62" s="90">
        <v>53</v>
      </c>
      <c r="B62" s="98" t="s">
        <v>1220</v>
      </c>
      <c r="C62" s="98" t="s">
        <v>348</v>
      </c>
      <c r="D62" s="221">
        <v>126296</v>
      </c>
      <c r="E62" s="221">
        <f t="shared" si="1"/>
        <v>2577</v>
      </c>
      <c r="F62" s="221">
        <v>128873</v>
      </c>
      <c r="G62" s="221"/>
      <c r="H62" s="98" t="s">
        <v>1221</v>
      </c>
      <c r="I62" s="98" t="s">
        <v>488</v>
      </c>
    </row>
    <row r="63" spans="1:9" s="98" customFormat="1" x14ac:dyDescent="0.2">
      <c r="A63" s="90">
        <v>54</v>
      </c>
      <c r="B63" s="98" t="s">
        <v>1259</v>
      </c>
      <c r="C63" s="98" t="s">
        <v>368</v>
      </c>
      <c r="D63" s="221">
        <v>120019</v>
      </c>
      <c r="E63" s="221">
        <f t="shared" si="1"/>
        <v>3712</v>
      </c>
      <c r="F63" s="221">
        <v>123731</v>
      </c>
      <c r="G63" s="221"/>
      <c r="H63" s="98" t="s">
        <v>2325</v>
      </c>
      <c r="I63" s="98" t="s">
        <v>502</v>
      </c>
    </row>
    <row r="64" spans="1:9" s="98" customFormat="1" x14ac:dyDescent="0.2">
      <c r="A64" s="90">
        <v>55</v>
      </c>
      <c r="B64" s="98" t="s">
        <v>378</v>
      </c>
      <c r="C64" s="98" t="s">
        <v>1990</v>
      </c>
      <c r="D64" s="221">
        <v>130201</v>
      </c>
      <c r="E64" s="221">
        <f t="shared" si="1"/>
        <v>2657</v>
      </c>
      <c r="F64" s="221">
        <v>132858</v>
      </c>
      <c r="G64" s="221"/>
      <c r="H64" s="98" t="s">
        <v>2334</v>
      </c>
      <c r="I64" s="98" t="s">
        <v>2335</v>
      </c>
    </row>
    <row r="65" spans="1:9" s="65" customFormat="1" x14ac:dyDescent="0.2">
      <c r="A65" s="90">
        <v>56</v>
      </c>
      <c r="B65" s="98" t="s">
        <v>1824</v>
      </c>
      <c r="C65" s="98" t="s">
        <v>348</v>
      </c>
      <c r="D65" s="221">
        <v>144390</v>
      </c>
      <c r="E65" s="221">
        <f>F65-D65</f>
        <v>2888</v>
      </c>
      <c r="F65" s="221">
        <v>147278</v>
      </c>
      <c r="G65" s="221"/>
      <c r="H65" s="98" t="s">
        <v>1254</v>
      </c>
      <c r="I65" s="98" t="s">
        <v>510</v>
      </c>
    </row>
    <row r="66" spans="1:9" s="65" customFormat="1" x14ac:dyDescent="0.2">
      <c r="A66" s="90">
        <v>57</v>
      </c>
      <c r="B66" s="117" t="s">
        <v>1083</v>
      </c>
      <c r="C66" s="117" t="s">
        <v>704</v>
      </c>
      <c r="D66" s="221">
        <v>108408</v>
      </c>
      <c r="E66" s="221">
        <f>F66-D66</f>
        <v>2980</v>
      </c>
      <c r="F66" s="221">
        <v>111388</v>
      </c>
      <c r="G66" s="221"/>
      <c r="H66" s="98" t="s">
        <v>2276</v>
      </c>
      <c r="I66" s="98" t="s">
        <v>491</v>
      </c>
    </row>
    <row r="67" spans="1:9" s="98" customFormat="1" x14ac:dyDescent="0.2">
      <c r="A67" s="90">
        <v>58</v>
      </c>
      <c r="B67" s="98" t="s">
        <v>2017</v>
      </c>
      <c r="C67" s="98" t="s">
        <v>2953</v>
      </c>
      <c r="D67" s="222">
        <v>137728</v>
      </c>
      <c r="E67" s="222">
        <v>0</v>
      </c>
      <c r="F67" s="222">
        <v>138728</v>
      </c>
      <c r="G67" s="222"/>
      <c r="H67" s="98" t="s">
        <v>1250</v>
      </c>
      <c r="I67" s="98" t="s">
        <v>469</v>
      </c>
    </row>
    <row r="68" spans="1:9" s="98" customFormat="1" x14ac:dyDescent="0.2">
      <c r="A68" s="90">
        <v>59</v>
      </c>
      <c r="B68" s="98" t="s">
        <v>2017</v>
      </c>
      <c r="C68" s="98" t="s">
        <v>2600</v>
      </c>
      <c r="D68" s="221">
        <v>116418</v>
      </c>
      <c r="E68" s="221">
        <f t="shared" si="1"/>
        <v>0</v>
      </c>
      <c r="F68" s="221">
        <v>116418</v>
      </c>
      <c r="G68" s="221"/>
      <c r="H68" s="98" t="s">
        <v>2325</v>
      </c>
      <c r="I68" s="98" t="s">
        <v>502</v>
      </c>
    </row>
    <row r="69" spans="1:9" s="98" customFormat="1" x14ac:dyDescent="0.2">
      <c r="A69" s="90">
        <v>60</v>
      </c>
      <c r="B69" s="98" t="s">
        <v>2017</v>
      </c>
      <c r="C69" s="98" t="s">
        <v>2602</v>
      </c>
      <c r="D69" s="221">
        <v>116418</v>
      </c>
      <c r="E69" s="221">
        <f t="shared" si="1"/>
        <v>0</v>
      </c>
      <c r="F69" s="221">
        <v>116418</v>
      </c>
      <c r="G69" s="221"/>
      <c r="H69" s="98" t="s">
        <v>1991</v>
      </c>
      <c r="I69" s="98" t="s">
        <v>510</v>
      </c>
    </row>
    <row r="70" spans="1:9" s="98" customFormat="1" x14ac:dyDescent="0.2">
      <c r="A70" s="90">
        <v>61</v>
      </c>
      <c r="B70" s="98" t="s">
        <v>2017</v>
      </c>
      <c r="C70" s="98" t="s">
        <v>2603</v>
      </c>
      <c r="D70" s="221">
        <v>122000</v>
      </c>
      <c r="E70" s="221">
        <v>0</v>
      </c>
      <c r="F70" s="221">
        <v>133125</v>
      </c>
      <c r="G70" s="221"/>
      <c r="H70" s="98" t="s">
        <v>1238</v>
      </c>
      <c r="I70" s="98" t="s">
        <v>1239</v>
      </c>
    </row>
    <row r="71" spans="1:9" s="98" customFormat="1" x14ac:dyDescent="0.2">
      <c r="A71" s="90">
        <v>62</v>
      </c>
      <c r="B71" s="98" t="s">
        <v>2017</v>
      </c>
      <c r="C71" s="98" t="s">
        <v>2605</v>
      </c>
      <c r="D71" s="221">
        <v>127597</v>
      </c>
      <c r="E71" s="221">
        <f>F71-D71</f>
        <v>0</v>
      </c>
      <c r="F71" s="221">
        <v>127597</v>
      </c>
      <c r="G71" s="221"/>
      <c r="H71" s="98" t="s">
        <v>2144</v>
      </c>
      <c r="I71" s="98" t="s">
        <v>461</v>
      </c>
    </row>
    <row r="72" spans="1:9" s="117" customFormat="1" x14ac:dyDescent="0.2">
      <c r="A72" s="90">
        <v>63</v>
      </c>
      <c r="B72" s="98" t="s">
        <v>2017</v>
      </c>
      <c r="C72" s="98" t="s">
        <v>2875</v>
      </c>
      <c r="D72" s="221">
        <v>105250</v>
      </c>
      <c r="E72" s="221">
        <v>0</v>
      </c>
      <c r="F72" s="221">
        <v>102184</v>
      </c>
      <c r="G72" s="221"/>
      <c r="H72" s="165" t="s">
        <v>1981</v>
      </c>
      <c r="I72" s="117" t="s">
        <v>546</v>
      </c>
    </row>
    <row r="73" spans="1:9" s="98" customFormat="1" x14ac:dyDescent="0.2">
      <c r="A73" s="90">
        <v>64</v>
      </c>
      <c r="B73" s="98" t="s">
        <v>2017</v>
      </c>
      <c r="C73" s="98" t="s">
        <v>2876</v>
      </c>
      <c r="D73" s="221">
        <v>123731</v>
      </c>
      <c r="E73" s="221">
        <v>0</v>
      </c>
      <c r="F73" s="221">
        <v>116418</v>
      </c>
      <c r="G73" s="221"/>
      <c r="H73" s="98" t="s">
        <v>2325</v>
      </c>
      <c r="I73" s="98" t="s">
        <v>497</v>
      </c>
    </row>
    <row r="74" spans="1:9" s="98" customFormat="1" x14ac:dyDescent="0.2">
      <c r="A74" s="90">
        <v>65</v>
      </c>
      <c r="B74" s="98" t="s">
        <v>2017</v>
      </c>
      <c r="C74" s="98" t="s">
        <v>2877</v>
      </c>
      <c r="D74" s="221">
        <v>126296</v>
      </c>
      <c r="E74" s="221">
        <v>0</v>
      </c>
      <c r="F74" s="221">
        <v>102184</v>
      </c>
      <c r="G74" s="221"/>
      <c r="H74" s="98" t="s">
        <v>2276</v>
      </c>
      <c r="I74" s="98" t="s">
        <v>458</v>
      </c>
    </row>
    <row r="75" spans="1:9" s="98" customFormat="1" x14ac:dyDescent="0.2">
      <c r="A75" s="90">
        <v>66</v>
      </c>
      <c r="B75" s="98" t="s">
        <v>2017</v>
      </c>
      <c r="C75" s="98" t="s">
        <v>2878</v>
      </c>
      <c r="D75" s="222">
        <v>144390</v>
      </c>
      <c r="E75" s="222">
        <v>0</v>
      </c>
      <c r="F75" s="222">
        <v>138728</v>
      </c>
      <c r="G75" s="222"/>
      <c r="H75" s="98" t="s">
        <v>2058</v>
      </c>
      <c r="I75" s="98" t="s">
        <v>517</v>
      </c>
    </row>
    <row r="76" spans="1:9" s="65" customFormat="1" x14ac:dyDescent="0.2">
      <c r="A76" s="90"/>
      <c r="B76" s="174"/>
      <c r="C76" s="174"/>
      <c r="D76" s="221"/>
      <c r="E76" s="221"/>
      <c r="F76" s="221"/>
      <c r="G76" s="221"/>
      <c r="H76" s="98"/>
      <c r="I76" s="98"/>
    </row>
    <row r="77" spans="1:9" x14ac:dyDescent="0.2">
      <c r="D77" s="260"/>
    </row>
    <row r="78" spans="1:9" s="65" customFormat="1" x14ac:dyDescent="0.2">
      <c r="A78" s="90"/>
      <c r="B78" s="165"/>
      <c r="C78" s="165"/>
      <c r="D78" s="221"/>
      <c r="E78" s="221"/>
      <c r="F78" s="221"/>
      <c r="G78" s="221"/>
      <c r="H78" s="98"/>
      <c r="I78" s="223"/>
    </row>
    <row r="79" spans="1:9" x14ac:dyDescent="0.2">
      <c r="D79" s="221"/>
      <c r="E79" s="221"/>
      <c r="F79" s="244">
        <f>SUM(F10:F75)</f>
        <v>8274460</v>
      </c>
      <c r="G79" s="221"/>
    </row>
    <row r="88" spans="2:9" x14ac:dyDescent="0.2">
      <c r="B88" s="90"/>
      <c r="C88" s="90"/>
      <c r="D88" s="91"/>
      <c r="H88" s="90"/>
      <c r="I88" s="90"/>
    </row>
    <row r="89" spans="2:9" x14ac:dyDescent="0.2">
      <c r="B89" s="90"/>
      <c r="C89" s="90"/>
      <c r="D89" s="91"/>
      <c r="H89" s="90"/>
      <c r="I89" s="90"/>
    </row>
    <row r="90" spans="2:9" x14ac:dyDescent="0.2">
      <c r="B90" s="90"/>
      <c r="C90" s="90"/>
      <c r="D90" s="91"/>
      <c r="H90" s="90"/>
      <c r="I90" s="90"/>
    </row>
    <row r="91" spans="2:9" x14ac:dyDescent="0.2">
      <c r="B91" s="90"/>
      <c r="C91" s="90"/>
      <c r="D91" s="91"/>
      <c r="E91" s="38"/>
      <c r="F91" s="38"/>
      <c r="H91" s="90"/>
      <c r="I91" s="90"/>
    </row>
    <row r="92" spans="2:9" x14ac:dyDescent="0.2">
      <c r="B92" s="90"/>
      <c r="C92" s="90"/>
      <c r="D92" s="91"/>
      <c r="E92" s="38"/>
      <c r="F92" s="38"/>
      <c r="H92" s="90"/>
      <c r="I92" s="90"/>
    </row>
    <row r="94" spans="2:9" x14ac:dyDescent="0.2">
      <c r="B94" s="90"/>
      <c r="C94" s="90"/>
      <c r="D94" s="91"/>
      <c r="E94" s="38"/>
      <c r="F94" s="38"/>
      <c r="H94" s="90"/>
      <c r="I94" s="90"/>
    </row>
    <row r="95" spans="2:9" x14ac:dyDescent="0.2">
      <c r="B95" s="90"/>
      <c r="C95" s="90"/>
      <c r="D95" s="91"/>
      <c r="E95" s="38"/>
      <c r="F95" s="38"/>
      <c r="H95" s="90"/>
      <c r="I95" s="90"/>
    </row>
    <row r="96" spans="2:9" x14ac:dyDescent="0.2">
      <c r="B96" s="90"/>
      <c r="C96" s="90"/>
      <c r="D96" s="91"/>
      <c r="E96" s="38"/>
      <c r="F96" s="38"/>
      <c r="H96" s="90"/>
      <c r="I96" s="90"/>
    </row>
    <row r="97" spans="2:9" x14ac:dyDescent="0.2">
      <c r="B97" s="90"/>
      <c r="C97" s="90"/>
      <c r="D97" s="91"/>
      <c r="E97" s="38"/>
      <c r="F97" s="38"/>
      <c r="H97" s="90"/>
      <c r="I97" s="90"/>
    </row>
    <row r="98" spans="2:9" x14ac:dyDescent="0.2">
      <c r="B98" s="90"/>
      <c r="C98" s="90"/>
      <c r="D98" s="91"/>
      <c r="E98" s="38"/>
      <c r="F98" s="38"/>
      <c r="H98" s="90"/>
      <c r="I98" s="90"/>
    </row>
    <row r="99" spans="2:9" x14ac:dyDescent="0.2">
      <c r="B99" s="90"/>
      <c r="C99" s="90"/>
      <c r="D99" s="91"/>
      <c r="E99" s="38"/>
      <c r="F99" s="38"/>
      <c r="H99" s="90"/>
      <c r="I99" s="90"/>
    </row>
    <row r="100" spans="2:9" x14ac:dyDescent="0.2">
      <c r="B100" s="90"/>
      <c r="C100" s="90"/>
      <c r="D100" s="91"/>
      <c r="E100" s="38"/>
      <c r="F100" s="38"/>
      <c r="H100" s="90"/>
      <c r="I100" s="90"/>
    </row>
    <row r="101" spans="2:9" x14ac:dyDescent="0.2">
      <c r="B101" s="90"/>
      <c r="C101" s="90"/>
      <c r="D101" s="91"/>
      <c r="E101" s="38"/>
      <c r="F101" s="38"/>
      <c r="H101" s="90"/>
      <c r="I101" s="90"/>
    </row>
    <row r="102" spans="2:9" x14ac:dyDescent="0.2">
      <c r="B102" s="90"/>
      <c r="C102" s="90"/>
      <c r="D102" s="91"/>
      <c r="E102" s="38"/>
      <c r="F102" s="38"/>
      <c r="H102" s="90"/>
      <c r="I102" s="90"/>
    </row>
    <row r="103" spans="2:9" x14ac:dyDescent="0.2">
      <c r="B103" s="90"/>
      <c r="C103" s="90"/>
      <c r="D103" s="91"/>
      <c r="E103" s="38"/>
      <c r="F103" s="38"/>
      <c r="H103" s="90"/>
      <c r="I103" s="90"/>
    </row>
    <row r="104" spans="2:9" x14ac:dyDescent="0.2">
      <c r="B104" s="90"/>
      <c r="C104" s="90"/>
      <c r="D104" s="91"/>
      <c r="E104" s="38"/>
      <c r="F104" s="38"/>
      <c r="H104" s="90"/>
      <c r="I104" s="90"/>
    </row>
    <row r="105" spans="2:9" x14ac:dyDescent="0.2">
      <c r="B105" s="90"/>
      <c r="C105" s="90"/>
      <c r="D105" s="91"/>
      <c r="E105" s="38"/>
      <c r="F105" s="38"/>
      <c r="H105" s="90"/>
      <c r="I105" s="90"/>
    </row>
    <row r="106" spans="2:9" x14ac:dyDescent="0.2">
      <c r="B106" s="90"/>
      <c r="C106" s="90"/>
      <c r="D106" s="91"/>
      <c r="E106" s="38"/>
      <c r="F106" s="38"/>
      <c r="H106" s="90"/>
      <c r="I106" s="90"/>
    </row>
    <row r="107" spans="2:9" x14ac:dyDescent="0.2">
      <c r="B107" s="90"/>
      <c r="C107" s="90"/>
      <c r="D107" s="91"/>
      <c r="E107" s="38"/>
      <c r="F107" s="38"/>
      <c r="H107" s="90"/>
      <c r="I107" s="90"/>
    </row>
    <row r="108" spans="2:9" x14ac:dyDescent="0.2">
      <c r="B108" s="90"/>
      <c r="C108" s="90"/>
      <c r="D108" s="91"/>
      <c r="E108" s="38"/>
      <c r="F108" s="38"/>
      <c r="H108" s="90"/>
      <c r="I108" s="90"/>
    </row>
    <row r="109" spans="2:9" x14ac:dyDescent="0.2">
      <c r="B109" s="90"/>
      <c r="C109" s="90"/>
      <c r="D109" s="91"/>
      <c r="E109" s="38"/>
      <c r="F109" s="38"/>
      <c r="H109" s="90"/>
      <c r="I109" s="90"/>
    </row>
    <row r="110" spans="2:9" x14ac:dyDescent="0.2">
      <c r="B110" s="90"/>
      <c r="C110" s="90"/>
      <c r="D110" s="91"/>
      <c r="E110" s="38"/>
      <c r="F110" s="38"/>
      <c r="H110" s="90"/>
      <c r="I110" s="90"/>
    </row>
    <row r="111" spans="2:9" x14ac:dyDescent="0.2">
      <c r="B111" s="90"/>
      <c r="C111" s="90"/>
      <c r="D111" s="91"/>
      <c r="E111" s="38"/>
      <c r="F111" s="38"/>
      <c r="H111" s="90"/>
      <c r="I111" s="90"/>
    </row>
    <row r="112" spans="2:9" x14ac:dyDescent="0.2">
      <c r="B112" s="90"/>
      <c r="C112" s="90"/>
      <c r="D112" s="91"/>
      <c r="E112" s="38"/>
      <c r="F112" s="38"/>
      <c r="H112" s="90"/>
      <c r="I112" s="90"/>
    </row>
    <row r="113" spans="2:9" x14ac:dyDescent="0.2">
      <c r="B113" s="90"/>
      <c r="C113" s="90"/>
      <c r="D113" s="91"/>
      <c r="E113" s="38"/>
      <c r="F113" s="38"/>
      <c r="H113" s="90"/>
      <c r="I113" s="90"/>
    </row>
    <row r="114" spans="2:9" x14ac:dyDescent="0.2">
      <c r="B114" s="90"/>
      <c r="C114" s="90"/>
      <c r="D114" s="91"/>
      <c r="E114" s="38"/>
      <c r="F114" s="38"/>
      <c r="H114" s="90"/>
      <c r="I114" s="90"/>
    </row>
    <row r="115" spans="2:9" x14ac:dyDescent="0.2">
      <c r="B115" s="90"/>
      <c r="C115" s="90"/>
      <c r="D115" s="91"/>
      <c r="E115" s="38"/>
      <c r="F115" s="38"/>
      <c r="H115" s="90"/>
      <c r="I115" s="90"/>
    </row>
    <row r="116" spans="2:9" x14ac:dyDescent="0.2">
      <c r="B116" s="90"/>
      <c r="C116" s="90"/>
      <c r="D116" s="91"/>
      <c r="E116" s="38"/>
      <c r="F116" s="38"/>
      <c r="H116" s="90"/>
      <c r="I116" s="90"/>
    </row>
    <row r="117" spans="2:9" x14ac:dyDescent="0.2">
      <c r="B117" s="90"/>
      <c r="C117" s="90"/>
      <c r="D117" s="91"/>
      <c r="E117" s="38"/>
      <c r="F117" s="38"/>
      <c r="H117" s="90"/>
      <c r="I117" s="90"/>
    </row>
    <row r="118" spans="2:9" x14ac:dyDescent="0.2">
      <c r="B118" s="90"/>
      <c r="C118" s="90"/>
      <c r="D118" s="91"/>
      <c r="E118" s="38"/>
      <c r="F118" s="38"/>
      <c r="H118" s="90"/>
      <c r="I118" s="90"/>
    </row>
    <row r="119" spans="2:9" x14ac:dyDescent="0.2">
      <c r="B119" s="90"/>
      <c r="C119" s="90"/>
      <c r="D119" s="91"/>
      <c r="E119" s="38"/>
      <c r="F119" s="38"/>
      <c r="H119" s="90"/>
      <c r="I119" s="90"/>
    </row>
    <row r="120" spans="2:9" x14ac:dyDescent="0.2">
      <c r="B120" s="90"/>
      <c r="C120" s="90"/>
      <c r="D120" s="91"/>
      <c r="E120" s="38"/>
      <c r="F120" s="38"/>
      <c r="H120" s="90"/>
      <c r="I120" s="90"/>
    </row>
    <row r="121" spans="2:9" x14ac:dyDescent="0.2">
      <c r="B121" s="90"/>
      <c r="C121" s="90"/>
      <c r="D121" s="91"/>
      <c r="E121" s="38"/>
      <c r="F121" s="38"/>
      <c r="H121" s="90"/>
      <c r="I121" s="90"/>
    </row>
    <row r="122" spans="2:9" x14ac:dyDescent="0.2">
      <c r="B122" s="90"/>
      <c r="C122" s="90"/>
      <c r="D122" s="91"/>
      <c r="E122" s="38"/>
      <c r="F122" s="38"/>
      <c r="H122" s="90"/>
      <c r="I122" s="90"/>
    </row>
    <row r="123" spans="2:9" x14ac:dyDescent="0.2">
      <c r="B123" s="90"/>
      <c r="C123" s="90"/>
      <c r="D123" s="91"/>
      <c r="E123" s="38"/>
      <c r="F123" s="38"/>
      <c r="H123" s="90"/>
      <c r="I123" s="90"/>
    </row>
    <row r="124" spans="2:9" x14ac:dyDescent="0.2">
      <c r="B124" s="90"/>
      <c r="C124" s="90"/>
      <c r="D124" s="91"/>
      <c r="E124" s="38"/>
      <c r="F124" s="38"/>
      <c r="H124" s="90"/>
      <c r="I124" s="90"/>
    </row>
    <row r="125" spans="2:9" x14ac:dyDescent="0.2">
      <c r="B125" s="90"/>
      <c r="C125" s="90"/>
      <c r="D125" s="91"/>
      <c r="E125" s="38"/>
      <c r="F125" s="38"/>
      <c r="H125" s="90"/>
      <c r="I125" s="90"/>
    </row>
    <row r="126" spans="2:9" x14ac:dyDescent="0.2">
      <c r="B126" s="90"/>
      <c r="C126" s="90"/>
      <c r="D126" s="91"/>
      <c r="E126" s="38"/>
      <c r="F126" s="38"/>
      <c r="H126" s="90"/>
      <c r="I126" s="90"/>
    </row>
    <row r="127" spans="2:9" x14ac:dyDescent="0.2">
      <c r="B127" s="90"/>
      <c r="C127" s="90"/>
      <c r="D127" s="91"/>
      <c r="E127" s="38"/>
      <c r="F127" s="38"/>
      <c r="H127" s="90"/>
      <c r="I127" s="90"/>
    </row>
    <row r="128" spans="2:9" x14ac:dyDescent="0.2">
      <c r="B128" s="90"/>
      <c r="C128" s="90"/>
      <c r="D128" s="91"/>
      <c r="E128" s="38"/>
      <c r="F128" s="38"/>
      <c r="H128" s="90"/>
      <c r="I128" s="90"/>
    </row>
    <row r="129" spans="2:9" x14ac:dyDescent="0.2">
      <c r="B129" s="90"/>
      <c r="C129" s="90"/>
      <c r="D129" s="91"/>
      <c r="E129" s="38"/>
      <c r="F129" s="38"/>
      <c r="H129" s="90"/>
      <c r="I129" s="90"/>
    </row>
    <row r="130" spans="2:9" x14ac:dyDescent="0.2">
      <c r="B130" s="90"/>
      <c r="C130" s="90"/>
      <c r="D130" s="91"/>
      <c r="E130" s="38"/>
      <c r="F130" s="38"/>
      <c r="H130" s="90"/>
      <c r="I130" s="90"/>
    </row>
    <row r="131" spans="2:9" x14ac:dyDescent="0.2">
      <c r="B131" s="90"/>
      <c r="C131" s="90"/>
      <c r="D131" s="91"/>
      <c r="E131" s="38"/>
      <c r="F131" s="38"/>
      <c r="H131" s="90"/>
      <c r="I131" s="90"/>
    </row>
    <row r="132" spans="2:9" x14ac:dyDescent="0.2">
      <c r="B132" s="90"/>
      <c r="C132" s="90"/>
      <c r="D132" s="91"/>
      <c r="E132" s="38"/>
      <c r="F132" s="38"/>
      <c r="H132" s="90"/>
      <c r="I132" s="90"/>
    </row>
    <row r="133" spans="2:9" x14ac:dyDescent="0.2">
      <c r="B133" s="90"/>
      <c r="C133" s="90"/>
      <c r="D133" s="91"/>
      <c r="E133" s="38"/>
      <c r="F133" s="38"/>
      <c r="H133" s="90"/>
      <c r="I133" s="90"/>
    </row>
    <row r="134" spans="2:9" x14ac:dyDescent="0.2">
      <c r="B134" s="90"/>
      <c r="C134" s="90"/>
      <c r="D134" s="91"/>
      <c r="E134" s="38"/>
      <c r="F134" s="38"/>
      <c r="H134" s="90"/>
      <c r="I134" s="90"/>
    </row>
    <row r="135" spans="2:9" x14ac:dyDescent="0.2">
      <c r="B135" s="90"/>
      <c r="C135" s="90"/>
      <c r="D135" s="91"/>
      <c r="E135" s="38"/>
      <c r="F135" s="38"/>
      <c r="H135" s="90"/>
      <c r="I135" s="90"/>
    </row>
    <row r="136" spans="2:9" x14ac:dyDescent="0.2">
      <c r="B136" s="90"/>
      <c r="C136" s="90"/>
      <c r="D136" s="91"/>
      <c r="E136" s="38"/>
      <c r="F136" s="38"/>
      <c r="H136" s="90"/>
      <c r="I136" s="90"/>
    </row>
    <row r="137" spans="2:9" x14ac:dyDescent="0.2">
      <c r="B137" s="90"/>
      <c r="C137" s="90"/>
      <c r="D137" s="91"/>
      <c r="E137" s="38"/>
      <c r="F137" s="38"/>
      <c r="H137" s="90"/>
      <c r="I137" s="90"/>
    </row>
    <row r="138" spans="2:9" x14ac:dyDescent="0.2">
      <c r="B138" s="90"/>
      <c r="C138" s="90"/>
      <c r="D138" s="91"/>
      <c r="E138" s="38"/>
      <c r="F138" s="38"/>
      <c r="H138" s="90"/>
      <c r="I138" s="90"/>
    </row>
    <row r="139" spans="2:9" x14ac:dyDescent="0.2">
      <c r="B139" s="90"/>
      <c r="C139" s="90"/>
      <c r="D139" s="91"/>
      <c r="E139" s="38"/>
      <c r="F139" s="38"/>
      <c r="H139" s="90"/>
      <c r="I139" s="90"/>
    </row>
    <row r="140" spans="2:9" x14ac:dyDescent="0.2">
      <c r="B140" s="90"/>
      <c r="C140" s="90"/>
      <c r="D140" s="91"/>
      <c r="E140" s="38"/>
      <c r="F140" s="38"/>
      <c r="H140" s="90"/>
      <c r="I140" s="90"/>
    </row>
    <row r="141" spans="2:9" x14ac:dyDescent="0.2">
      <c r="B141" s="90"/>
      <c r="C141" s="90"/>
      <c r="D141" s="91"/>
      <c r="E141" s="38"/>
      <c r="F141" s="38"/>
      <c r="H141" s="90"/>
      <c r="I141" s="90"/>
    </row>
    <row r="142" spans="2:9" x14ac:dyDescent="0.2">
      <c r="B142" s="90"/>
      <c r="C142" s="90"/>
      <c r="D142" s="91"/>
      <c r="E142" s="38"/>
      <c r="F142" s="38"/>
      <c r="H142" s="90"/>
      <c r="I142" s="90"/>
    </row>
    <row r="143" spans="2:9" x14ac:dyDescent="0.2">
      <c r="B143" s="90"/>
      <c r="C143" s="90"/>
      <c r="D143" s="91"/>
      <c r="E143" s="38"/>
      <c r="F143" s="38"/>
      <c r="H143" s="90"/>
      <c r="I143" s="90"/>
    </row>
    <row r="144" spans="2:9" x14ac:dyDescent="0.2">
      <c r="B144" s="90"/>
      <c r="C144" s="90"/>
      <c r="D144" s="91"/>
      <c r="E144" s="38"/>
      <c r="F144" s="38"/>
      <c r="H144" s="90"/>
      <c r="I144" s="90"/>
    </row>
    <row r="145" spans="2:9" x14ac:dyDescent="0.2">
      <c r="B145" s="90"/>
      <c r="C145" s="90"/>
      <c r="D145" s="91"/>
      <c r="E145" s="38"/>
      <c r="F145" s="38"/>
      <c r="H145" s="90"/>
      <c r="I145" s="90"/>
    </row>
    <row r="146" spans="2:9" x14ac:dyDescent="0.2">
      <c r="B146" s="90"/>
      <c r="C146" s="90"/>
      <c r="D146" s="91"/>
      <c r="E146" s="38"/>
      <c r="F146" s="38"/>
      <c r="H146" s="90"/>
      <c r="I146" s="90"/>
    </row>
    <row r="147" spans="2:9" x14ac:dyDescent="0.2">
      <c r="B147" s="90"/>
      <c r="C147" s="90"/>
      <c r="D147" s="91"/>
      <c r="E147" s="38"/>
      <c r="F147" s="38"/>
      <c r="H147" s="90"/>
      <c r="I147" s="90"/>
    </row>
    <row r="148" spans="2:9" x14ac:dyDescent="0.2">
      <c r="B148" s="90"/>
      <c r="C148" s="90"/>
      <c r="D148" s="91"/>
      <c r="E148" s="38"/>
      <c r="F148" s="38"/>
      <c r="H148" s="90"/>
      <c r="I148" s="90"/>
    </row>
    <row r="149" spans="2:9" x14ac:dyDescent="0.2">
      <c r="B149" s="90"/>
      <c r="C149" s="90"/>
      <c r="D149" s="91"/>
      <c r="E149" s="38"/>
      <c r="F149" s="38"/>
      <c r="H149" s="90"/>
      <c r="I149" s="90"/>
    </row>
    <row r="150" spans="2:9" x14ac:dyDescent="0.2">
      <c r="B150" s="90"/>
      <c r="C150" s="90"/>
      <c r="D150" s="91"/>
      <c r="E150" s="38"/>
      <c r="F150" s="38"/>
      <c r="H150" s="90"/>
      <c r="I150" s="90"/>
    </row>
    <row r="151" spans="2:9" x14ac:dyDescent="0.2">
      <c r="B151" s="90"/>
      <c r="C151" s="90"/>
      <c r="D151" s="91"/>
      <c r="E151" s="38"/>
      <c r="F151" s="38"/>
      <c r="H151" s="90"/>
      <c r="I151" s="90"/>
    </row>
    <row r="152" spans="2:9" x14ac:dyDescent="0.2">
      <c r="B152" s="90"/>
      <c r="C152" s="90"/>
      <c r="D152" s="91"/>
      <c r="E152" s="38"/>
      <c r="F152" s="38"/>
      <c r="H152" s="90"/>
      <c r="I152" s="90"/>
    </row>
    <row r="153" spans="2:9" x14ac:dyDescent="0.2">
      <c r="B153" s="90"/>
      <c r="C153" s="90"/>
      <c r="D153" s="91"/>
      <c r="E153" s="38"/>
      <c r="F153" s="38"/>
      <c r="H153" s="90"/>
      <c r="I153" s="90"/>
    </row>
    <row r="154" spans="2:9" x14ac:dyDescent="0.2">
      <c r="B154" s="90"/>
      <c r="C154" s="90"/>
      <c r="D154" s="91"/>
      <c r="E154" s="38"/>
      <c r="F154" s="38"/>
      <c r="H154" s="90"/>
      <c r="I154" s="90"/>
    </row>
    <row r="155" spans="2:9" x14ac:dyDescent="0.2">
      <c r="B155" s="90"/>
      <c r="C155" s="90"/>
      <c r="D155" s="91"/>
      <c r="E155" s="38"/>
      <c r="F155" s="38"/>
      <c r="H155" s="90"/>
      <c r="I155" s="90"/>
    </row>
    <row r="156" spans="2:9" x14ac:dyDescent="0.2">
      <c r="B156" s="90"/>
      <c r="C156" s="90"/>
      <c r="D156" s="91"/>
      <c r="E156" s="38"/>
      <c r="F156" s="38"/>
      <c r="H156" s="90"/>
      <c r="I156" s="90"/>
    </row>
    <row r="157" spans="2:9" x14ac:dyDescent="0.2">
      <c r="B157" s="90"/>
      <c r="C157" s="90"/>
      <c r="D157" s="91"/>
      <c r="E157" s="38"/>
      <c r="F157" s="38"/>
      <c r="H157" s="90"/>
      <c r="I157" s="90"/>
    </row>
    <row r="158" spans="2:9" x14ac:dyDescent="0.2">
      <c r="B158" s="90"/>
      <c r="C158" s="90"/>
      <c r="D158" s="91"/>
      <c r="E158" s="38"/>
      <c r="F158" s="38"/>
      <c r="H158" s="90"/>
      <c r="I158" s="90"/>
    </row>
    <row r="159" spans="2:9" x14ac:dyDescent="0.2">
      <c r="B159" s="90"/>
      <c r="C159" s="90"/>
      <c r="D159" s="91"/>
      <c r="E159" s="38"/>
      <c r="F159" s="38"/>
      <c r="H159" s="90"/>
      <c r="I159" s="90"/>
    </row>
    <row r="160" spans="2:9" x14ac:dyDescent="0.2">
      <c r="B160" s="90"/>
      <c r="C160" s="90"/>
      <c r="D160" s="91"/>
      <c r="E160" s="38"/>
      <c r="F160" s="38"/>
      <c r="H160" s="90"/>
      <c r="I160" s="90"/>
    </row>
    <row r="161" spans="2:9" x14ac:dyDescent="0.2">
      <c r="B161" s="90"/>
      <c r="C161" s="90"/>
      <c r="D161" s="91"/>
      <c r="E161" s="38"/>
      <c r="F161" s="38"/>
      <c r="H161" s="90"/>
      <c r="I161" s="90"/>
    </row>
    <row r="162" spans="2:9" x14ac:dyDescent="0.2">
      <c r="B162" s="90"/>
      <c r="C162" s="90"/>
      <c r="D162" s="91"/>
      <c r="E162" s="38"/>
      <c r="F162" s="38"/>
      <c r="H162" s="90"/>
      <c r="I162" s="90"/>
    </row>
    <row r="163" spans="2:9" x14ac:dyDescent="0.2">
      <c r="B163" s="90"/>
      <c r="C163" s="90"/>
      <c r="D163" s="91"/>
      <c r="E163" s="38"/>
      <c r="F163" s="38"/>
      <c r="H163" s="90"/>
      <c r="I163" s="90"/>
    </row>
    <row r="164" spans="2:9" x14ac:dyDescent="0.2">
      <c r="B164" s="90"/>
      <c r="C164" s="90"/>
      <c r="D164" s="91"/>
      <c r="E164" s="38"/>
      <c r="F164" s="38"/>
      <c r="H164" s="90"/>
      <c r="I164" s="90"/>
    </row>
    <row r="165" spans="2:9" x14ac:dyDescent="0.2">
      <c r="B165" s="90"/>
      <c r="C165" s="90"/>
      <c r="D165" s="91"/>
      <c r="E165" s="38"/>
      <c r="F165" s="38"/>
      <c r="H165" s="90"/>
      <c r="I165" s="90"/>
    </row>
  </sheetData>
  <sortState ref="A10:AG75">
    <sortCondition ref="B10:B75"/>
  </sortState>
  <pageMargins left="0.45" right="0.45" top="0.75" bottom="0.75" header="0.3" footer="0.3"/>
  <pageSetup firstPageNumber="8" fitToHeight="0" orientation="landscape" useFirstPageNumber="1" r:id="rId1"/>
  <headerFooter>
    <oddFooter>&amp;C&amp;P&amp;R06/30/2023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M1494"/>
  <sheetViews>
    <sheetView zoomScaleNormal="100" workbookViewId="0">
      <selection activeCell="I14" sqref="I1:I1048576"/>
    </sheetView>
  </sheetViews>
  <sheetFormatPr defaultRowHeight="12.75" x14ac:dyDescent="0.2"/>
  <cols>
    <col min="1" max="1" width="14.85546875" customWidth="1"/>
    <col min="2" max="2" width="15" style="95" customWidth="1"/>
    <col min="3" max="3" width="17.85546875" style="95" customWidth="1"/>
    <col min="4" max="4" width="12.5703125" style="172" customWidth="1"/>
    <col min="5" max="5" width="13.5703125" style="172" customWidth="1"/>
    <col min="6" max="6" width="15.140625" style="172" customWidth="1"/>
    <col min="7" max="7" width="13.85546875" style="172" customWidth="1"/>
    <col min="8" max="8" width="29.85546875" customWidth="1"/>
    <col min="9" max="9" width="11.85546875" style="322" customWidth="1"/>
    <col min="10" max="11" width="10.85546875" customWidth="1"/>
    <col min="12" max="12" width="15.5703125" style="175" customWidth="1"/>
    <col min="13" max="13" width="14.42578125" customWidth="1"/>
    <col min="15" max="15" width="10.140625" bestFit="1" customWidth="1"/>
  </cols>
  <sheetData>
    <row r="1" spans="1:13" x14ac:dyDescent="0.2">
      <c r="B1" s="1" t="s">
        <v>0</v>
      </c>
      <c r="C1" s="1"/>
      <c r="D1" s="105"/>
      <c r="E1" s="105"/>
      <c r="F1" s="105"/>
      <c r="G1" s="105"/>
    </row>
    <row r="2" spans="1:13" x14ac:dyDescent="0.2">
      <c r="B2" s="5" t="s">
        <v>1</v>
      </c>
      <c r="C2" s="5"/>
    </row>
    <row r="3" spans="1:13" x14ac:dyDescent="0.2">
      <c r="B3" s="1" t="str">
        <f>+Summary!A3</f>
        <v>2023-2024 Approved Budget</v>
      </c>
      <c r="C3" s="1"/>
    </row>
    <row r="4" spans="1:13" x14ac:dyDescent="0.2">
      <c r="B4"/>
      <c r="C4"/>
    </row>
    <row r="5" spans="1:13" x14ac:dyDescent="0.2">
      <c r="B5"/>
      <c r="C5"/>
    </row>
    <row r="6" spans="1:13" x14ac:dyDescent="0.2">
      <c r="B6"/>
      <c r="C6"/>
    </row>
    <row r="7" spans="1:13" x14ac:dyDescent="0.2">
      <c r="B7"/>
      <c r="C7" s="102" t="s">
        <v>2047</v>
      </c>
    </row>
    <row r="8" spans="1:13" s="124" customFormat="1" ht="12.75" customHeight="1" x14ac:dyDescent="0.2">
      <c r="A8" s="247"/>
      <c r="B8" s="95"/>
      <c r="C8" s="95"/>
      <c r="D8" s="135" t="s">
        <v>2349</v>
      </c>
      <c r="E8" s="135"/>
      <c r="F8" s="135" t="s">
        <v>2599</v>
      </c>
      <c r="G8" s="135" t="s">
        <v>2599</v>
      </c>
      <c r="H8" s="34"/>
      <c r="I8" s="322"/>
      <c r="J8" s="94"/>
      <c r="L8" s="176"/>
    </row>
    <row r="9" spans="1:13" s="248" customFormat="1" ht="12.75" customHeight="1" x14ac:dyDescent="0.2">
      <c r="A9" s="95"/>
      <c r="B9" s="93" t="s">
        <v>2000</v>
      </c>
      <c r="C9" s="93" t="s">
        <v>2001</v>
      </c>
      <c r="D9" s="136" t="s">
        <v>314</v>
      </c>
      <c r="E9" s="136" t="s">
        <v>2002</v>
      </c>
      <c r="F9" s="136" t="s">
        <v>314</v>
      </c>
      <c r="G9" s="136" t="s">
        <v>2003</v>
      </c>
      <c r="H9" s="93" t="s">
        <v>315</v>
      </c>
      <c r="I9" s="102" t="s">
        <v>2004</v>
      </c>
      <c r="M9" s="176"/>
    </row>
    <row r="11" spans="1:13" s="37" customFormat="1" x14ac:dyDescent="0.2">
      <c r="A11" s="37">
        <v>1</v>
      </c>
      <c r="B11" s="98" t="s">
        <v>1651</v>
      </c>
      <c r="C11" s="98" t="s">
        <v>393</v>
      </c>
      <c r="D11" s="107">
        <v>73736</v>
      </c>
      <c r="E11" s="222">
        <f>F11-D11</f>
        <v>5525.5200000000041</v>
      </c>
      <c r="F11" s="222">
        <v>79261.52</v>
      </c>
      <c r="G11" s="107"/>
      <c r="H11" s="98" t="s">
        <v>1648</v>
      </c>
      <c r="I11" s="173" t="s">
        <v>1485</v>
      </c>
      <c r="L11" s="206"/>
    </row>
    <row r="12" spans="1:13" s="37" customFormat="1" x14ac:dyDescent="0.2">
      <c r="A12" s="37">
        <v>2</v>
      </c>
      <c r="B12" s="98" t="s">
        <v>745</v>
      </c>
      <c r="C12" s="98" t="s">
        <v>2176</v>
      </c>
      <c r="D12" s="107">
        <v>51341</v>
      </c>
      <c r="E12" s="222">
        <f>F12-D12</f>
        <v>3846.5999999999985</v>
      </c>
      <c r="F12" s="222">
        <v>55187.6</v>
      </c>
      <c r="G12" s="107"/>
      <c r="H12" s="98" t="s">
        <v>1445</v>
      </c>
      <c r="I12" s="173" t="s">
        <v>1480</v>
      </c>
      <c r="L12" s="206"/>
    </row>
    <row r="13" spans="1:13" s="37" customFormat="1" x14ac:dyDescent="0.2">
      <c r="A13" s="37">
        <v>3</v>
      </c>
      <c r="B13" s="98" t="s">
        <v>1145</v>
      </c>
      <c r="C13" s="98" t="s">
        <v>613</v>
      </c>
      <c r="D13" s="107">
        <v>51341</v>
      </c>
      <c r="E13" s="222">
        <f>F13-D13</f>
        <v>3846.5999999999985</v>
      </c>
      <c r="F13" s="222">
        <v>55187.6</v>
      </c>
      <c r="G13" s="107"/>
      <c r="H13" s="98" t="s">
        <v>2270</v>
      </c>
      <c r="I13" s="173" t="s">
        <v>447</v>
      </c>
      <c r="L13" s="206"/>
    </row>
    <row r="14" spans="1:13" s="37" customFormat="1" x14ac:dyDescent="0.2">
      <c r="A14" s="37">
        <v>4</v>
      </c>
      <c r="B14" s="98" t="s">
        <v>1145</v>
      </c>
      <c r="C14" s="98" t="s">
        <v>778</v>
      </c>
      <c r="D14" s="107">
        <v>89124</v>
      </c>
      <c r="E14" s="222">
        <f>F14-D14</f>
        <v>5215.4400000000023</v>
      </c>
      <c r="F14" s="222">
        <v>94339.44</v>
      </c>
      <c r="G14" s="107"/>
      <c r="H14" s="98" t="s">
        <v>1786</v>
      </c>
      <c r="I14" s="173" t="s">
        <v>1726</v>
      </c>
      <c r="L14" s="206"/>
    </row>
    <row r="15" spans="1:13" s="37" customFormat="1" x14ac:dyDescent="0.2">
      <c r="A15" s="37">
        <v>5</v>
      </c>
      <c r="B15" s="98" t="s">
        <v>1802</v>
      </c>
      <c r="C15" s="98" t="s">
        <v>1526</v>
      </c>
      <c r="D15" s="107">
        <v>53065</v>
      </c>
      <c r="E15" s="222">
        <f>F15-D15</f>
        <v>3976.9200000000055</v>
      </c>
      <c r="F15" s="222">
        <v>57041.920000000006</v>
      </c>
      <c r="G15" s="107"/>
      <c r="H15" s="98" t="s">
        <v>1513</v>
      </c>
      <c r="I15" s="173" t="s">
        <v>1514</v>
      </c>
      <c r="L15" s="206"/>
    </row>
    <row r="16" spans="1:13" s="37" customFormat="1" x14ac:dyDescent="0.2">
      <c r="A16" s="37">
        <v>6</v>
      </c>
      <c r="B16" s="98" t="s">
        <v>1802</v>
      </c>
      <c r="C16" s="98" t="s">
        <v>637</v>
      </c>
      <c r="D16" s="107">
        <v>126413.75999999999</v>
      </c>
      <c r="E16" s="222">
        <f>D16*1.375%</f>
        <v>1738.1892</v>
      </c>
      <c r="F16" s="222">
        <v>128151.94919999999</v>
      </c>
      <c r="G16" s="107"/>
      <c r="H16" s="98" t="s">
        <v>1801</v>
      </c>
      <c r="I16" s="173" t="s">
        <v>446</v>
      </c>
      <c r="L16" s="206"/>
    </row>
    <row r="17" spans="1:12" s="37" customFormat="1" x14ac:dyDescent="0.2">
      <c r="A17" s="37">
        <v>7</v>
      </c>
      <c r="B17" s="98" t="s">
        <v>1722</v>
      </c>
      <c r="C17" s="98" t="s">
        <v>1721</v>
      </c>
      <c r="D17" s="107">
        <v>73736</v>
      </c>
      <c r="E17" s="222">
        <f t="shared" ref="E17:E80" si="0">F17-D17</f>
        <v>5525.5200000000041</v>
      </c>
      <c r="F17" s="222">
        <v>79261.52</v>
      </c>
      <c r="G17" s="107"/>
      <c r="H17" s="98" t="s">
        <v>1723</v>
      </c>
      <c r="I17" s="173" t="s">
        <v>1428</v>
      </c>
      <c r="L17" s="206"/>
    </row>
    <row r="18" spans="1:12" s="37" customFormat="1" x14ac:dyDescent="0.2">
      <c r="A18" s="37">
        <v>8</v>
      </c>
      <c r="B18" s="98" t="s">
        <v>1978</v>
      </c>
      <c r="C18" s="98" t="s">
        <v>544</v>
      </c>
      <c r="D18" s="107">
        <v>58348</v>
      </c>
      <c r="E18" s="222">
        <f t="shared" si="0"/>
        <v>4373.3600000000006</v>
      </c>
      <c r="F18" s="222">
        <v>62721.36</v>
      </c>
      <c r="G18" s="107"/>
      <c r="H18" s="98" t="s">
        <v>1858</v>
      </c>
      <c r="I18" s="173" t="s">
        <v>1859</v>
      </c>
      <c r="L18" s="206"/>
    </row>
    <row r="19" spans="1:12" s="37" customFormat="1" x14ac:dyDescent="0.2">
      <c r="A19" s="37">
        <v>9</v>
      </c>
      <c r="B19" s="98" t="s">
        <v>2313</v>
      </c>
      <c r="C19" s="98" t="s">
        <v>324</v>
      </c>
      <c r="D19" s="107">
        <v>54807</v>
      </c>
      <c r="E19" s="222">
        <f t="shared" si="0"/>
        <v>4107.9599999999991</v>
      </c>
      <c r="F19" s="222">
        <v>58914.96</v>
      </c>
      <c r="G19" s="107"/>
      <c r="H19" s="98" t="s">
        <v>1445</v>
      </c>
      <c r="I19" s="173" t="s">
        <v>1576</v>
      </c>
      <c r="L19" s="206"/>
    </row>
    <row r="20" spans="1:12" s="37" customFormat="1" x14ac:dyDescent="0.2">
      <c r="A20" s="37">
        <v>10</v>
      </c>
      <c r="B20" s="98" t="s">
        <v>379</v>
      </c>
      <c r="C20" s="98" t="s">
        <v>1350</v>
      </c>
      <c r="D20" s="107">
        <v>56609</v>
      </c>
      <c r="E20" s="222">
        <f t="shared" si="0"/>
        <v>4242.4400000000023</v>
      </c>
      <c r="F20" s="222">
        <v>60851.44</v>
      </c>
      <c r="G20" s="107"/>
      <c r="H20" s="98" t="s">
        <v>1529</v>
      </c>
      <c r="I20" s="173" t="s">
        <v>1530</v>
      </c>
      <c r="L20" s="206"/>
    </row>
    <row r="21" spans="1:12" s="37" customFormat="1" x14ac:dyDescent="0.2">
      <c r="A21" s="37">
        <v>11</v>
      </c>
      <c r="B21" s="98" t="s">
        <v>379</v>
      </c>
      <c r="C21" s="98" t="s">
        <v>829</v>
      </c>
      <c r="D21" s="107">
        <v>64607</v>
      </c>
      <c r="E21" s="222">
        <f t="shared" si="0"/>
        <v>4842.1199999999953</v>
      </c>
      <c r="F21" s="222">
        <v>69449.119999999995</v>
      </c>
      <c r="G21" s="107"/>
      <c r="H21" s="98" t="s">
        <v>830</v>
      </c>
      <c r="I21" s="173" t="s">
        <v>536</v>
      </c>
      <c r="L21" s="206"/>
    </row>
    <row r="22" spans="1:12" s="37" customFormat="1" x14ac:dyDescent="0.2">
      <c r="A22" s="37">
        <v>12</v>
      </c>
      <c r="B22" s="98" t="s">
        <v>1628</v>
      </c>
      <c r="C22" s="98" t="s">
        <v>644</v>
      </c>
      <c r="D22" s="107">
        <v>73787</v>
      </c>
      <c r="E22" s="222">
        <f t="shared" si="0"/>
        <v>5121.9600000000064</v>
      </c>
      <c r="F22" s="222">
        <v>78908.960000000006</v>
      </c>
      <c r="G22" s="107"/>
      <c r="H22" s="98" t="s">
        <v>1634</v>
      </c>
      <c r="I22" s="173" t="s">
        <v>1627</v>
      </c>
      <c r="L22" s="206"/>
    </row>
    <row r="23" spans="1:12" s="37" customFormat="1" x14ac:dyDescent="0.2">
      <c r="A23" s="37">
        <v>13</v>
      </c>
      <c r="B23" s="98" t="s">
        <v>1575</v>
      </c>
      <c r="C23" s="98" t="s">
        <v>540</v>
      </c>
      <c r="D23" s="107">
        <v>76213</v>
      </c>
      <c r="E23" s="222">
        <f t="shared" si="0"/>
        <v>5289.7200000000012</v>
      </c>
      <c r="F23" s="222">
        <v>81502.720000000001</v>
      </c>
      <c r="G23" s="107"/>
      <c r="H23" s="98" t="s">
        <v>1711</v>
      </c>
      <c r="I23" s="173" t="s">
        <v>442</v>
      </c>
      <c r="L23" s="206"/>
    </row>
    <row r="24" spans="1:12" s="37" customFormat="1" x14ac:dyDescent="0.2">
      <c r="A24" s="37">
        <v>14</v>
      </c>
      <c r="B24" s="98" t="s">
        <v>1373</v>
      </c>
      <c r="C24" s="98" t="s">
        <v>1372</v>
      </c>
      <c r="D24" s="107">
        <v>85609</v>
      </c>
      <c r="E24" s="222">
        <f t="shared" si="0"/>
        <v>3424</v>
      </c>
      <c r="F24" s="222">
        <v>89033</v>
      </c>
      <c r="G24" s="107"/>
      <c r="H24" s="98" t="s">
        <v>1379</v>
      </c>
      <c r="I24" s="173" t="s">
        <v>1364</v>
      </c>
      <c r="L24" s="206"/>
    </row>
    <row r="25" spans="1:12" s="37" customFormat="1" x14ac:dyDescent="0.2">
      <c r="A25" s="37">
        <v>15</v>
      </c>
      <c r="B25" s="98" t="s">
        <v>1832</v>
      </c>
      <c r="C25" s="98" t="s">
        <v>544</v>
      </c>
      <c r="D25" s="107">
        <v>60518</v>
      </c>
      <c r="E25" s="222">
        <f t="shared" si="0"/>
        <v>4535.0400000000009</v>
      </c>
      <c r="F25" s="222">
        <v>65053.04</v>
      </c>
      <c r="G25" s="107"/>
      <c r="H25" s="98" t="s">
        <v>1825</v>
      </c>
      <c r="I25" s="173" t="s">
        <v>446</v>
      </c>
      <c r="L25" s="206"/>
    </row>
    <row r="26" spans="1:12" s="37" customFormat="1" x14ac:dyDescent="0.2">
      <c r="A26" s="37">
        <v>16</v>
      </c>
      <c r="B26" s="98" t="s">
        <v>2530</v>
      </c>
      <c r="C26" s="98" t="s">
        <v>803</v>
      </c>
      <c r="D26" s="107">
        <v>53065</v>
      </c>
      <c r="E26" s="222">
        <f t="shared" si="0"/>
        <v>3976.9200000000055</v>
      </c>
      <c r="F26" s="222">
        <v>57041.920000000006</v>
      </c>
      <c r="G26" s="107"/>
      <c r="H26" s="98" t="s">
        <v>1445</v>
      </c>
      <c r="I26" s="173" t="s">
        <v>1543</v>
      </c>
      <c r="L26" s="206"/>
    </row>
    <row r="27" spans="1:12" s="37" customFormat="1" x14ac:dyDescent="0.2">
      <c r="A27" s="37">
        <v>17</v>
      </c>
      <c r="B27" s="98" t="s">
        <v>2306</v>
      </c>
      <c r="C27" s="98" t="s">
        <v>512</v>
      </c>
      <c r="D27" s="107">
        <v>51341</v>
      </c>
      <c r="E27" s="222">
        <f t="shared" si="0"/>
        <v>3846.5999999999985</v>
      </c>
      <c r="F27" s="222">
        <v>55187.6</v>
      </c>
      <c r="G27" s="107"/>
      <c r="H27" s="98" t="s">
        <v>1445</v>
      </c>
      <c r="I27" s="173" t="s">
        <v>1607</v>
      </c>
      <c r="L27" s="206"/>
    </row>
    <row r="28" spans="1:12" s="37" customFormat="1" x14ac:dyDescent="0.2">
      <c r="A28" s="37">
        <v>18</v>
      </c>
      <c r="B28" s="98" t="s">
        <v>1774</v>
      </c>
      <c r="C28" s="98" t="s">
        <v>1773</v>
      </c>
      <c r="D28" s="107">
        <v>64428</v>
      </c>
      <c r="E28" s="222">
        <f t="shared" si="0"/>
        <v>4828.7200000000012</v>
      </c>
      <c r="F28" s="222">
        <v>69256.72</v>
      </c>
      <c r="G28" s="107"/>
      <c r="H28" s="98" t="s">
        <v>1770</v>
      </c>
      <c r="I28" s="173" t="s">
        <v>1757</v>
      </c>
      <c r="L28" s="206"/>
    </row>
    <row r="29" spans="1:12" s="37" customFormat="1" x14ac:dyDescent="0.2">
      <c r="A29" s="37">
        <v>19</v>
      </c>
      <c r="B29" s="98" t="s">
        <v>623</v>
      </c>
      <c r="C29" s="98" t="s">
        <v>801</v>
      </c>
      <c r="D29" s="107">
        <v>54807</v>
      </c>
      <c r="E29" s="222">
        <f t="shared" si="0"/>
        <v>4107.9599999999991</v>
      </c>
      <c r="F29" s="222">
        <v>58914.96</v>
      </c>
      <c r="G29" s="107"/>
      <c r="H29" s="98" t="s">
        <v>1717</v>
      </c>
      <c r="I29" s="173" t="s">
        <v>446</v>
      </c>
      <c r="L29" s="206"/>
    </row>
    <row r="30" spans="1:12" s="37" customFormat="1" x14ac:dyDescent="0.2">
      <c r="A30" s="37">
        <v>20</v>
      </c>
      <c r="B30" s="98" t="s">
        <v>1540</v>
      </c>
      <c r="C30" s="98" t="s">
        <v>330</v>
      </c>
      <c r="D30" s="107">
        <v>62508</v>
      </c>
      <c r="E30" s="222">
        <f t="shared" si="0"/>
        <v>4683.2799999999988</v>
      </c>
      <c r="F30" s="222">
        <v>67191.28</v>
      </c>
      <c r="G30" s="107"/>
      <c r="H30" s="98" t="s">
        <v>1529</v>
      </c>
      <c r="I30" s="173" t="s">
        <v>1530</v>
      </c>
      <c r="L30" s="206"/>
    </row>
    <row r="31" spans="1:12" s="37" customFormat="1" x14ac:dyDescent="0.2">
      <c r="A31" s="37">
        <v>21</v>
      </c>
      <c r="B31" s="98" t="s">
        <v>2201</v>
      </c>
      <c r="C31" s="98" t="s">
        <v>879</v>
      </c>
      <c r="D31" s="107">
        <v>56649</v>
      </c>
      <c r="E31" s="222">
        <f t="shared" si="0"/>
        <v>4244.0400000000009</v>
      </c>
      <c r="F31" s="222">
        <v>60893.04</v>
      </c>
      <c r="G31" s="107"/>
      <c r="H31" s="98" t="s">
        <v>1561</v>
      </c>
      <c r="I31" s="173" t="s">
        <v>1562</v>
      </c>
      <c r="L31" s="206"/>
    </row>
    <row r="32" spans="1:12" s="37" customFormat="1" x14ac:dyDescent="0.2">
      <c r="A32" s="37">
        <v>22</v>
      </c>
      <c r="B32" s="98" t="s">
        <v>2186</v>
      </c>
      <c r="C32" s="98" t="s">
        <v>2185</v>
      </c>
      <c r="D32" s="107">
        <v>51341</v>
      </c>
      <c r="E32" s="222">
        <f t="shared" si="0"/>
        <v>3846.5999999999985</v>
      </c>
      <c r="F32" s="222">
        <v>55187.6</v>
      </c>
      <c r="G32" s="107"/>
      <c r="H32" s="98" t="s">
        <v>1374</v>
      </c>
      <c r="I32" s="173" t="s">
        <v>1364</v>
      </c>
      <c r="L32" s="206"/>
    </row>
    <row r="33" spans="1:12" s="37" customFormat="1" x14ac:dyDescent="0.2">
      <c r="A33" s="37">
        <v>23</v>
      </c>
      <c r="B33" s="98" t="s">
        <v>577</v>
      </c>
      <c r="C33" s="98" t="s">
        <v>508</v>
      </c>
      <c r="D33" s="107">
        <v>85609</v>
      </c>
      <c r="E33" s="222">
        <f t="shared" si="0"/>
        <v>3424</v>
      </c>
      <c r="F33" s="222">
        <v>89033</v>
      </c>
      <c r="G33" s="107"/>
      <c r="H33" s="98" t="s">
        <v>1673</v>
      </c>
      <c r="I33" s="173" t="s">
        <v>1601</v>
      </c>
      <c r="L33" s="206"/>
    </row>
    <row r="34" spans="1:12" s="37" customFormat="1" x14ac:dyDescent="0.2">
      <c r="A34" s="37">
        <v>24</v>
      </c>
      <c r="B34" s="98" t="s">
        <v>577</v>
      </c>
      <c r="C34" s="98" t="s">
        <v>1709</v>
      </c>
      <c r="D34" s="107">
        <v>68625</v>
      </c>
      <c r="E34" s="222">
        <f t="shared" si="0"/>
        <v>5143.2400000000052</v>
      </c>
      <c r="F34" s="222">
        <v>73768.240000000005</v>
      </c>
      <c r="G34" s="107"/>
      <c r="H34" s="98" t="s">
        <v>441</v>
      </c>
      <c r="I34" s="173" t="s">
        <v>442</v>
      </c>
      <c r="L34" s="206"/>
    </row>
    <row r="35" spans="1:12" s="37" customFormat="1" x14ac:dyDescent="0.2">
      <c r="A35" s="37">
        <v>25</v>
      </c>
      <c r="B35" s="98" t="s">
        <v>1617</v>
      </c>
      <c r="C35" s="98" t="s">
        <v>316</v>
      </c>
      <c r="D35" s="107">
        <v>71389</v>
      </c>
      <c r="E35" s="222">
        <f t="shared" si="0"/>
        <v>5349.4799999999959</v>
      </c>
      <c r="F35" s="222">
        <v>76738.48</v>
      </c>
      <c r="G35" s="107"/>
      <c r="H35" s="98" t="s">
        <v>1445</v>
      </c>
      <c r="I35" s="173" t="s">
        <v>1614</v>
      </c>
      <c r="L35" s="206"/>
    </row>
    <row r="36" spans="1:12" s="37" customFormat="1" x14ac:dyDescent="0.2">
      <c r="A36" s="37">
        <v>26</v>
      </c>
      <c r="B36" s="98" t="s">
        <v>1781</v>
      </c>
      <c r="C36" s="98" t="s">
        <v>879</v>
      </c>
      <c r="D36" s="107">
        <v>71389</v>
      </c>
      <c r="E36" s="222">
        <f t="shared" si="0"/>
        <v>5349.4799999999959</v>
      </c>
      <c r="F36" s="222">
        <v>76738.48</v>
      </c>
      <c r="G36" s="107"/>
      <c r="H36" s="98" t="s">
        <v>1777</v>
      </c>
      <c r="I36" s="173" t="s">
        <v>1726</v>
      </c>
      <c r="L36" s="206"/>
    </row>
    <row r="37" spans="1:12" s="37" customFormat="1" x14ac:dyDescent="0.2">
      <c r="A37" s="37">
        <v>27</v>
      </c>
      <c r="B37" s="98" t="s">
        <v>651</v>
      </c>
      <c r="C37" s="98" t="s">
        <v>615</v>
      </c>
      <c r="D37" s="107">
        <v>64607</v>
      </c>
      <c r="E37" s="222">
        <f t="shared" si="0"/>
        <v>4842.1199999999953</v>
      </c>
      <c r="F37" s="222">
        <v>69449.119999999995</v>
      </c>
      <c r="G37" s="107"/>
      <c r="H37" s="98" t="s">
        <v>1529</v>
      </c>
      <c r="I37" s="173" t="s">
        <v>1530</v>
      </c>
      <c r="L37" s="206"/>
    </row>
    <row r="38" spans="1:12" s="37" customFormat="1" x14ac:dyDescent="0.2">
      <c r="A38" s="37">
        <v>28</v>
      </c>
      <c r="B38" s="98" t="s">
        <v>1822</v>
      </c>
      <c r="C38" s="98" t="s">
        <v>650</v>
      </c>
      <c r="D38" s="107">
        <v>71125</v>
      </c>
      <c r="E38" s="222">
        <f t="shared" si="0"/>
        <v>2643.2400000000052</v>
      </c>
      <c r="F38" s="222">
        <v>73768.240000000005</v>
      </c>
      <c r="G38" s="107"/>
      <c r="H38" s="98" t="s">
        <v>1821</v>
      </c>
      <c r="I38" s="173" t="s">
        <v>1428</v>
      </c>
      <c r="L38" s="206"/>
    </row>
    <row r="39" spans="1:12" s="37" customFormat="1" x14ac:dyDescent="0.2">
      <c r="A39" s="37">
        <v>29</v>
      </c>
      <c r="B39" s="98" t="s">
        <v>2012</v>
      </c>
      <c r="C39" s="98" t="s">
        <v>797</v>
      </c>
      <c r="D39" s="107">
        <v>93922</v>
      </c>
      <c r="E39" s="222">
        <f t="shared" si="0"/>
        <v>3757</v>
      </c>
      <c r="F39" s="222">
        <v>97679</v>
      </c>
      <c r="G39" s="107"/>
      <c r="H39" s="98" t="s">
        <v>1678</v>
      </c>
      <c r="I39" s="173" t="s">
        <v>1614</v>
      </c>
      <c r="L39" s="206"/>
    </row>
    <row r="40" spans="1:12" s="37" customFormat="1" x14ac:dyDescent="0.2">
      <c r="A40" s="37">
        <v>30</v>
      </c>
      <c r="B40" s="98" t="s">
        <v>1439</v>
      </c>
      <c r="C40" s="98" t="s">
        <v>545</v>
      </c>
      <c r="D40" s="107">
        <v>73500</v>
      </c>
      <c r="E40" s="222">
        <f t="shared" si="0"/>
        <v>5307.0400000000081</v>
      </c>
      <c r="F40" s="222">
        <v>78807.040000000008</v>
      </c>
      <c r="G40" s="107"/>
      <c r="H40" s="98" t="s">
        <v>1436</v>
      </c>
      <c r="I40" s="173" t="s">
        <v>1437</v>
      </c>
      <c r="L40" s="206"/>
    </row>
    <row r="41" spans="1:12" s="37" customFormat="1" x14ac:dyDescent="0.2">
      <c r="A41" s="37">
        <v>31</v>
      </c>
      <c r="B41" s="98" t="s">
        <v>1359</v>
      </c>
      <c r="C41" s="98" t="s">
        <v>1470</v>
      </c>
      <c r="D41" s="107">
        <v>73787</v>
      </c>
      <c r="E41" s="222">
        <f t="shared" si="0"/>
        <v>5121.9600000000064</v>
      </c>
      <c r="F41" s="222">
        <v>78908.960000000006</v>
      </c>
      <c r="G41" s="107"/>
      <c r="H41" s="98" t="s">
        <v>1445</v>
      </c>
      <c r="I41" s="173" t="s">
        <v>1463</v>
      </c>
      <c r="L41" s="206"/>
    </row>
    <row r="42" spans="1:12" s="37" customFormat="1" x14ac:dyDescent="0.2">
      <c r="A42" s="37">
        <v>32</v>
      </c>
      <c r="B42" s="98" t="s">
        <v>325</v>
      </c>
      <c r="C42" s="98" t="s">
        <v>330</v>
      </c>
      <c r="D42" s="107">
        <v>80952</v>
      </c>
      <c r="E42" s="222">
        <f t="shared" si="0"/>
        <v>5619.6800000000076</v>
      </c>
      <c r="F42" s="222">
        <v>86571.680000000008</v>
      </c>
      <c r="G42" s="107"/>
      <c r="H42" s="98" t="s">
        <v>1445</v>
      </c>
      <c r="I42" s="173" t="s">
        <v>1433</v>
      </c>
      <c r="L42" s="206"/>
    </row>
    <row r="43" spans="1:12" s="37" customFormat="1" x14ac:dyDescent="0.2">
      <c r="A43" s="37">
        <v>33</v>
      </c>
      <c r="B43" s="98" t="s">
        <v>1954</v>
      </c>
      <c r="C43" s="98" t="s">
        <v>606</v>
      </c>
      <c r="D43" s="107">
        <v>66778</v>
      </c>
      <c r="E43" s="222">
        <f t="shared" si="0"/>
        <v>5003.8399999999965</v>
      </c>
      <c r="F43" s="222">
        <v>71781.84</v>
      </c>
      <c r="G43" s="107"/>
      <c r="H43" s="98" t="s">
        <v>1770</v>
      </c>
      <c r="I43" s="173" t="s">
        <v>1757</v>
      </c>
      <c r="L43" s="206"/>
    </row>
    <row r="44" spans="1:12" s="37" customFormat="1" x14ac:dyDescent="0.2">
      <c r="A44" s="37">
        <v>34</v>
      </c>
      <c r="B44" s="98" t="s">
        <v>1552</v>
      </c>
      <c r="C44" s="98" t="s">
        <v>1346</v>
      </c>
      <c r="D44" s="107">
        <v>93922</v>
      </c>
      <c r="E44" s="222">
        <f t="shared" si="0"/>
        <v>3757</v>
      </c>
      <c r="F44" s="222">
        <v>97679</v>
      </c>
      <c r="G44" s="107"/>
      <c r="H44" s="98" t="s">
        <v>1445</v>
      </c>
      <c r="I44" s="173" t="s">
        <v>1551</v>
      </c>
      <c r="L44" s="206"/>
    </row>
    <row r="45" spans="1:12" s="37" customFormat="1" x14ac:dyDescent="0.2">
      <c r="A45" s="37">
        <v>35</v>
      </c>
      <c r="B45" s="98" t="s">
        <v>2234</v>
      </c>
      <c r="C45" s="98" t="s">
        <v>401</v>
      </c>
      <c r="D45" s="107">
        <v>53026</v>
      </c>
      <c r="E45" s="222">
        <f t="shared" si="0"/>
        <v>3973.2799999999988</v>
      </c>
      <c r="F45" s="222">
        <v>56999.28</v>
      </c>
      <c r="G45" s="107"/>
      <c r="H45" s="98" t="s">
        <v>1445</v>
      </c>
      <c r="I45" s="173" t="s">
        <v>1576</v>
      </c>
      <c r="L45" s="206"/>
    </row>
    <row r="46" spans="1:12" s="37" customFormat="1" x14ac:dyDescent="0.2">
      <c r="A46" s="37">
        <v>36</v>
      </c>
      <c r="B46" s="98" t="s">
        <v>1715</v>
      </c>
      <c r="C46" s="98" t="s">
        <v>1491</v>
      </c>
      <c r="D46" s="107">
        <v>85609</v>
      </c>
      <c r="E46" s="222">
        <f t="shared" si="0"/>
        <v>3424</v>
      </c>
      <c r="F46" s="222">
        <v>89033</v>
      </c>
      <c r="G46" s="107"/>
      <c r="H46" s="98" t="s">
        <v>1711</v>
      </c>
      <c r="I46" s="173" t="s">
        <v>1434</v>
      </c>
      <c r="L46" s="206"/>
    </row>
    <row r="47" spans="1:12" s="37" customFormat="1" x14ac:dyDescent="0.2">
      <c r="A47" s="37">
        <v>37</v>
      </c>
      <c r="B47" s="98" t="s">
        <v>2333</v>
      </c>
      <c r="C47" s="98" t="s">
        <v>615</v>
      </c>
      <c r="D47" s="107">
        <v>58551</v>
      </c>
      <c r="E47" s="222">
        <f t="shared" si="0"/>
        <v>4387.7200000000012</v>
      </c>
      <c r="F47" s="222">
        <v>62938.720000000001</v>
      </c>
      <c r="G47" s="107"/>
      <c r="H47" s="98" t="s">
        <v>1445</v>
      </c>
      <c r="I47" s="173" t="s">
        <v>1433</v>
      </c>
      <c r="L47" s="206"/>
    </row>
    <row r="48" spans="1:12" s="37" customFormat="1" x14ac:dyDescent="0.2">
      <c r="A48" s="37">
        <v>38</v>
      </c>
      <c r="B48" s="98" t="s">
        <v>1609</v>
      </c>
      <c r="C48" s="98" t="s">
        <v>1608</v>
      </c>
      <c r="D48" s="107">
        <v>82888</v>
      </c>
      <c r="E48" s="222">
        <f t="shared" si="0"/>
        <v>3316</v>
      </c>
      <c r="F48" s="222">
        <v>86204</v>
      </c>
      <c r="G48" s="107"/>
      <c r="H48" s="98" t="s">
        <v>1445</v>
      </c>
      <c r="I48" s="173" t="s">
        <v>1607</v>
      </c>
      <c r="L48" s="206"/>
    </row>
    <row r="49" spans="1:12" s="37" customFormat="1" x14ac:dyDescent="0.2">
      <c r="A49" s="37">
        <v>39</v>
      </c>
      <c r="B49" s="98" t="s">
        <v>2224</v>
      </c>
      <c r="C49" s="98" t="s">
        <v>667</v>
      </c>
      <c r="D49" s="107">
        <v>53026</v>
      </c>
      <c r="E49" s="222">
        <f t="shared" si="0"/>
        <v>3973.2799999999988</v>
      </c>
      <c r="F49" s="222">
        <v>56999.28</v>
      </c>
      <c r="G49" s="107"/>
      <c r="H49" s="98" t="s">
        <v>1723</v>
      </c>
      <c r="I49" s="173" t="s">
        <v>1480</v>
      </c>
      <c r="L49" s="206"/>
    </row>
    <row r="50" spans="1:12" s="37" customFormat="1" x14ac:dyDescent="0.2">
      <c r="A50" s="37">
        <v>40</v>
      </c>
      <c r="B50" s="98" t="s">
        <v>1566</v>
      </c>
      <c r="C50" s="98" t="s">
        <v>1565</v>
      </c>
      <c r="D50" s="107">
        <v>85609</v>
      </c>
      <c r="E50" s="222">
        <f t="shared" si="0"/>
        <v>3424</v>
      </c>
      <c r="F50" s="222">
        <v>89033</v>
      </c>
      <c r="G50" s="107"/>
      <c r="H50" s="98" t="s">
        <v>1561</v>
      </c>
      <c r="I50" s="173" t="s">
        <v>1562</v>
      </c>
      <c r="L50" s="206"/>
    </row>
    <row r="51" spans="1:12" s="37" customFormat="1" x14ac:dyDescent="0.2">
      <c r="A51" s="37">
        <v>41</v>
      </c>
      <c r="B51" s="98" t="s">
        <v>2009</v>
      </c>
      <c r="C51" s="98" t="s">
        <v>2008</v>
      </c>
      <c r="D51" s="107">
        <v>73787</v>
      </c>
      <c r="E51" s="222">
        <f t="shared" si="0"/>
        <v>5121.9600000000064</v>
      </c>
      <c r="F51" s="222">
        <v>78908.960000000006</v>
      </c>
      <c r="G51" s="107"/>
      <c r="H51" s="98" t="s">
        <v>1639</v>
      </c>
      <c r="I51" s="173" t="s">
        <v>1446</v>
      </c>
      <c r="L51" s="206"/>
    </row>
    <row r="52" spans="1:12" s="37" customFormat="1" x14ac:dyDescent="0.2">
      <c r="A52" s="37">
        <v>42</v>
      </c>
      <c r="B52" s="98" t="s">
        <v>1522</v>
      </c>
      <c r="C52" s="98" t="s">
        <v>1521</v>
      </c>
      <c r="D52" s="107">
        <v>76001</v>
      </c>
      <c r="E52" s="222">
        <f t="shared" si="0"/>
        <v>5695.1600000000035</v>
      </c>
      <c r="F52" s="222">
        <v>81696.160000000003</v>
      </c>
      <c r="G52" s="107"/>
      <c r="H52" s="98" t="s">
        <v>1513</v>
      </c>
      <c r="I52" s="173" t="s">
        <v>1514</v>
      </c>
      <c r="L52" s="206"/>
    </row>
    <row r="53" spans="1:12" s="37" customFormat="1" x14ac:dyDescent="0.2">
      <c r="A53" s="37">
        <v>43</v>
      </c>
      <c r="B53" s="98" t="s">
        <v>2059</v>
      </c>
      <c r="C53" s="98" t="s">
        <v>2060</v>
      </c>
      <c r="D53" s="107">
        <v>53026</v>
      </c>
      <c r="E53" s="222">
        <f t="shared" si="0"/>
        <v>3973.2799999999988</v>
      </c>
      <c r="F53" s="222">
        <v>56999.28</v>
      </c>
      <c r="G53" s="107"/>
      <c r="H53" s="98" t="s">
        <v>1585</v>
      </c>
      <c r="I53" s="173" t="s">
        <v>1586</v>
      </c>
      <c r="L53" s="206"/>
    </row>
    <row r="54" spans="1:12" s="37" customFormat="1" x14ac:dyDescent="0.2">
      <c r="A54" s="37">
        <v>44</v>
      </c>
      <c r="B54" s="98" t="s">
        <v>1169</v>
      </c>
      <c r="C54" s="98" t="s">
        <v>368</v>
      </c>
      <c r="D54" s="107">
        <v>56649</v>
      </c>
      <c r="E54" s="222">
        <f t="shared" si="0"/>
        <v>4244.0400000000009</v>
      </c>
      <c r="F54" s="222">
        <v>60893.04</v>
      </c>
      <c r="G54" s="107"/>
      <c r="H54" s="98" t="s">
        <v>1445</v>
      </c>
      <c r="I54" s="173" t="s">
        <v>1463</v>
      </c>
      <c r="L54" s="206"/>
    </row>
    <row r="55" spans="1:12" s="37" customFormat="1" x14ac:dyDescent="0.2">
      <c r="A55" s="37">
        <v>45</v>
      </c>
      <c r="B55" s="98" t="s">
        <v>1796</v>
      </c>
      <c r="C55" s="98" t="s">
        <v>392</v>
      </c>
      <c r="D55" s="107">
        <v>62551</v>
      </c>
      <c r="E55" s="222">
        <f t="shared" si="0"/>
        <v>4687.0800000000017</v>
      </c>
      <c r="F55" s="222">
        <v>67238.080000000002</v>
      </c>
      <c r="G55" s="107"/>
      <c r="H55" s="98" t="s">
        <v>1793</v>
      </c>
      <c r="I55" s="173" t="s">
        <v>1726</v>
      </c>
      <c r="L55" s="206"/>
    </row>
    <row r="56" spans="1:12" s="37" customFormat="1" x14ac:dyDescent="0.2">
      <c r="A56" s="37">
        <v>46</v>
      </c>
      <c r="B56" s="98" t="s">
        <v>1779</v>
      </c>
      <c r="C56" s="98" t="s">
        <v>2129</v>
      </c>
      <c r="D56" s="107">
        <v>53026</v>
      </c>
      <c r="E56" s="222">
        <f t="shared" si="0"/>
        <v>3973.2799999999988</v>
      </c>
      <c r="F56" s="222">
        <v>56999.28</v>
      </c>
      <c r="G56" s="107"/>
      <c r="H56" s="98" t="s">
        <v>1445</v>
      </c>
      <c r="I56" s="173" t="s">
        <v>1480</v>
      </c>
      <c r="L56" s="206"/>
    </row>
    <row r="57" spans="1:12" s="37" customFormat="1" x14ac:dyDescent="0.2">
      <c r="A57" s="37">
        <v>47</v>
      </c>
      <c r="B57" s="98" t="s">
        <v>1779</v>
      </c>
      <c r="C57" s="98" t="s">
        <v>880</v>
      </c>
      <c r="D57" s="107">
        <v>88423</v>
      </c>
      <c r="E57" s="222">
        <f t="shared" si="0"/>
        <v>3537</v>
      </c>
      <c r="F57" s="222">
        <v>91960</v>
      </c>
      <c r="G57" s="107"/>
      <c r="H57" s="98" t="s">
        <v>1777</v>
      </c>
      <c r="I57" s="173" t="s">
        <v>1726</v>
      </c>
      <c r="L57" s="206"/>
    </row>
    <row r="58" spans="1:12" s="37" customFormat="1" x14ac:dyDescent="0.2">
      <c r="A58" s="37">
        <v>48</v>
      </c>
      <c r="B58" s="98" t="s">
        <v>2148</v>
      </c>
      <c r="C58" s="98" t="s">
        <v>401</v>
      </c>
      <c r="D58" s="107">
        <v>53026</v>
      </c>
      <c r="E58" s="222">
        <f t="shared" si="0"/>
        <v>3973.2799999999988</v>
      </c>
      <c r="F58" s="222">
        <v>56999.28</v>
      </c>
      <c r="G58" s="107"/>
      <c r="H58" s="98" t="s">
        <v>1645</v>
      </c>
      <c r="I58" s="173" t="s">
        <v>1463</v>
      </c>
      <c r="L58" s="206"/>
    </row>
    <row r="59" spans="1:12" s="37" customFormat="1" x14ac:dyDescent="0.2">
      <c r="A59" s="37">
        <v>49</v>
      </c>
      <c r="B59" s="98" t="s">
        <v>2811</v>
      </c>
      <c r="C59" s="98" t="s">
        <v>330</v>
      </c>
      <c r="D59" s="107">
        <v>51341</v>
      </c>
      <c r="E59" s="222">
        <f t="shared" si="0"/>
        <v>3846.5999999999985</v>
      </c>
      <c r="F59" s="222">
        <v>55187.6</v>
      </c>
      <c r="G59" s="107"/>
      <c r="H59" s="98" t="s">
        <v>1445</v>
      </c>
      <c r="I59" s="173" t="s">
        <v>1446</v>
      </c>
      <c r="L59" s="206"/>
    </row>
    <row r="60" spans="1:12" s="37" customFormat="1" x14ac:dyDescent="0.2">
      <c r="A60" s="37">
        <v>50</v>
      </c>
      <c r="B60" s="98" t="s">
        <v>2595</v>
      </c>
      <c r="C60" s="98" t="s">
        <v>563</v>
      </c>
      <c r="D60" s="107">
        <v>54769</v>
      </c>
      <c r="E60" s="222">
        <f t="shared" si="0"/>
        <v>4104.3600000000006</v>
      </c>
      <c r="F60" s="222">
        <v>58873.36</v>
      </c>
      <c r="G60" s="107"/>
      <c r="H60" s="98" t="s">
        <v>1711</v>
      </c>
      <c r="I60" s="173" t="s">
        <v>442</v>
      </c>
      <c r="L60" s="206"/>
    </row>
    <row r="61" spans="1:12" s="37" customFormat="1" x14ac:dyDescent="0.2">
      <c r="A61" s="37">
        <v>51</v>
      </c>
      <c r="B61" s="98" t="s">
        <v>1357</v>
      </c>
      <c r="C61" s="98" t="s">
        <v>1293</v>
      </c>
      <c r="D61" s="107">
        <v>71442</v>
      </c>
      <c r="E61" s="222">
        <f t="shared" si="0"/>
        <v>4958.4799999999959</v>
      </c>
      <c r="F61" s="222">
        <v>76400.479999999996</v>
      </c>
      <c r="G61" s="107"/>
      <c r="H61" s="98" t="s">
        <v>1647</v>
      </c>
      <c r="I61" s="173" t="s">
        <v>1480</v>
      </c>
      <c r="L61" s="206"/>
    </row>
    <row r="62" spans="1:12" s="37" customFormat="1" x14ac:dyDescent="0.2">
      <c r="A62" s="37">
        <v>52</v>
      </c>
      <c r="B62" s="98" t="s">
        <v>1405</v>
      </c>
      <c r="C62" s="98" t="s">
        <v>411</v>
      </c>
      <c r="D62" s="107">
        <v>78554</v>
      </c>
      <c r="E62" s="222">
        <f t="shared" si="0"/>
        <v>5453.0400000000081</v>
      </c>
      <c r="F62" s="222">
        <v>84007.040000000008</v>
      </c>
      <c r="G62" s="107"/>
      <c r="H62" s="98" t="s">
        <v>1445</v>
      </c>
      <c r="I62" s="173" t="s">
        <v>1543</v>
      </c>
      <c r="L62" s="206"/>
    </row>
    <row r="63" spans="1:12" s="37" customFormat="1" x14ac:dyDescent="0.2">
      <c r="A63" s="37">
        <v>53</v>
      </c>
      <c r="B63" s="98" t="s">
        <v>1405</v>
      </c>
      <c r="C63" s="98" t="s">
        <v>392</v>
      </c>
      <c r="D63" s="107">
        <v>54769</v>
      </c>
      <c r="E63" s="222">
        <f t="shared" si="0"/>
        <v>4104.3600000000006</v>
      </c>
      <c r="F63" s="222">
        <v>58873.36</v>
      </c>
      <c r="G63" s="107"/>
      <c r="H63" s="98" t="s">
        <v>1445</v>
      </c>
      <c r="I63" s="173" t="s">
        <v>1551</v>
      </c>
      <c r="L63" s="206"/>
    </row>
    <row r="64" spans="1:12" s="37" customFormat="1" x14ac:dyDescent="0.2">
      <c r="A64" s="37">
        <v>54</v>
      </c>
      <c r="B64" s="98" t="s">
        <v>2287</v>
      </c>
      <c r="C64" s="98" t="s">
        <v>1565</v>
      </c>
      <c r="D64" s="107">
        <v>53026</v>
      </c>
      <c r="E64" s="222">
        <f t="shared" si="0"/>
        <v>3973.2799999999988</v>
      </c>
      <c r="F64" s="222">
        <v>56999.28</v>
      </c>
      <c r="G64" s="107"/>
      <c r="H64" s="98" t="s">
        <v>1445</v>
      </c>
      <c r="I64" s="173" t="s">
        <v>1480</v>
      </c>
      <c r="L64" s="206"/>
    </row>
    <row r="65" spans="1:12" s="37" customFormat="1" x14ac:dyDescent="0.2">
      <c r="A65" s="37">
        <v>55</v>
      </c>
      <c r="B65" s="98" t="s">
        <v>2553</v>
      </c>
      <c r="C65" s="98" t="s">
        <v>387</v>
      </c>
      <c r="D65" s="107">
        <v>53026</v>
      </c>
      <c r="E65" s="222">
        <f t="shared" si="0"/>
        <v>3973.2799999999988</v>
      </c>
      <c r="F65" s="222">
        <v>56999.28</v>
      </c>
      <c r="G65" s="107"/>
      <c r="H65" s="117" t="s">
        <v>1445</v>
      </c>
      <c r="I65" s="165" t="s">
        <v>1614</v>
      </c>
      <c r="L65" s="206"/>
    </row>
    <row r="66" spans="1:12" s="37" customFormat="1" x14ac:dyDescent="0.2">
      <c r="A66" s="37">
        <v>56</v>
      </c>
      <c r="B66" s="98" t="s">
        <v>2157</v>
      </c>
      <c r="C66" s="98" t="s">
        <v>1297</v>
      </c>
      <c r="D66" s="107">
        <v>62551</v>
      </c>
      <c r="E66" s="222">
        <f t="shared" si="0"/>
        <v>4687.0800000000017</v>
      </c>
      <c r="F66" s="222">
        <v>67238.080000000002</v>
      </c>
      <c r="G66" s="107"/>
      <c r="H66" s="98" t="s">
        <v>1687</v>
      </c>
      <c r="I66" s="173" t="s">
        <v>1434</v>
      </c>
      <c r="L66" s="206"/>
    </row>
    <row r="67" spans="1:12" s="37" customFormat="1" x14ac:dyDescent="0.2">
      <c r="A67" s="37">
        <v>57</v>
      </c>
      <c r="B67" s="98" t="s">
        <v>1599</v>
      </c>
      <c r="C67" s="98" t="s">
        <v>1082</v>
      </c>
      <c r="D67" s="107">
        <v>60518</v>
      </c>
      <c r="E67" s="222">
        <f t="shared" si="0"/>
        <v>4535.0400000000009</v>
      </c>
      <c r="F67" s="222">
        <v>65053.04</v>
      </c>
      <c r="G67" s="107"/>
      <c r="H67" s="98" t="s">
        <v>1445</v>
      </c>
      <c r="I67" s="173" t="s">
        <v>1594</v>
      </c>
      <c r="L67" s="206"/>
    </row>
    <row r="68" spans="1:12" s="37" customFormat="1" x14ac:dyDescent="0.2">
      <c r="A68" s="37">
        <v>58</v>
      </c>
      <c r="B68" s="98" t="s">
        <v>627</v>
      </c>
      <c r="C68" s="98" t="s">
        <v>2229</v>
      </c>
      <c r="D68" s="107">
        <v>53065</v>
      </c>
      <c r="E68" s="222">
        <f t="shared" si="0"/>
        <v>3976.9200000000055</v>
      </c>
      <c r="F68" s="222">
        <v>57041.920000000006</v>
      </c>
      <c r="G68" s="107"/>
      <c r="H68" s="98" t="s">
        <v>1445</v>
      </c>
      <c r="I68" s="173" t="s">
        <v>1551</v>
      </c>
      <c r="L68" s="206"/>
    </row>
    <row r="69" spans="1:12" s="37" customFormat="1" x14ac:dyDescent="0.2">
      <c r="A69" s="37">
        <v>59</v>
      </c>
      <c r="B69" s="98" t="s">
        <v>562</v>
      </c>
      <c r="C69" s="98" t="s">
        <v>1390</v>
      </c>
      <c r="D69" s="107">
        <v>62551</v>
      </c>
      <c r="E69" s="222">
        <f t="shared" si="0"/>
        <v>4687.0800000000017</v>
      </c>
      <c r="F69" s="222">
        <v>67238.080000000002</v>
      </c>
      <c r="G69" s="107"/>
      <c r="H69" s="98" t="s">
        <v>1445</v>
      </c>
      <c r="I69" s="173" t="s">
        <v>1551</v>
      </c>
      <c r="L69" s="206"/>
    </row>
    <row r="70" spans="1:12" s="37" customFormat="1" x14ac:dyDescent="0.2">
      <c r="A70" s="37">
        <v>60</v>
      </c>
      <c r="B70" s="98" t="s">
        <v>562</v>
      </c>
      <c r="C70" s="98" t="s">
        <v>642</v>
      </c>
      <c r="D70" s="107">
        <v>76213</v>
      </c>
      <c r="E70" s="222">
        <f t="shared" si="0"/>
        <v>5289.7200000000012</v>
      </c>
      <c r="F70" s="222">
        <v>81502.720000000001</v>
      </c>
      <c r="G70" s="107"/>
      <c r="H70" s="98" t="s">
        <v>1445</v>
      </c>
      <c r="I70" s="173" t="s">
        <v>1594</v>
      </c>
      <c r="L70" s="206"/>
    </row>
    <row r="71" spans="1:12" s="37" customFormat="1" x14ac:dyDescent="0.2">
      <c r="A71" s="37">
        <v>61</v>
      </c>
      <c r="B71" s="98" t="s">
        <v>1769</v>
      </c>
      <c r="C71" s="98" t="s">
        <v>631</v>
      </c>
      <c r="D71" s="107">
        <v>83321</v>
      </c>
      <c r="E71" s="222">
        <f t="shared" si="0"/>
        <v>5783.0800000000017</v>
      </c>
      <c r="F71" s="222">
        <v>89104.08</v>
      </c>
      <c r="G71" s="107"/>
      <c r="H71" s="98" t="s">
        <v>1768</v>
      </c>
      <c r="I71" s="173" t="s">
        <v>1757</v>
      </c>
      <c r="L71" s="206"/>
    </row>
    <row r="72" spans="1:12" s="37" customFormat="1" x14ac:dyDescent="0.2">
      <c r="A72" s="37">
        <v>62</v>
      </c>
      <c r="B72" s="98" t="s">
        <v>2303</v>
      </c>
      <c r="C72" s="98" t="s">
        <v>632</v>
      </c>
      <c r="D72" s="107">
        <v>53026</v>
      </c>
      <c r="E72" s="222">
        <f t="shared" si="0"/>
        <v>3973.2799999999988</v>
      </c>
      <c r="F72" s="222">
        <v>56999.28</v>
      </c>
      <c r="G72" s="107"/>
      <c r="H72" s="98" t="s">
        <v>1786</v>
      </c>
      <c r="I72" s="173" t="s">
        <v>1726</v>
      </c>
      <c r="L72" s="206"/>
    </row>
    <row r="73" spans="1:12" s="37" customFormat="1" x14ac:dyDescent="0.2">
      <c r="A73" s="37">
        <v>63</v>
      </c>
      <c r="B73" s="98" t="s">
        <v>1748</v>
      </c>
      <c r="C73" s="98" t="s">
        <v>1381</v>
      </c>
      <c r="D73" s="107">
        <v>60563</v>
      </c>
      <c r="E73" s="222">
        <f t="shared" si="0"/>
        <v>4537.8800000000047</v>
      </c>
      <c r="F73" s="222">
        <v>65100.880000000005</v>
      </c>
      <c r="G73" s="107"/>
      <c r="H73" s="98" t="s">
        <v>1706</v>
      </c>
      <c r="I73" s="173" t="s">
        <v>1437</v>
      </c>
      <c r="L73" s="206"/>
    </row>
    <row r="74" spans="1:12" s="37" customFormat="1" x14ac:dyDescent="0.2">
      <c r="A74" s="37">
        <v>64</v>
      </c>
      <c r="B74" s="98" t="s">
        <v>1857</v>
      </c>
      <c r="C74" s="98" t="s">
        <v>1398</v>
      </c>
      <c r="D74" s="107">
        <v>93922</v>
      </c>
      <c r="E74" s="222">
        <f t="shared" si="0"/>
        <v>3757</v>
      </c>
      <c r="F74" s="222">
        <v>97679</v>
      </c>
      <c r="G74" s="107"/>
      <c r="H74" s="98" t="s">
        <v>1858</v>
      </c>
      <c r="I74" s="173" t="s">
        <v>1859</v>
      </c>
      <c r="L74" s="206"/>
    </row>
    <row r="75" spans="1:12" s="37" customFormat="1" x14ac:dyDescent="0.2">
      <c r="A75" s="37">
        <v>65</v>
      </c>
      <c r="B75" s="98" t="s">
        <v>607</v>
      </c>
      <c r="C75" s="98" t="s">
        <v>1326</v>
      </c>
      <c r="D75" s="107">
        <v>78554</v>
      </c>
      <c r="E75" s="222">
        <f t="shared" si="0"/>
        <v>5453.0400000000081</v>
      </c>
      <c r="F75" s="222">
        <v>84007.040000000008</v>
      </c>
      <c r="G75" s="107"/>
      <c r="H75" s="98" t="s">
        <v>1445</v>
      </c>
      <c r="I75" s="173" t="s">
        <v>1594</v>
      </c>
      <c r="L75" s="206"/>
    </row>
    <row r="76" spans="1:12" s="37" customFormat="1" x14ac:dyDescent="0.2">
      <c r="A76" s="37">
        <v>66</v>
      </c>
      <c r="B76" s="98" t="s">
        <v>724</v>
      </c>
      <c r="C76" s="98" t="s">
        <v>368</v>
      </c>
      <c r="D76" s="107">
        <v>88423</v>
      </c>
      <c r="E76" s="222">
        <f t="shared" si="0"/>
        <v>3537</v>
      </c>
      <c r="F76" s="222">
        <v>91960</v>
      </c>
      <c r="G76" s="107"/>
      <c r="H76" s="98" t="s">
        <v>1817</v>
      </c>
      <c r="I76" s="173" t="s">
        <v>442</v>
      </c>
      <c r="L76" s="206"/>
    </row>
    <row r="77" spans="1:12" s="37" customFormat="1" x14ac:dyDescent="0.2">
      <c r="A77" s="37">
        <v>67</v>
      </c>
      <c r="B77" s="98" t="s">
        <v>1469</v>
      </c>
      <c r="C77" s="98" t="s">
        <v>1468</v>
      </c>
      <c r="D77" s="107">
        <v>73787</v>
      </c>
      <c r="E77" s="222">
        <f t="shared" si="0"/>
        <v>5121.9600000000064</v>
      </c>
      <c r="F77" s="222">
        <v>78908.960000000006</v>
      </c>
      <c r="G77" s="107"/>
      <c r="H77" s="98" t="s">
        <v>1445</v>
      </c>
      <c r="I77" s="173" t="s">
        <v>1463</v>
      </c>
      <c r="L77" s="206"/>
    </row>
    <row r="78" spans="1:12" s="37" customFormat="1" x14ac:dyDescent="0.2">
      <c r="A78" s="37">
        <v>68</v>
      </c>
      <c r="B78" s="98" t="s">
        <v>1360</v>
      </c>
      <c r="C78" s="98" t="s">
        <v>829</v>
      </c>
      <c r="D78" s="107">
        <v>78321</v>
      </c>
      <c r="E78" s="222">
        <f t="shared" si="0"/>
        <v>5869.0800000000017</v>
      </c>
      <c r="F78" s="222">
        <v>84190.080000000002</v>
      </c>
      <c r="G78" s="107"/>
      <c r="H78" s="98" t="s">
        <v>1656</v>
      </c>
      <c r="I78" s="173" t="s">
        <v>1514</v>
      </c>
      <c r="L78" s="206"/>
    </row>
    <row r="79" spans="1:12" s="37" customFormat="1" x14ac:dyDescent="0.2">
      <c r="A79" s="37">
        <v>69</v>
      </c>
      <c r="B79" s="98" t="s">
        <v>1511</v>
      </c>
      <c r="C79" s="98" t="s">
        <v>803</v>
      </c>
      <c r="D79" s="107">
        <v>53065</v>
      </c>
      <c r="E79" s="222">
        <f t="shared" si="0"/>
        <v>3976.9200000000055</v>
      </c>
      <c r="F79" s="222">
        <v>57041.920000000006</v>
      </c>
      <c r="G79" s="107"/>
      <c r="H79" s="98" t="s">
        <v>1445</v>
      </c>
      <c r="I79" s="173" t="s">
        <v>1497</v>
      </c>
      <c r="L79" s="206"/>
    </row>
    <row r="80" spans="1:12" s="37" customFormat="1" x14ac:dyDescent="0.2">
      <c r="A80" s="37">
        <v>70</v>
      </c>
      <c r="B80" s="98" t="s">
        <v>1511</v>
      </c>
      <c r="C80" s="98" t="s">
        <v>330</v>
      </c>
      <c r="D80" s="107">
        <v>78554</v>
      </c>
      <c r="E80" s="222">
        <f t="shared" si="0"/>
        <v>5453.0400000000081</v>
      </c>
      <c r="F80" s="222">
        <v>84007.040000000008</v>
      </c>
      <c r="G80" s="107"/>
      <c r="H80" s="98" t="s">
        <v>1445</v>
      </c>
      <c r="I80" s="173" t="s">
        <v>1505</v>
      </c>
      <c r="L80" s="206"/>
    </row>
    <row r="81" spans="1:12" s="37" customFormat="1" x14ac:dyDescent="0.2">
      <c r="A81" s="37">
        <v>71</v>
      </c>
      <c r="B81" s="98" t="s">
        <v>1758</v>
      </c>
      <c r="C81" s="98" t="s">
        <v>348</v>
      </c>
      <c r="D81" s="107">
        <v>88423</v>
      </c>
      <c r="E81" s="222">
        <f t="shared" ref="E81:E144" si="1">F81-D81</f>
        <v>3537</v>
      </c>
      <c r="F81" s="222">
        <v>91960</v>
      </c>
      <c r="G81" s="107"/>
      <c r="H81" s="98" t="s">
        <v>1756</v>
      </c>
      <c r="I81" s="173" t="s">
        <v>1757</v>
      </c>
      <c r="L81" s="206"/>
    </row>
    <row r="82" spans="1:12" s="37" customFormat="1" x14ac:dyDescent="0.2">
      <c r="A82" s="37">
        <v>72</v>
      </c>
      <c r="B82" s="98" t="s">
        <v>1919</v>
      </c>
      <c r="C82" s="98" t="s">
        <v>650</v>
      </c>
      <c r="D82" s="107">
        <v>54848</v>
      </c>
      <c r="E82" s="222">
        <f t="shared" si="1"/>
        <v>4109.5999999999985</v>
      </c>
      <c r="F82" s="222">
        <v>58957.599999999999</v>
      </c>
      <c r="G82" s="107"/>
      <c r="H82" s="98" t="s">
        <v>1809</v>
      </c>
      <c r="I82" s="173" t="s">
        <v>1594</v>
      </c>
      <c r="L82" s="206"/>
    </row>
    <row r="83" spans="1:12" s="37" customFormat="1" x14ac:dyDescent="0.2">
      <c r="A83" s="37">
        <v>73</v>
      </c>
      <c r="B83" s="98" t="s">
        <v>1554</v>
      </c>
      <c r="C83" s="98" t="s">
        <v>705</v>
      </c>
      <c r="D83" s="107">
        <v>88423</v>
      </c>
      <c r="E83" s="222">
        <f t="shared" si="1"/>
        <v>3537</v>
      </c>
      <c r="F83" s="222">
        <v>91960</v>
      </c>
      <c r="G83" s="107"/>
      <c r="H83" s="98" t="s">
        <v>1445</v>
      </c>
      <c r="I83" s="173" t="s">
        <v>1551</v>
      </c>
      <c r="L83" s="206"/>
    </row>
    <row r="84" spans="1:12" s="37" customFormat="1" x14ac:dyDescent="0.2">
      <c r="A84" s="37">
        <v>74</v>
      </c>
      <c r="B84" s="98" t="s">
        <v>1517</v>
      </c>
      <c r="C84" s="98" t="s">
        <v>1082</v>
      </c>
      <c r="D84" s="107">
        <v>80952</v>
      </c>
      <c r="E84" s="222">
        <f t="shared" si="1"/>
        <v>5619.6800000000076</v>
      </c>
      <c r="F84" s="222">
        <v>86571.680000000008</v>
      </c>
      <c r="G84" s="107"/>
      <c r="H84" s="98" t="s">
        <v>1513</v>
      </c>
      <c r="I84" s="173" t="s">
        <v>1514</v>
      </c>
      <c r="L84" s="206"/>
    </row>
    <row r="85" spans="1:12" s="37" customFormat="1" x14ac:dyDescent="0.2">
      <c r="A85" s="37">
        <v>75</v>
      </c>
      <c r="B85" s="98" t="s">
        <v>1685</v>
      </c>
      <c r="C85" s="98" t="s">
        <v>1343</v>
      </c>
      <c r="D85" s="107">
        <v>62508</v>
      </c>
      <c r="E85" s="222">
        <f t="shared" si="1"/>
        <v>4683.2799999999988</v>
      </c>
      <c r="F85" s="222">
        <v>67191.28</v>
      </c>
      <c r="G85" s="107"/>
      <c r="H85" s="98" t="s">
        <v>1681</v>
      </c>
      <c r="I85" s="173" t="s">
        <v>442</v>
      </c>
      <c r="L85" s="206"/>
    </row>
    <row r="86" spans="1:12" s="37" customFormat="1" x14ac:dyDescent="0.2">
      <c r="A86" s="37">
        <v>76</v>
      </c>
      <c r="B86" s="98" t="s">
        <v>2462</v>
      </c>
      <c r="C86" s="98" t="s">
        <v>858</v>
      </c>
      <c r="D86" s="107">
        <v>62508</v>
      </c>
      <c r="E86" s="222">
        <f t="shared" si="1"/>
        <v>4683.2799999999988</v>
      </c>
      <c r="F86" s="222">
        <v>67191.28</v>
      </c>
      <c r="G86" s="107"/>
      <c r="H86" s="98" t="s">
        <v>1694</v>
      </c>
      <c r="I86" s="173" t="s">
        <v>446</v>
      </c>
      <c r="L86" s="206"/>
    </row>
    <row r="87" spans="1:12" s="37" customFormat="1" x14ac:dyDescent="0.2">
      <c r="A87" s="37">
        <v>77</v>
      </c>
      <c r="B87" s="98" t="s">
        <v>1662</v>
      </c>
      <c r="C87" s="98" t="s">
        <v>1395</v>
      </c>
      <c r="D87" s="107">
        <v>91140</v>
      </c>
      <c r="E87" s="222">
        <f t="shared" si="1"/>
        <v>3646</v>
      </c>
      <c r="F87" s="222">
        <v>94786</v>
      </c>
      <c r="G87" s="107"/>
      <c r="H87" s="98" t="s">
        <v>1663</v>
      </c>
      <c r="I87" s="173" t="s">
        <v>1551</v>
      </c>
      <c r="L87" s="206"/>
    </row>
    <row r="88" spans="1:12" s="37" customFormat="1" x14ac:dyDescent="0.2">
      <c r="A88" s="37">
        <v>78</v>
      </c>
      <c r="B88" s="98" t="s">
        <v>1441</v>
      </c>
      <c r="C88" s="98" t="s">
        <v>401</v>
      </c>
      <c r="D88" s="107">
        <v>76213</v>
      </c>
      <c r="E88" s="222">
        <f t="shared" si="1"/>
        <v>5289.7200000000012</v>
      </c>
      <c r="F88" s="222">
        <v>81502.720000000001</v>
      </c>
      <c r="G88" s="107"/>
      <c r="H88" s="98" t="s">
        <v>1440</v>
      </c>
      <c r="I88" s="173" t="s">
        <v>1437</v>
      </c>
      <c r="L88" s="206"/>
    </row>
    <row r="89" spans="1:12" s="37" customFormat="1" x14ac:dyDescent="0.2">
      <c r="A89" s="37">
        <v>79</v>
      </c>
      <c r="B89" s="98" t="s">
        <v>833</v>
      </c>
      <c r="C89" s="98" t="s">
        <v>650</v>
      </c>
      <c r="D89" s="107">
        <v>66824</v>
      </c>
      <c r="E89" s="222">
        <f t="shared" si="1"/>
        <v>5007.7600000000093</v>
      </c>
      <c r="F89" s="222">
        <v>71831.760000000009</v>
      </c>
      <c r="G89" s="107"/>
      <c r="H89" s="98" t="s">
        <v>1445</v>
      </c>
      <c r="I89" s="173" t="s">
        <v>1601</v>
      </c>
      <c r="L89" s="206"/>
    </row>
    <row r="90" spans="1:12" s="65" customFormat="1" x14ac:dyDescent="0.2">
      <c r="A90" s="37">
        <v>80</v>
      </c>
      <c r="B90" s="171" t="s">
        <v>1313</v>
      </c>
      <c r="C90" s="117" t="s">
        <v>632</v>
      </c>
      <c r="D90" s="107">
        <v>78321</v>
      </c>
      <c r="E90" s="222">
        <f t="shared" si="1"/>
        <v>5869.0800000000017</v>
      </c>
      <c r="F90" s="222">
        <v>84190.080000000002</v>
      </c>
      <c r="G90" s="170"/>
      <c r="H90" s="117" t="s">
        <v>2686</v>
      </c>
      <c r="I90" s="273" t="s">
        <v>1480</v>
      </c>
      <c r="L90" s="178"/>
    </row>
    <row r="91" spans="1:12" s="37" customFormat="1" x14ac:dyDescent="0.2">
      <c r="A91" s="37">
        <v>81</v>
      </c>
      <c r="B91" s="98" t="s">
        <v>1378</v>
      </c>
      <c r="C91" s="98" t="s">
        <v>1196</v>
      </c>
      <c r="D91" s="107">
        <v>88423</v>
      </c>
      <c r="E91" s="222">
        <f t="shared" si="1"/>
        <v>3537</v>
      </c>
      <c r="F91" s="222">
        <v>91960</v>
      </c>
      <c r="G91" s="107"/>
      <c r="H91" s="98" t="s">
        <v>1379</v>
      </c>
      <c r="I91" s="173" t="s">
        <v>1364</v>
      </c>
      <c r="L91" s="206"/>
    </row>
    <row r="92" spans="1:12" s="37" customFormat="1" x14ac:dyDescent="0.2">
      <c r="A92" s="37">
        <v>82</v>
      </c>
      <c r="B92" s="98" t="s">
        <v>2299</v>
      </c>
      <c r="C92" s="98" t="s">
        <v>764</v>
      </c>
      <c r="D92" s="107">
        <v>54769</v>
      </c>
      <c r="E92" s="222">
        <f t="shared" si="1"/>
        <v>4104.3600000000006</v>
      </c>
      <c r="F92" s="222">
        <v>58873.36</v>
      </c>
      <c r="G92" s="107"/>
      <c r="H92" s="98" t="s">
        <v>1809</v>
      </c>
      <c r="I92" s="173" t="s">
        <v>1594</v>
      </c>
      <c r="L92" s="206"/>
    </row>
    <row r="93" spans="1:12" s="37" customFormat="1" x14ac:dyDescent="0.2">
      <c r="A93" s="37">
        <v>83</v>
      </c>
      <c r="B93" s="98" t="s">
        <v>529</v>
      </c>
      <c r="C93" s="98" t="s">
        <v>1450</v>
      </c>
      <c r="D93" s="107">
        <v>64607</v>
      </c>
      <c r="E93" s="222">
        <f t="shared" si="1"/>
        <v>4842.1199999999953</v>
      </c>
      <c r="F93" s="222">
        <v>69449.119999999995</v>
      </c>
      <c r="G93" s="107"/>
      <c r="H93" s="98" t="s">
        <v>1445</v>
      </c>
      <c r="I93" s="173" t="s">
        <v>1601</v>
      </c>
      <c r="L93" s="206"/>
    </row>
    <row r="94" spans="1:12" s="37" customFormat="1" x14ac:dyDescent="0.2">
      <c r="A94" s="37">
        <v>84</v>
      </c>
      <c r="B94" s="98" t="s">
        <v>529</v>
      </c>
      <c r="C94" s="98" t="s">
        <v>642</v>
      </c>
      <c r="D94" s="107">
        <v>82847</v>
      </c>
      <c r="E94" s="222">
        <f t="shared" si="1"/>
        <v>5297.1600000000035</v>
      </c>
      <c r="F94" s="222">
        <v>88144.16</v>
      </c>
      <c r="G94" s="107"/>
      <c r="H94" s="98" t="s">
        <v>1440</v>
      </c>
      <c r="I94" s="173" t="s">
        <v>1437</v>
      </c>
      <c r="L94" s="206"/>
    </row>
    <row r="95" spans="1:12" s="37" customFormat="1" x14ac:dyDescent="0.2">
      <c r="A95" s="37">
        <v>85</v>
      </c>
      <c r="B95" s="98" t="s">
        <v>1761</v>
      </c>
      <c r="C95" s="98" t="s">
        <v>428</v>
      </c>
      <c r="D95" s="107">
        <v>91140</v>
      </c>
      <c r="E95" s="222">
        <f t="shared" si="1"/>
        <v>3646</v>
      </c>
      <c r="F95" s="222">
        <v>94786</v>
      </c>
      <c r="G95" s="107"/>
      <c r="H95" s="98" t="s">
        <v>1756</v>
      </c>
      <c r="I95" s="173" t="s">
        <v>1757</v>
      </c>
      <c r="L95" s="206"/>
    </row>
    <row r="96" spans="1:12" s="37" customFormat="1" x14ac:dyDescent="0.2">
      <c r="A96" s="37">
        <v>86</v>
      </c>
      <c r="B96" s="98" t="s">
        <v>616</v>
      </c>
      <c r="C96" s="98" t="s">
        <v>404</v>
      </c>
      <c r="D96" s="107">
        <v>88423</v>
      </c>
      <c r="E96" s="222">
        <f t="shared" si="1"/>
        <v>3537</v>
      </c>
      <c r="F96" s="222">
        <v>91960</v>
      </c>
      <c r="G96" s="107"/>
      <c r="H96" s="98" t="s">
        <v>1445</v>
      </c>
      <c r="I96" s="173" t="s">
        <v>1594</v>
      </c>
      <c r="L96" s="206"/>
    </row>
    <row r="97" spans="1:13" s="37" customFormat="1" x14ac:dyDescent="0.2">
      <c r="A97" s="37">
        <v>87</v>
      </c>
      <c r="B97" s="117" t="s">
        <v>394</v>
      </c>
      <c r="C97" s="117" t="s">
        <v>2129</v>
      </c>
      <c r="D97" s="107">
        <v>51341</v>
      </c>
      <c r="E97" s="222">
        <f t="shared" si="1"/>
        <v>3846.5999999999985</v>
      </c>
      <c r="F97" s="243">
        <v>55187.6</v>
      </c>
      <c r="G97" s="168"/>
      <c r="H97" s="117" t="s">
        <v>1747</v>
      </c>
      <c r="I97" s="165" t="s">
        <v>1430</v>
      </c>
      <c r="J97" s="65"/>
      <c r="K97" s="65"/>
      <c r="L97" s="178"/>
      <c r="M97" s="65"/>
    </row>
    <row r="98" spans="1:13" s="37" customFormat="1" x14ac:dyDescent="0.2">
      <c r="A98" s="37">
        <v>88</v>
      </c>
      <c r="B98" s="98" t="s">
        <v>855</v>
      </c>
      <c r="C98" s="98" t="s">
        <v>1474</v>
      </c>
      <c r="D98" s="107">
        <v>66593</v>
      </c>
      <c r="E98" s="222">
        <f t="shared" si="1"/>
        <v>4990.1999999999971</v>
      </c>
      <c r="F98" s="222">
        <v>71583.199999999997</v>
      </c>
      <c r="G98" s="107"/>
      <c r="H98" s="98" t="s">
        <v>1445</v>
      </c>
      <c r="I98" s="173" t="s">
        <v>1463</v>
      </c>
      <c r="L98" s="206"/>
    </row>
    <row r="99" spans="1:13" s="37" customFormat="1" x14ac:dyDescent="0.2">
      <c r="A99" s="37">
        <v>89</v>
      </c>
      <c r="B99" s="98" t="s">
        <v>806</v>
      </c>
      <c r="C99" s="98" t="s">
        <v>1381</v>
      </c>
      <c r="D99" s="107">
        <v>62551</v>
      </c>
      <c r="E99" s="222">
        <f t="shared" si="1"/>
        <v>4687.0800000000017</v>
      </c>
      <c r="F99" s="222">
        <v>67238.080000000002</v>
      </c>
      <c r="G99" s="107"/>
      <c r="H99" s="98" t="s">
        <v>1445</v>
      </c>
      <c r="I99" s="173" t="s">
        <v>1480</v>
      </c>
      <c r="L99" s="206"/>
    </row>
    <row r="100" spans="1:13" s="37" customFormat="1" x14ac:dyDescent="0.2">
      <c r="A100" s="37">
        <v>90</v>
      </c>
      <c r="B100" s="98" t="s">
        <v>806</v>
      </c>
      <c r="C100" s="98" t="s">
        <v>805</v>
      </c>
      <c r="D100" s="107">
        <v>56649</v>
      </c>
      <c r="E100" s="222">
        <f t="shared" si="1"/>
        <v>4244.0400000000009</v>
      </c>
      <c r="F100" s="222">
        <v>60893.04</v>
      </c>
      <c r="G100" s="107"/>
      <c r="H100" s="98" t="s">
        <v>1445</v>
      </c>
      <c r="I100" s="173" t="s">
        <v>1505</v>
      </c>
      <c r="L100" s="206"/>
    </row>
    <row r="101" spans="1:13" s="37" customFormat="1" x14ac:dyDescent="0.2">
      <c r="A101" s="37">
        <v>91</v>
      </c>
      <c r="B101" s="98" t="s">
        <v>806</v>
      </c>
      <c r="C101" s="98" t="s">
        <v>1559</v>
      </c>
      <c r="D101" s="107">
        <v>62551</v>
      </c>
      <c r="E101" s="222">
        <f t="shared" si="1"/>
        <v>4687.0800000000017</v>
      </c>
      <c r="F101" s="222">
        <v>67238.080000000002</v>
      </c>
      <c r="G101" s="107"/>
      <c r="H101" s="98" t="s">
        <v>1445</v>
      </c>
      <c r="I101" s="173" t="s">
        <v>1551</v>
      </c>
      <c r="L101" s="206"/>
    </row>
    <row r="102" spans="1:13" s="65" customFormat="1" x14ac:dyDescent="0.2">
      <c r="A102" s="37">
        <v>92</v>
      </c>
      <c r="B102" s="98" t="s">
        <v>1366</v>
      </c>
      <c r="C102" s="98" t="s">
        <v>1365</v>
      </c>
      <c r="D102" s="107">
        <v>91140</v>
      </c>
      <c r="E102" s="222">
        <f t="shared" si="1"/>
        <v>3646</v>
      </c>
      <c r="F102" s="222">
        <v>94786</v>
      </c>
      <c r="G102" s="107"/>
      <c r="H102" s="98" t="s">
        <v>1363</v>
      </c>
      <c r="I102" s="173" t="s">
        <v>1364</v>
      </c>
      <c r="J102" s="37"/>
      <c r="K102" s="37"/>
      <c r="L102" s="206"/>
      <c r="M102" s="37"/>
    </row>
    <row r="103" spans="1:13" s="37" customFormat="1" x14ac:dyDescent="0.2">
      <c r="A103" s="37">
        <v>93</v>
      </c>
      <c r="B103" s="98" t="s">
        <v>2322</v>
      </c>
      <c r="C103" s="98" t="s">
        <v>632</v>
      </c>
      <c r="D103" s="107">
        <v>51341</v>
      </c>
      <c r="E103" s="222">
        <f t="shared" si="1"/>
        <v>3846.5999999999985</v>
      </c>
      <c r="F103" s="222">
        <v>55187.6</v>
      </c>
      <c r="G103" s="107"/>
      <c r="H103" s="98" t="s">
        <v>1777</v>
      </c>
      <c r="I103" s="173" t="s">
        <v>1726</v>
      </c>
      <c r="L103" s="206"/>
    </row>
    <row r="104" spans="1:13" s="37" customFormat="1" x14ac:dyDescent="0.2">
      <c r="A104" s="37">
        <v>94</v>
      </c>
      <c r="B104" s="98" t="s">
        <v>2061</v>
      </c>
      <c r="C104" s="98" t="s">
        <v>1679</v>
      </c>
      <c r="D104" s="107">
        <v>54807</v>
      </c>
      <c r="E104" s="222">
        <f t="shared" si="1"/>
        <v>4107.9599999999991</v>
      </c>
      <c r="F104" s="222">
        <v>58914.96</v>
      </c>
      <c r="G104" s="107"/>
      <c r="H104" s="98" t="s">
        <v>1445</v>
      </c>
      <c r="I104" s="173" t="s">
        <v>1463</v>
      </c>
      <c r="L104" s="206"/>
    </row>
    <row r="105" spans="1:13" s="37" customFormat="1" x14ac:dyDescent="0.2">
      <c r="A105" s="37">
        <v>95</v>
      </c>
      <c r="B105" s="98" t="s">
        <v>1629</v>
      </c>
      <c r="C105" s="98" t="s">
        <v>760</v>
      </c>
      <c r="D105" s="107">
        <v>76213</v>
      </c>
      <c r="E105" s="222">
        <f t="shared" si="1"/>
        <v>5289.7200000000012</v>
      </c>
      <c r="F105" s="222">
        <v>81502.720000000001</v>
      </c>
      <c r="G105" s="107"/>
      <c r="H105" s="98" t="s">
        <v>1626</v>
      </c>
      <c r="I105" s="173" t="s">
        <v>1627</v>
      </c>
      <c r="L105" s="206"/>
    </row>
    <row r="106" spans="1:13" s="37" customFormat="1" x14ac:dyDescent="0.2">
      <c r="A106" s="37">
        <v>96</v>
      </c>
      <c r="B106" s="98" t="s">
        <v>605</v>
      </c>
      <c r="C106" s="98" t="s">
        <v>368</v>
      </c>
      <c r="D106" s="107">
        <v>53026</v>
      </c>
      <c r="E106" s="222">
        <f t="shared" si="1"/>
        <v>3973.2799999999988</v>
      </c>
      <c r="F106" s="222">
        <v>56999.28</v>
      </c>
      <c r="G106" s="107"/>
      <c r="H106" s="98" t="s">
        <v>1694</v>
      </c>
      <c r="I106" s="173" t="s">
        <v>446</v>
      </c>
      <c r="L106" s="206"/>
    </row>
    <row r="107" spans="1:13" s="37" customFormat="1" x14ac:dyDescent="0.2">
      <c r="A107" s="37">
        <v>97</v>
      </c>
      <c r="B107" s="98" t="s">
        <v>1393</v>
      </c>
      <c r="C107" s="98" t="s">
        <v>641</v>
      </c>
      <c r="D107" s="107">
        <v>66593</v>
      </c>
      <c r="E107" s="222">
        <f t="shared" si="1"/>
        <v>4990.1999999999971</v>
      </c>
      <c r="F107" s="222">
        <v>71583.199999999997</v>
      </c>
      <c r="G107" s="107"/>
      <c r="H107" s="98" t="s">
        <v>1445</v>
      </c>
      <c r="I107" s="173" t="s">
        <v>1601</v>
      </c>
      <c r="L107" s="206"/>
    </row>
    <row r="108" spans="1:13" s="37" customFormat="1" x14ac:dyDescent="0.2">
      <c r="A108" s="37">
        <v>98</v>
      </c>
      <c r="B108" s="98" t="s">
        <v>1890</v>
      </c>
      <c r="C108" s="98" t="s">
        <v>646</v>
      </c>
      <c r="D108" s="107">
        <v>56649</v>
      </c>
      <c r="E108" s="222">
        <f t="shared" si="1"/>
        <v>4244.0400000000009</v>
      </c>
      <c r="F108" s="222">
        <v>60893.04</v>
      </c>
      <c r="G108" s="107"/>
      <c r="H108" s="98" t="s">
        <v>1445</v>
      </c>
      <c r="I108" s="173" t="s">
        <v>1594</v>
      </c>
      <c r="L108" s="206"/>
    </row>
    <row r="109" spans="1:13" s="37" customFormat="1" x14ac:dyDescent="0.2">
      <c r="A109" s="37">
        <v>99</v>
      </c>
      <c r="B109" s="98" t="s">
        <v>1515</v>
      </c>
      <c r="C109" s="98" t="s">
        <v>840</v>
      </c>
      <c r="D109" s="107">
        <v>88423</v>
      </c>
      <c r="E109" s="222">
        <f t="shared" si="1"/>
        <v>3537</v>
      </c>
      <c r="F109" s="222">
        <v>91960</v>
      </c>
      <c r="G109" s="107"/>
      <c r="H109" s="98" t="s">
        <v>1513</v>
      </c>
      <c r="I109" s="173" t="s">
        <v>1514</v>
      </c>
      <c r="L109" s="206"/>
    </row>
    <row r="110" spans="1:13" s="37" customFormat="1" x14ac:dyDescent="0.2">
      <c r="A110" s="37">
        <v>100</v>
      </c>
      <c r="B110" s="98" t="s">
        <v>2548</v>
      </c>
      <c r="C110" s="98" t="s">
        <v>566</v>
      </c>
      <c r="D110" s="107">
        <v>53026</v>
      </c>
      <c r="E110" s="222">
        <f t="shared" si="1"/>
        <v>3973.2799999999988</v>
      </c>
      <c r="F110" s="222">
        <v>56999.28</v>
      </c>
      <c r="G110" s="107"/>
      <c r="H110" s="98" t="s">
        <v>1626</v>
      </c>
      <c r="I110" s="173" t="s">
        <v>1627</v>
      </c>
      <c r="L110" s="206"/>
    </row>
    <row r="111" spans="1:13" s="37" customFormat="1" x14ac:dyDescent="0.2">
      <c r="A111" s="37">
        <v>101</v>
      </c>
      <c r="B111" s="98" t="s">
        <v>1966</v>
      </c>
      <c r="C111" s="98" t="s">
        <v>1965</v>
      </c>
      <c r="D111" s="107">
        <v>91140</v>
      </c>
      <c r="E111" s="222">
        <f t="shared" si="1"/>
        <v>3646</v>
      </c>
      <c r="F111" s="222">
        <v>94786</v>
      </c>
      <c r="G111" s="107"/>
      <c r="H111" s="98" t="s">
        <v>1964</v>
      </c>
      <c r="I111" s="173" t="s">
        <v>448</v>
      </c>
      <c r="L111" s="206"/>
    </row>
    <row r="112" spans="1:13" s="37" customFormat="1" x14ac:dyDescent="0.2">
      <c r="A112" s="37">
        <v>102</v>
      </c>
      <c r="B112" s="98" t="s">
        <v>1084</v>
      </c>
      <c r="C112" s="98" t="s">
        <v>1677</v>
      </c>
      <c r="D112" s="107">
        <v>91140</v>
      </c>
      <c r="E112" s="222">
        <f t="shared" si="1"/>
        <v>3646</v>
      </c>
      <c r="F112" s="222">
        <v>94786</v>
      </c>
      <c r="G112" s="107"/>
      <c r="H112" s="98" t="s">
        <v>1678</v>
      </c>
      <c r="I112" s="173" t="s">
        <v>1614</v>
      </c>
      <c r="L112" s="206"/>
    </row>
    <row r="113" spans="1:12" s="37" customFormat="1" x14ac:dyDescent="0.2">
      <c r="A113" s="37">
        <v>103</v>
      </c>
      <c r="B113" s="98" t="s">
        <v>658</v>
      </c>
      <c r="C113" s="98" t="s">
        <v>1720</v>
      </c>
      <c r="D113" s="107">
        <v>78554</v>
      </c>
      <c r="E113" s="222">
        <f t="shared" si="1"/>
        <v>5453.0400000000081</v>
      </c>
      <c r="F113" s="222">
        <v>84007.040000000008</v>
      </c>
      <c r="G113" s="107"/>
      <c r="H113" s="98" t="s">
        <v>1719</v>
      </c>
      <c r="I113" s="173" t="s">
        <v>448</v>
      </c>
      <c r="L113" s="206"/>
    </row>
    <row r="114" spans="1:12" s="37" customFormat="1" x14ac:dyDescent="0.2">
      <c r="A114" s="37">
        <v>104</v>
      </c>
      <c r="B114" s="98" t="s">
        <v>658</v>
      </c>
      <c r="C114" s="98" t="s">
        <v>348</v>
      </c>
      <c r="D114" s="107">
        <v>71389</v>
      </c>
      <c r="E114" s="222">
        <f t="shared" si="1"/>
        <v>5349.4799999999959</v>
      </c>
      <c r="F114" s="222">
        <v>76738.48</v>
      </c>
      <c r="G114" s="107"/>
      <c r="H114" s="98" t="s">
        <v>1703</v>
      </c>
      <c r="I114" s="173" t="s">
        <v>1704</v>
      </c>
      <c r="L114" s="206"/>
    </row>
    <row r="115" spans="1:12" s="37" customFormat="1" x14ac:dyDescent="0.2">
      <c r="A115" s="37">
        <v>105</v>
      </c>
      <c r="B115" s="98" t="s">
        <v>1063</v>
      </c>
      <c r="C115" s="98" t="s">
        <v>1534</v>
      </c>
      <c r="D115" s="107">
        <v>85609</v>
      </c>
      <c r="E115" s="222">
        <f t="shared" si="1"/>
        <v>3424</v>
      </c>
      <c r="F115" s="222">
        <v>89033</v>
      </c>
      <c r="G115" s="107"/>
      <c r="H115" s="98" t="s">
        <v>1529</v>
      </c>
      <c r="I115" s="173" t="s">
        <v>1530</v>
      </c>
      <c r="L115" s="206"/>
    </row>
    <row r="116" spans="1:12" s="37" customFormat="1" x14ac:dyDescent="0.2">
      <c r="A116" s="37">
        <v>106</v>
      </c>
      <c r="B116" s="98" t="s">
        <v>1579</v>
      </c>
      <c r="C116" s="98" t="s">
        <v>1141</v>
      </c>
      <c r="D116" s="107">
        <v>66874</v>
      </c>
      <c r="E116" s="222">
        <f t="shared" si="1"/>
        <v>5010.8000000000029</v>
      </c>
      <c r="F116" s="222">
        <v>71884.800000000003</v>
      </c>
      <c r="G116" s="107"/>
      <c r="H116" s="98" t="s">
        <v>1445</v>
      </c>
      <c r="I116" s="173" t="s">
        <v>1576</v>
      </c>
      <c r="L116" s="206"/>
    </row>
    <row r="117" spans="1:12" s="37" customFormat="1" x14ac:dyDescent="0.2">
      <c r="A117" s="37">
        <v>107</v>
      </c>
      <c r="B117" s="98" t="s">
        <v>923</v>
      </c>
      <c r="C117" s="98" t="s">
        <v>507</v>
      </c>
      <c r="D117" s="107">
        <v>88423</v>
      </c>
      <c r="E117" s="222">
        <f t="shared" si="1"/>
        <v>3537</v>
      </c>
      <c r="F117" s="222">
        <v>91960</v>
      </c>
      <c r="G117" s="107"/>
      <c r="H117" s="98" t="s">
        <v>1445</v>
      </c>
      <c r="I117" s="173" t="s">
        <v>1505</v>
      </c>
      <c r="L117" s="206"/>
    </row>
    <row r="118" spans="1:12" s="37" customFormat="1" x14ac:dyDescent="0.2">
      <c r="A118" s="37">
        <v>108</v>
      </c>
      <c r="B118" s="98" t="s">
        <v>2308</v>
      </c>
      <c r="C118" s="98" t="s">
        <v>2173</v>
      </c>
      <c r="D118" s="107">
        <v>53026</v>
      </c>
      <c r="E118" s="222">
        <f t="shared" si="1"/>
        <v>3973.2799999999988</v>
      </c>
      <c r="F118" s="222">
        <v>56999.28</v>
      </c>
      <c r="G118" s="107"/>
      <c r="H118" s="98" t="s">
        <v>1445</v>
      </c>
      <c r="I118" s="173" t="s">
        <v>1543</v>
      </c>
      <c r="L118" s="206"/>
    </row>
    <row r="119" spans="1:12" s="37" customFormat="1" x14ac:dyDescent="0.2">
      <c r="A119" s="37">
        <v>109</v>
      </c>
      <c r="B119" s="98" t="s">
        <v>362</v>
      </c>
      <c r="C119" s="98" t="s">
        <v>507</v>
      </c>
      <c r="D119" s="107">
        <v>51341</v>
      </c>
      <c r="E119" s="222">
        <f t="shared" si="1"/>
        <v>3846.5999999999985</v>
      </c>
      <c r="F119" s="222">
        <v>55187.6</v>
      </c>
      <c r="G119" s="107"/>
      <c r="H119" s="98" t="s">
        <v>1809</v>
      </c>
      <c r="I119" s="173" t="s">
        <v>1627</v>
      </c>
      <c r="L119" s="206"/>
    </row>
    <row r="120" spans="1:12" s="37" customFormat="1" x14ac:dyDescent="0.2">
      <c r="A120" s="37">
        <v>110</v>
      </c>
      <c r="B120" s="98" t="s">
        <v>1447</v>
      </c>
      <c r="C120" s="98" t="s">
        <v>544</v>
      </c>
      <c r="D120" s="107">
        <v>71389</v>
      </c>
      <c r="E120" s="222">
        <f t="shared" si="1"/>
        <v>5349.4799999999959</v>
      </c>
      <c r="F120" s="222">
        <v>76738.48</v>
      </c>
      <c r="G120" s="107"/>
      <c r="H120" s="98" t="s">
        <v>1445</v>
      </c>
      <c r="I120" s="173" t="s">
        <v>1446</v>
      </c>
      <c r="L120" s="206"/>
    </row>
    <row r="121" spans="1:12" s="37" customFormat="1" x14ac:dyDescent="0.2">
      <c r="A121" s="37">
        <v>111</v>
      </c>
      <c r="B121" s="98" t="s">
        <v>1473</v>
      </c>
      <c r="C121" s="98" t="s">
        <v>487</v>
      </c>
      <c r="D121" s="107">
        <v>56649</v>
      </c>
      <c r="E121" s="222">
        <f t="shared" si="1"/>
        <v>4244.0400000000009</v>
      </c>
      <c r="F121" s="222">
        <v>60893.04</v>
      </c>
      <c r="G121" s="107"/>
      <c r="H121" s="98" t="s">
        <v>1445</v>
      </c>
      <c r="I121" s="173" t="s">
        <v>1463</v>
      </c>
      <c r="L121" s="206"/>
    </row>
    <row r="122" spans="1:12" s="37" customFormat="1" x14ac:dyDescent="0.2">
      <c r="A122" s="37">
        <v>112</v>
      </c>
      <c r="B122" s="98" t="s">
        <v>2055</v>
      </c>
      <c r="C122" s="98" t="s">
        <v>436</v>
      </c>
      <c r="D122" s="107">
        <v>58511</v>
      </c>
      <c r="E122" s="222">
        <f t="shared" si="1"/>
        <v>4384.0400000000009</v>
      </c>
      <c r="F122" s="222">
        <v>62895.040000000001</v>
      </c>
      <c r="G122" s="107"/>
      <c r="H122" s="98" t="s">
        <v>1626</v>
      </c>
      <c r="I122" s="173" t="s">
        <v>1627</v>
      </c>
      <c r="L122" s="206"/>
    </row>
    <row r="123" spans="1:12" s="37" customFormat="1" x14ac:dyDescent="0.2">
      <c r="A123" s="37">
        <v>113</v>
      </c>
      <c r="B123" s="98" t="s">
        <v>2248</v>
      </c>
      <c r="C123" s="98" t="s">
        <v>2247</v>
      </c>
      <c r="D123" s="107">
        <v>53026</v>
      </c>
      <c r="E123" s="222">
        <f t="shared" si="1"/>
        <v>3973.2799999999988</v>
      </c>
      <c r="F123" s="222">
        <v>56999.28</v>
      </c>
      <c r="G123" s="107"/>
      <c r="H123" s="98" t="s">
        <v>1740</v>
      </c>
      <c r="I123" s="173" t="s">
        <v>1434</v>
      </c>
      <c r="L123" s="206"/>
    </row>
    <row r="124" spans="1:12" s="37" customFormat="1" x14ac:dyDescent="0.2">
      <c r="A124" s="37">
        <v>114</v>
      </c>
      <c r="B124" s="98" t="s">
        <v>1650</v>
      </c>
      <c r="C124" s="98" t="s">
        <v>1649</v>
      </c>
      <c r="D124" s="107">
        <v>77819</v>
      </c>
      <c r="E124" s="222">
        <f t="shared" si="1"/>
        <v>4975.4000000000087</v>
      </c>
      <c r="F124" s="222">
        <v>82794.400000000009</v>
      </c>
      <c r="G124" s="107"/>
      <c r="H124" s="98" t="s">
        <v>1648</v>
      </c>
      <c r="I124" s="173" t="s">
        <v>1485</v>
      </c>
      <c r="L124" s="206"/>
    </row>
    <row r="125" spans="1:12" s="37" customFormat="1" x14ac:dyDescent="0.2">
      <c r="A125" s="37">
        <v>115</v>
      </c>
      <c r="B125" s="98" t="s">
        <v>1867</v>
      </c>
      <c r="C125" s="98" t="s">
        <v>1866</v>
      </c>
      <c r="D125" s="107">
        <v>91140</v>
      </c>
      <c r="E125" s="222">
        <f t="shared" si="1"/>
        <v>3646</v>
      </c>
      <c r="F125" s="222">
        <v>94786</v>
      </c>
      <c r="G125" s="107"/>
      <c r="H125" s="98" t="s">
        <v>1858</v>
      </c>
      <c r="I125" s="173" t="s">
        <v>1859</v>
      </c>
      <c r="L125" s="206"/>
    </row>
    <row r="126" spans="1:12" s="37" customFormat="1" x14ac:dyDescent="0.2">
      <c r="A126" s="37">
        <v>116</v>
      </c>
      <c r="B126" s="98" t="s">
        <v>2062</v>
      </c>
      <c r="C126" s="98" t="s">
        <v>404</v>
      </c>
      <c r="D126" s="107">
        <v>60518</v>
      </c>
      <c r="E126" s="222">
        <f t="shared" si="1"/>
        <v>4535.0400000000009</v>
      </c>
      <c r="F126" s="222">
        <v>65053.04</v>
      </c>
      <c r="G126" s="107"/>
      <c r="H126" s="98" t="s">
        <v>1445</v>
      </c>
      <c r="I126" s="173" t="s">
        <v>1551</v>
      </c>
      <c r="L126" s="206"/>
    </row>
    <row r="127" spans="1:12" s="37" customFormat="1" x14ac:dyDescent="0.2">
      <c r="A127" s="37">
        <v>117</v>
      </c>
      <c r="B127" s="98" t="s">
        <v>759</v>
      </c>
      <c r="C127" s="98" t="s">
        <v>345</v>
      </c>
      <c r="D127" s="107">
        <v>76213</v>
      </c>
      <c r="E127" s="222">
        <f t="shared" si="1"/>
        <v>5289.7200000000012</v>
      </c>
      <c r="F127" s="222">
        <v>81502.720000000001</v>
      </c>
      <c r="G127" s="107"/>
      <c r="H127" s="98" t="s">
        <v>1729</v>
      </c>
      <c r="I127" s="173" t="s">
        <v>1437</v>
      </c>
      <c r="L127" s="206"/>
    </row>
    <row r="128" spans="1:12" s="37" customFormat="1" x14ac:dyDescent="0.2">
      <c r="A128" s="37">
        <v>118</v>
      </c>
      <c r="B128" s="98" t="s">
        <v>2063</v>
      </c>
      <c r="C128" s="98" t="s">
        <v>1573</v>
      </c>
      <c r="D128" s="107">
        <v>62551</v>
      </c>
      <c r="E128" s="222">
        <f t="shared" si="1"/>
        <v>4687.0800000000017</v>
      </c>
      <c r="F128" s="222">
        <v>67238.080000000002</v>
      </c>
      <c r="G128" s="107"/>
      <c r="H128" s="98" t="s">
        <v>1626</v>
      </c>
      <c r="I128" s="173" t="s">
        <v>1627</v>
      </c>
      <c r="L128" s="206"/>
    </row>
    <row r="129" spans="1:12" s="37" customFormat="1" x14ac:dyDescent="0.2">
      <c r="A129" s="37">
        <v>119</v>
      </c>
      <c r="B129" s="98" t="s">
        <v>1744</v>
      </c>
      <c r="C129" s="98" t="s">
        <v>1387</v>
      </c>
      <c r="D129" s="107">
        <v>56649</v>
      </c>
      <c r="E129" s="222">
        <f t="shared" si="1"/>
        <v>4244.0400000000009</v>
      </c>
      <c r="F129" s="222">
        <v>60893.04</v>
      </c>
      <c r="G129" s="107"/>
      <c r="H129" s="98" t="s">
        <v>1687</v>
      </c>
      <c r="I129" s="173" t="s">
        <v>1434</v>
      </c>
      <c r="L129" s="206"/>
    </row>
    <row r="130" spans="1:12" s="37" customFormat="1" x14ac:dyDescent="0.2">
      <c r="A130" s="37">
        <v>120</v>
      </c>
      <c r="B130" s="98" t="s">
        <v>1564</v>
      </c>
      <c r="C130" s="98" t="s">
        <v>1563</v>
      </c>
      <c r="D130" s="107">
        <v>64652</v>
      </c>
      <c r="E130" s="222">
        <f t="shared" si="1"/>
        <v>4844.9600000000064</v>
      </c>
      <c r="F130" s="222">
        <v>69496.960000000006</v>
      </c>
      <c r="G130" s="107"/>
      <c r="H130" s="98" t="s">
        <v>1561</v>
      </c>
      <c r="I130" s="173" t="s">
        <v>1562</v>
      </c>
      <c r="L130" s="206"/>
    </row>
    <row r="131" spans="1:12" s="37" customFormat="1" x14ac:dyDescent="0.2">
      <c r="A131" s="37">
        <v>121</v>
      </c>
      <c r="B131" s="98" t="s">
        <v>2174</v>
      </c>
      <c r="C131" s="98" t="s">
        <v>483</v>
      </c>
      <c r="D131" s="107">
        <v>58348</v>
      </c>
      <c r="E131" s="222">
        <f t="shared" si="1"/>
        <v>4373.3600000000006</v>
      </c>
      <c r="F131" s="222">
        <v>62721.36</v>
      </c>
      <c r="G131" s="107"/>
      <c r="H131" s="98" t="s">
        <v>1445</v>
      </c>
      <c r="I131" s="173" t="s">
        <v>1614</v>
      </c>
      <c r="L131" s="206"/>
    </row>
    <row r="132" spans="1:12" s="37" customFormat="1" x14ac:dyDescent="0.2">
      <c r="A132" s="37">
        <v>122</v>
      </c>
      <c r="B132" s="98" t="s">
        <v>1574</v>
      </c>
      <c r="C132" s="98" t="s">
        <v>925</v>
      </c>
      <c r="D132" s="107">
        <v>60518</v>
      </c>
      <c r="E132" s="222">
        <f t="shared" si="1"/>
        <v>4535.0400000000009</v>
      </c>
      <c r="F132" s="222">
        <v>65053.04</v>
      </c>
      <c r="G132" s="107"/>
      <c r="H132" s="98" t="s">
        <v>1561</v>
      </c>
      <c r="I132" s="173" t="s">
        <v>1562</v>
      </c>
      <c r="L132" s="206"/>
    </row>
    <row r="133" spans="1:12" s="37" customFormat="1" x14ac:dyDescent="0.2">
      <c r="A133" s="37">
        <v>123</v>
      </c>
      <c r="B133" s="98" t="s">
        <v>1574</v>
      </c>
      <c r="C133" s="98" t="s">
        <v>1750</v>
      </c>
      <c r="D133" s="107">
        <v>86484</v>
      </c>
      <c r="E133" s="222">
        <f t="shared" si="1"/>
        <v>5060.9600000000064</v>
      </c>
      <c r="F133" s="222">
        <v>91544.960000000006</v>
      </c>
      <c r="G133" s="107"/>
      <c r="H133" s="98" t="s">
        <v>1749</v>
      </c>
      <c r="I133" s="173" t="s">
        <v>442</v>
      </c>
      <c r="L133" s="206"/>
    </row>
    <row r="134" spans="1:12" s="37" customFormat="1" x14ac:dyDescent="0.2">
      <c r="A134" s="37">
        <v>124</v>
      </c>
      <c r="B134" s="98" t="s">
        <v>1574</v>
      </c>
      <c r="C134" s="98" t="s">
        <v>725</v>
      </c>
      <c r="D134" s="107">
        <v>91140</v>
      </c>
      <c r="E134" s="222">
        <f t="shared" si="1"/>
        <v>3646</v>
      </c>
      <c r="F134" s="222">
        <v>94786</v>
      </c>
      <c r="G134" s="107"/>
      <c r="H134" s="98" t="s">
        <v>1793</v>
      </c>
      <c r="I134" s="173" t="s">
        <v>1726</v>
      </c>
      <c r="L134" s="206"/>
    </row>
    <row r="135" spans="1:12" s="37" customFormat="1" x14ac:dyDescent="0.2">
      <c r="A135" s="37">
        <v>125</v>
      </c>
      <c r="B135" s="98" t="s">
        <v>1541</v>
      </c>
      <c r="C135" s="98" t="s">
        <v>1459</v>
      </c>
      <c r="D135" s="107">
        <v>53026</v>
      </c>
      <c r="E135" s="222">
        <f t="shared" si="1"/>
        <v>3973.2799999999988</v>
      </c>
      <c r="F135" s="222">
        <v>56999.28</v>
      </c>
      <c r="G135" s="107"/>
      <c r="H135" s="98" t="s">
        <v>1445</v>
      </c>
      <c r="I135" s="173" t="s">
        <v>1601</v>
      </c>
      <c r="L135" s="206"/>
    </row>
    <row r="136" spans="1:12" s="37" customFormat="1" x14ac:dyDescent="0.2">
      <c r="A136" s="37">
        <v>126</v>
      </c>
      <c r="B136" s="98" t="s">
        <v>1771</v>
      </c>
      <c r="C136" s="98" t="s">
        <v>648</v>
      </c>
      <c r="D136" s="107">
        <v>85609</v>
      </c>
      <c r="E136" s="222">
        <f t="shared" si="1"/>
        <v>3424</v>
      </c>
      <c r="F136" s="222">
        <v>89033</v>
      </c>
      <c r="G136" s="107"/>
      <c r="H136" s="98" t="s">
        <v>1770</v>
      </c>
      <c r="I136" s="173" t="s">
        <v>1757</v>
      </c>
      <c r="L136" s="206"/>
    </row>
    <row r="137" spans="1:12" s="37" customFormat="1" x14ac:dyDescent="0.2">
      <c r="A137" s="37">
        <v>127</v>
      </c>
      <c r="B137" s="98" t="s">
        <v>1771</v>
      </c>
      <c r="C137" s="98" t="s">
        <v>523</v>
      </c>
      <c r="D137" s="107">
        <v>91140</v>
      </c>
      <c r="E137" s="222">
        <f t="shared" si="1"/>
        <v>3646</v>
      </c>
      <c r="F137" s="222">
        <v>94786</v>
      </c>
      <c r="G137" s="107"/>
      <c r="H137" s="98" t="s">
        <v>1858</v>
      </c>
      <c r="I137" s="173" t="s">
        <v>1859</v>
      </c>
      <c r="L137" s="206"/>
    </row>
    <row r="138" spans="1:12" s="37" customFormat="1" x14ac:dyDescent="0.2">
      <c r="A138" s="37">
        <v>128</v>
      </c>
      <c r="B138" s="98" t="s">
        <v>1417</v>
      </c>
      <c r="C138" s="98" t="s">
        <v>361</v>
      </c>
      <c r="D138" s="107">
        <v>76213</v>
      </c>
      <c r="E138" s="222">
        <f t="shared" si="1"/>
        <v>5289.7200000000012</v>
      </c>
      <c r="F138" s="222">
        <v>81502.720000000001</v>
      </c>
      <c r="G138" s="107"/>
      <c r="H138" s="98" t="s">
        <v>1445</v>
      </c>
      <c r="I138" s="173" t="s">
        <v>1451</v>
      </c>
      <c r="L138" s="206"/>
    </row>
    <row r="139" spans="1:12" s="37" customFormat="1" x14ac:dyDescent="0.2">
      <c r="A139" s="37">
        <v>129</v>
      </c>
      <c r="B139" s="98" t="s">
        <v>365</v>
      </c>
      <c r="C139" s="98" t="s">
        <v>538</v>
      </c>
      <c r="D139" s="107">
        <v>64652</v>
      </c>
      <c r="E139" s="222">
        <f t="shared" si="1"/>
        <v>4844.9600000000064</v>
      </c>
      <c r="F139" s="222">
        <v>69496.960000000006</v>
      </c>
      <c r="G139" s="107"/>
      <c r="H139" s="98" t="s">
        <v>2590</v>
      </c>
      <c r="I139" s="173" t="s">
        <v>2337</v>
      </c>
      <c r="L139" s="206"/>
    </row>
    <row r="140" spans="1:12" s="37" customFormat="1" x14ac:dyDescent="0.2">
      <c r="A140" s="37">
        <v>130</v>
      </c>
      <c r="B140" s="98" t="s">
        <v>444</v>
      </c>
      <c r="C140" s="98" t="s">
        <v>443</v>
      </c>
      <c r="D140" s="107">
        <v>66593</v>
      </c>
      <c r="E140" s="222">
        <f t="shared" si="1"/>
        <v>4990.1999999999971</v>
      </c>
      <c r="F140" s="222">
        <v>71583.199999999997</v>
      </c>
      <c r="G140" s="107"/>
      <c r="H140" s="98" t="s">
        <v>445</v>
      </c>
      <c r="I140" s="173" t="s">
        <v>446</v>
      </c>
      <c r="L140" s="206"/>
    </row>
    <row r="141" spans="1:12" s="37" customFormat="1" x14ac:dyDescent="0.2">
      <c r="A141" s="37">
        <v>131</v>
      </c>
      <c r="B141" s="98" t="s">
        <v>1795</v>
      </c>
      <c r="C141" s="98" t="s">
        <v>1794</v>
      </c>
      <c r="D141" s="107">
        <v>73787</v>
      </c>
      <c r="E141" s="222">
        <f t="shared" si="1"/>
        <v>5121.9600000000064</v>
      </c>
      <c r="F141" s="222">
        <v>78908.960000000006</v>
      </c>
      <c r="G141" s="107"/>
      <c r="H141" s="98" t="s">
        <v>1793</v>
      </c>
      <c r="I141" s="173" t="s">
        <v>1726</v>
      </c>
      <c r="L141" s="206"/>
    </row>
    <row r="142" spans="1:12" s="37" customFormat="1" x14ac:dyDescent="0.2">
      <c r="A142" s="37">
        <v>132</v>
      </c>
      <c r="B142" s="98" t="s">
        <v>737</v>
      </c>
      <c r="C142" s="98" t="s">
        <v>952</v>
      </c>
      <c r="D142" s="107">
        <v>93922</v>
      </c>
      <c r="E142" s="222">
        <f t="shared" si="1"/>
        <v>3757</v>
      </c>
      <c r="F142" s="222">
        <v>97679</v>
      </c>
      <c r="G142" s="107"/>
      <c r="H142" s="98" t="s">
        <v>1363</v>
      </c>
      <c r="I142" s="173" t="s">
        <v>1364</v>
      </c>
      <c r="L142" s="206"/>
    </row>
    <row r="143" spans="1:12" s="37" customFormat="1" x14ac:dyDescent="0.2">
      <c r="A143" s="37">
        <v>133</v>
      </c>
      <c r="B143" s="98" t="s">
        <v>466</v>
      </c>
      <c r="C143" s="98" t="s">
        <v>465</v>
      </c>
      <c r="D143" s="107">
        <v>83906</v>
      </c>
      <c r="E143" s="222">
        <f t="shared" si="1"/>
        <v>4910</v>
      </c>
      <c r="F143" s="222">
        <v>88816</v>
      </c>
      <c r="G143" s="107"/>
      <c r="H143" s="98" t="s">
        <v>1445</v>
      </c>
      <c r="I143" s="173" t="s">
        <v>1463</v>
      </c>
      <c r="L143" s="206"/>
    </row>
    <row r="144" spans="1:12" s="37" customFormat="1" x14ac:dyDescent="0.2">
      <c r="A144" s="37">
        <v>134</v>
      </c>
      <c r="B144" s="98" t="s">
        <v>1506</v>
      </c>
      <c r="C144" s="98" t="s">
        <v>392</v>
      </c>
      <c r="D144" s="107">
        <v>93922</v>
      </c>
      <c r="E144" s="222">
        <f t="shared" si="1"/>
        <v>3757</v>
      </c>
      <c r="F144" s="222">
        <v>97679</v>
      </c>
      <c r="G144" s="107"/>
      <c r="H144" s="98" t="s">
        <v>1445</v>
      </c>
      <c r="I144" s="173" t="s">
        <v>1433</v>
      </c>
      <c r="L144" s="206"/>
    </row>
    <row r="145" spans="1:12" s="37" customFormat="1" x14ac:dyDescent="0.2">
      <c r="A145" s="37">
        <v>135</v>
      </c>
      <c r="B145" s="98" t="s">
        <v>1831</v>
      </c>
      <c r="C145" s="98" t="s">
        <v>1830</v>
      </c>
      <c r="D145" s="107">
        <v>68625</v>
      </c>
      <c r="E145" s="222">
        <f t="shared" ref="E145:E208" si="2">F145-D145</f>
        <v>5143.2400000000052</v>
      </c>
      <c r="F145" s="222">
        <v>73768.240000000005</v>
      </c>
      <c r="G145" s="107"/>
      <c r="H145" s="98" t="s">
        <v>1825</v>
      </c>
      <c r="I145" s="173" t="s">
        <v>446</v>
      </c>
      <c r="L145" s="206"/>
    </row>
    <row r="146" spans="1:12" s="37" customFormat="1" x14ac:dyDescent="0.2">
      <c r="A146" s="37">
        <v>136</v>
      </c>
      <c r="B146" s="98" t="s">
        <v>1782</v>
      </c>
      <c r="C146" s="98" t="s">
        <v>1577</v>
      </c>
      <c r="D146" s="107">
        <v>71389</v>
      </c>
      <c r="E146" s="222">
        <f t="shared" si="2"/>
        <v>5349.4799999999959</v>
      </c>
      <c r="F146" s="222">
        <v>76738.48</v>
      </c>
      <c r="G146" s="107"/>
      <c r="H146" s="98" t="s">
        <v>1777</v>
      </c>
      <c r="I146" s="173" t="s">
        <v>1726</v>
      </c>
      <c r="L146" s="206"/>
    </row>
    <row r="147" spans="1:12" s="37" customFormat="1" x14ac:dyDescent="0.2">
      <c r="A147" s="37">
        <v>137</v>
      </c>
      <c r="B147" s="98" t="s">
        <v>1707</v>
      </c>
      <c r="C147" s="98" t="s">
        <v>544</v>
      </c>
      <c r="D147" s="107">
        <v>95722</v>
      </c>
      <c r="E147" s="222">
        <f t="shared" si="2"/>
        <v>1957</v>
      </c>
      <c r="F147" s="222">
        <v>97679</v>
      </c>
      <c r="G147" s="107"/>
      <c r="H147" s="98" t="s">
        <v>1708</v>
      </c>
      <c r="I147" s="173" t="s">
        <v>442</v>
      </c>
      <c r="L147" s="206"/>
    </row>
    <row r="148" spans="1:12" s="37" customFormat="1" x14ac:dyDescent="0.2">
      <c r="A148" s="37">
        <v>138</v>
      </c>
      <c r="B148" s="98" t="s">
        <v>1092</v>
      </c>
      <c r="C148" s="98" t="s">
        <v>411</v>
      </c>
      <c r="D148" s="107">
        <v>56649</v>
      </c>
      <c r="E148" s="222">
        <f t="shared" si="2"/>
        <v>4244.0400000000009</v>
      </c>
      <c r="F148" s="222">
        <v>60893.04</v>
      </c>
      <c r="G148" s="107"/>
      <c r="H148" s="98" t="s">
        <v>1640</v>
      </c>
      <c r="I148" s="173" t="s">
        <v>1451</v>
      </c>
      <c r="L148" s="206"/>
    </row>
    <row r="149" spans="1:12" s="37" customFormat="1" x14ac:dyDescent="0.2">
      <c r="A149" s="37">
        <v>139</v>
      </c>
      <c r="B149" s="98" t="s">
        <v>553</v>
      </c>
      <c r="C149" s="98" t="s">
        <v>1401</v>
      </c>
      <c r="D149" s="107">
        <v>62334</v>
      </c>
      <c r="E149" s="222">
        <f t="shared" si="2"/>
        <v>4671.1199999999953</v>
      </c>
      <c r="F149" s="222">
        <v>67005.119999999995</v>
      </c>
      <c r="G149" s="107"/>
      <c r="H149" s="98" t="s">
        <v>1445</v>
      </c>
      <c r="I149" s="173" t="s">
        <v>1543</v>
      </c>
      <c r="L149" s="206"/>
    </row>
    <row r="150" spans="1:12" s="37" customFormat="1" x14ac:dyDescent="0.2">
      <c r="A150" s="37">
        <v>140</v>
      </c>
      <c r="B150" s="98" t="s">
        <v>1610</v>
      </c>
      <c r="C150" s="98" t="s">
        <v>1387</v>
      </c>
      <c r="D150" s="107">
        <v>73787</v>
      </c>
      <c r="E150" s="222">
        <f t="shared" si="2"/>
        <v>5121.9600000000064</v>
      </c>
      <c r="F150" s="222">
        <v>78908.960000000006</v>
      </c>
      <c r="G150" s="107"/>
      <c r="H150" s="98" t="s">
        <v>1445</v>
      </c>
      <c r="I150" s="173" t="s">
        <v>1480</v>
      </c>
      <c r="L150" s="206"/>
    </row>
    <row r="151" spans="1:12" s="37" customFormat="1" x14ac:dyDescent="0.2">
      <c r="A151" s="37">
        <v>141</v>
      </c>
      <c r="B151" s="98" t="s">
        <v>1556</v>
      </c>
      <c r="C151" s="98" t="s">
        <v>705</v>
      </c>
      <c r="D151" s="107">
        <v>80952</v>
      </c>
      <c r="E151" s="222">
        <f t="shared" si="2"/>
        <v>5619.6800000000076</v>
      </c>
      <c r="F151" s="222">
        <v>86571.680000000008</v>
      </c>
      <c r="G151" s="107"/>
      <c r="H151" s="98" t="s">
        <v>1445</v>
      </c>
      <c r="I151" s="173" t="s">
        <v>1551</v>
      </c>
      <c r="L151" s="206"/>
    </row>
    <row r="152" spans="1:12" s="37" customFormat="1" x14ac:dyDescent="0.2">
      <c r="A152" s="37">
        <v>142</v>
      </c>
      <c r="B152" s="98" t="s">
        <v>848</v>
      </c>
      <c r="C152" s="98" t="s">
        <v>392</v>
      </c>
      <c r="D152" s="107">
        <v>53065</v>
      </c>
      <c r="E152" s="222">
        <f t="shared" si="2"/>
        <v>3976.9200000000055</v>
      </c>
      <c r="F152" s="222">
        <v>57041.920000000006</v>
      </c>
      <c r="G152" s="107"/>
      <c r="H152" s="98" t="s">
        <v>1445</v>
      </c>
      <c r="I152" s="173" t="s">
        <v>1614</v>
      </c>
      <c r="L152" s="206"/>
    </row>
    <row r="153" spans="1:12" s="37" customFormat="1" x14ac:dyDescent="0.2">
      <c r="A153" s="37">
        <v>143</v>
      </c>
      <c r="B153" s="98" t="s">
        <v>1397</v>
      </c>
      <c r="C153" s="98" t="s">
        <v>487</v>
      </c>
      <c r="D153" s="107">
        <v>91824</v>
      </c>
      <c r="E153" s="222">
        <f t="shared" si="2"/>
        <v>2515.4400000000023</v>
      </c>
      <c r="F153" s="222">
        <v>94339.44</v>
      </c>
      <c r="G153" s="107"/>
      <c r="H153" s="98" t="s">
        <v>1719</v>
      </c>
      <c r="I153" s="173" t="s">
        <v>448</v>
      </c>
      <c r="L153" s="206"/>
    </row>
    <row r="154" spans="1:12" s="37" customFormat="1" x14ac:dyDescent="0.2">
      <c r="A154" s="37">
        <v>144</v>
      </c>
      <c r="B154" s="98" t="s">
        <v>1791</v>
      </c>
      <c r="C154" s="98" t="s">
        <v>621</v>
      </c>
      <c r="D154" s="107">
        <v>53026</v>
      </c>
      <c r="E154" s="222">
        <f t="shared" si="2"/>
        <v>3973.2799999999988</v>
      </c>
      <c r="F154" s="222">
        <v>56999.28</v>
      </c>
      <c r="G154" s="107"/>
      <c r="H154" s="98" t="s">
        <v>1786</v>
      </c>
      <c r="I154" s="173" t="s">
        <v>1726</v>
      </c>
      <c r="L154" s="206"/>
    </row>
    <row r="155" spans="1:12" s="37" customFormat="1" x14ac:dyDescent="0.2">
      <c r="A155" s="37">
        <v>145</v>
      </c>
      <c r="B155" s="98" t="s">
        <v>1173</v>
      </c>
      <c r="C155" s="98" t="s">
        <v>1172</v>
      </c>
      <c r="D155" s="107">
        <v>54807</v>
      </c>
      <c r="E155" s="222">
        <f t="shared" si="2"/>
        <v>4107.9599999999991</v>
      </c>
      <c r="F155" s="222">
        <v>58914.96</v>
      </c>
      <c r="G155" s="107"/>
      <c r="H155" s="98" t="s">
        <v>1445</v>
      </c>
      <c r="I155" s="173" t="s">
        <v>1480</v>
      </c>
      <c r="L155" s="206"/>
    </row>
    <row r="156" spans="1:12" s="37" customFormat="1" x14ac:dyDescent="0.2">
      <c r="A156" s="37">
        <v>146</v>
      </c>
      <c r="B156" s="98" t="s">
        <v>1644</v>
      </c>
      <c r="C156" s="98" t="s">
        <v>994</v>
      </c>
      <c r="D156" s="107">
        <v>73787</v>
      </c>
      <c r="E156" s="222">
        <f t="shared" si="2"/>
        <v>5121.9600000000064</v>
      </c>
      <c r="F156" s="222">
        <v>78908.960000000006</v>
      </c>
      <c r="G156" s="107"/>
      <c r="H156" s="98" t="s">
        <v>1645</v>
      </c>
      <c r="I156" s="173" t="s">
        <v>1463</v>
      </c>
      <c r="L156" s="206"/>
    </row>
    <row r="157" spans="1:12" s="37" customFormat="1" x14ac:dyDescent="0.2">
      <c r="A157" s="37">
        <v>147</v>
      </c>
      <c r="B157" s="98" t="s">
        <v>1665</v>
      </c>
      <c r="C157" s="98" t="s">
        <v>1064</v>
      </c>
      <c r="D157" s="107">
        <v>80952</v>
      </c>
      <c r="E157" s="222">
        <f t="shared" si="2"/>
        <v>5619.6800000000076</v>
      </c>
      <c r="F157" s="222">
        <v>86571.680000000008</v>
      </c>
      <c r="G157" s="107"/>
      <c r="H157" s="98" t="s">
        <v>1664</v>
      </c>
      <c r="I157" s="173" t="s">
        <v>1562</v>
      </c>
      <c r="L157" s="206"/>
    </row>
    <row r="158" spans="1:12" s="37" customFormat="1" x14ac:dyDescent="0.2">
      <c r="A158" s="37">
        <v>148</v>
      </c>
      <c r="B158" s="98" t="s">
        <v>2344</v>
      </c>
      <c r="C158" s="98" t="s">
        <v>1998</v>
      </c>
      <c r="D158" s="107">
        <v>64237</v>
      </c>
      <c r="E158" s="222">
        <f t="shared" si="2"/>
        <v>4813.8000000000029</v>
      </c>
      <c r="F158" s="222">
        <v>69050.8</v>
      </c>
      <c r="G158" s="107"/>
      <c r="H158" s="98" t="s">
        <v>1817</v>
      </c>
      <c r="I158" s="173" t="s">
        <v>442</v>
      </c>
      <c r="L158" s="206"/>
    </row>
    <row r="159" spans="1:12" s="37" customFormat="1" x14ac:dyDescent="0.2">
      <c r="A159" s="37">
        <v>149</v>
      </c>
      <c r="B159" s="98" t="s">
        <v>1555</v>
      </c>
      <c r="C159" s="98" t="s">
        <v>1082</v>
      </c>
      <c r="D159" s="107">
        <v>93922</v>
      </c>
      <c r="E159" s="222">
        <f t="shared" si="2"/>
        <v>3757</v>
      </c>
      <c r="F159" s="222">
        <v>97679</v>
      </c>
      <c r="G159" s="107"/>
      <c r="H159" s="98" t="s">
        <v>1445</v>
      </c>
      <c r="I159" s="173" t="s">
        <v>1551</v>
      </c>
      <c r="L159" s="206"/>
    </row>
    <row r="160" spans="1:12" s="37" customFormat="1" x14ac:dyDescent="0.2">
      <c r="A160" s="37">
        <v>150</v>
      </c>
      <c r="B160" s="98" t="s">
        <v>2482</v>
      </c>
      <c r="C160" s="98" t="s">
        <v>1304</v>
      </c>
      <c r="D160" s="107">
        <v>58511</v>
      </c>
      <c r="E160" s="222">
        <f t="shared" si="2"/>
        <v>4384.0400000000009</v>
      </c>
      <c r="F160" s="222">
        <v>62895.040000000001</v>
      </c>
      <c r="G160" s="107"/>
      <c r="H160" s="98" t="s">
        <v>1640</v>
      </c>
      <c r="I160" s="173" t="s">
        <v>1451</v>
      </c>
      <c r="L160" s="206"/>
    </row>
    <row r="161" spans="1:12" s="37" customFormat="1" x14ac:dyDescent="0.2">
      <c r="A161" s="37">
        <v>151</v>
      </c>
      <c r="B161" s="98" t="s">
        <v>1486</v>
      </c>
      <c r="C161" s="98" t="s">
        <v>829</v>
      </c>
      <c r="D161" s="107">
        <v>73787</v>
      </c>
      <c r="E161" s="222">
        <f t="shared" si="2"/>
        <v>5121.9600000000064</v>
      </c>
      <c r="F161" s="222">
        <v>78908.960000000006</v>
      </c>
      <c r="G161" s="107"/>
      <c r="H161" s="98" t="s">
        <v>1445</v>
      </c>
      <c r="I161" s="173" t="s">
        <v>1485</v>
      </c>
      <c r="L161" s="206"/>
    </row>
    <row r="162" spans="1:12" s="37" customFormat="1" x14ac:dyDescent="0.2">
      <c r="A162" s="37">
        <v>152</v>
      </c>
      <c r="B162" s="98" t="s">
        <v>2347</v>
      </c>
      <c r="C162" s="98" t="s">
        <v>856</v>
      </c>
      <c r="D162" s="107">
        <v>56649</v>
      </c>
      <c r="E162" s="222">
        <f t="shared" si="2"/>
        <v>4244.0400000000009</v>
      </c>
      <c r="F162" s="222">
        <v>60893.04</v>
      </c>
      <c r="G162" s="107"/>
      <c r="H162" s="98" t="s">
        <v>1445</v>
      </c>
      <c r="I162" s="173" t="s">
        <v>1480</v>
      </c>
      <c r="L162" s="206"/>
    </row>
    <row r="163" spans="1:12" s="37" customFormat="1" x14ac:dyDescent="0.2">
      <c r="A163" s="37">
        <v>153</v>
      </c>
      <c r="B163" s="98" t="s">
        <v>1520</v>
      </c>
      <c r="C163" s="98" t="s">
        <v>1519</v>
      </c>
      <c r="D163" s="107">
        <v>73531</v>
      </c>
      <c r="E163" s="222">
        <f t="shared" si="2"/>
        <v>5510.0400000000081</v>
      </c>
      <c r="F163" s="222">
        <v>79041.040000000008</v>
      </c>
      <c r="G163" s="107"/>
      <c r="H163" s="98" t="s">
        <v>1513</v>
      </c>
      <c r="I163" s="173" t="s">
        <v>1514</v>
      </c>
      <c r="L163" s="206"/>
    </row>
    <row r="164" spans="1:12" s="37" customFormat="1" x14ac:dyDescent="0.2">
      <c r="A164" s="37">
        <v>154</v>
      </c>
      <c r="B164" s="98" t="s">
        <v>1520</v>
      </c>
      <c r="C164" s="98" t="s">
        <v>382</v>
      </c>
      <c r="D164" s="107">
        <v>60518</v>
      </c>
      <c r="E164" s="222">
        <f t="shared" si="2"/>
        <v>4535.0400000000009</v>
      </c>
      <c r="F164" s="222">
        <v>65053.04</v>
      </c>
      <c r="G164" s="107"/>
      <c r="H164" s="98" t="s">
        <v>1445</v>
      </c>
      <c r="I164" s="173" t="s">
        <v>1576</v>
      </c>
      <c r="L164" s="206"/>
    </row>
    <row r="165" spans="1:12" s="37" customFormat="1" x14ac:dyDescent="0.2">
      <c r="A165" s="37">
        <v>155</v>
      </c>
      <c r="B165" s="98" t="s">
        <v>1676</v>
      </c>
      <c r="C165" s="98" t="s">
        <v>1675</v>
      </c>
      <c r="D165" s="107">
        <v>51341</v>
      </c>
      <c r="E165" s="222">
        <f t="shared" si="2"/>
        <v>3846.5999999999985</v>
      </c>
      <c r="F165" s="222">
        <v>55187.6</v>
      </c>
      <c r="G165" s="107"/>
      <c r="H165" s="98" t="s">
        <v>1674</v>
      </c>
      <c r="I165" s="173" t="s">
        <v>1607</v>
      </c>
      <c r="L165" s="206"/>
    </row>
    <row r="166" spans="1:12" s="37" customFormat="1" x14ac:dyDescent="0.2">
      <c r="A166" s="37">
        <v>156</v>
      </c>
      <c r="B166" s="98" t="s">
        <v>1532</v>
      </c>
      <c r="C166" s="98" t="s">
        <v>382</v>
      </c>
      <c r="D166" s="107">
        <v>93922</v>
      </c>
      <c r="E166" s="222">
        <f t="shared" si="2"/>
        <v>3757</v>
      </c>
      <c r="F166" s="222">
        <v>97679</v>
      </c>
      <c r="G166" s="107"/>
      <c r="H166" s="98" t="s">
        <v>1529</v>
      </c>
      <c r="I166" s="173" t="s">
        <v>1530</v>
      </c>
      <c r="L166" s="206"/>
    </row>
    <row r="167" spans="1:12" s="37" customFormat="1" x14ac:dyDescent="0.2">
      <c r="A167" s="37">
        <v>157</v>
      </c>
      <c r="B167" s="98" t="s">
        <v>2497</v>
      </c>
      <c r="C167" s="98" t="s">
        <v>544</v>
      </c>
      <c r="D167" s="107">
        <v>51341</v>
      </c>
      <c r="E167" s="222">
        <f t="shared" si="2"/>
        <v>3846.5999999999985</v>
      </c>
      <c r="F167" s="222">
        <v>55187.6</v>
      </c>
      <c r="G167" s="107"/>
      <c r="H167" s="98" t="s">
        <v>1756</v>
      </c>
      <c r="I167" s="173" t="s">
        <v>1757</v>
      </c>
      <c r="L167" s="206"/>
    </row>
    <row r="168" spans="1:12" s="37" customFormat="1" x14ac:dyDescent="0.2">
      <c r="A168" s="37">
        <v>158</v>
      </c>
      <c r="B168" s="98" t="s">
        <v>1490</v>
      </c>
      <c r="C168" s="98" t="s">
        <v>975</v>
      </c>
      <c r="D168" s="107">
        <v>62508</v>
      </c>
      <c r="E168" s="222">
        <f t="shared" si="2"/>
        <v>4683.2799999999988</v>
      </c>
      <c r="F168" s="222">
        <v>67191.28</v>
      </c>
      <c r="G168" s="107"/>
      <c r="H168" s="98" t="s">
        <v>1445</v>
      </c>
      <c r="I168" s="173" t="s">
        <v>1485</v>
      </c>
      <c r="L168" s="206"/>
    </row>
    <row r="169" spans="1:12" s="37" customFormat="1" x14ac:dyDescent="0.2">
      <c r="A169" s="37">
        <v>159</v>
      </c>
      <c r="B169" s="98" t="s">
        <v>1621</v>
      </c>
      <c r="C169" s="98" t="s">
        <v>1385</v>
      </c>
      <c r="D169" s="107">
        <v>93922</v>
      </c>
      <c r="E169" s="222">
        <f t="shared" si="2"/>
        <v>3757</v>
      </c>
      <c r="F169" s="222">
        <v>97679</v>
      </c>
      <c r="G169" s="107"/>
      <c r="H169" s="98" t="s">
        <v>1445</v>
      </c>
      <c r="I169" s="173" t="s">
        <v>1433</v>
      </c>
      <c r="L169" s="206"/>
    </row>
    <row r="170" spans="1:12" s="37" customFormat="1" x14ac:dyDescent="0.2">
      <c r="A170" s="37">
        <v>160</v>
      </c>
      <c r="B170" s="98" t="s">
        <v>1621</v>
      </c>
      <c r="C170" s="98" t="s">
        <v>392</v>
      </c>
      <c r="D170" s="107">
        <v>58511</v>
      </c>
      <c r="E170" s="222">
        <f t="shared" si="2"/>
        <v>4384.0400000000009</v>
      </c>
      <c r="F170" s="222">
        <v>62895.040000000001</v>
      </c>
      <c r="G170" s="107"/>
      <c r="H170" s="98" t="s">
        <v>1736</v>
      </c>
      <c r="I170" s="173" t="s">
        <v>442</v>
      </c>
      <c r="L170" s="206"/>
    </row>
    <row r="171" spans="1:12" s="37" customFormat="1" x14ac:dyDescent="0.2">
      <c r="A171" s="37">
        <v>161</v>
      </c>
      <c r="B171" s="98" t="s">
        <v>2581</v>
      </c>
      <c r="C171" s="98" t="s">
        <v>1787</v>
      </c>
      <c r="D171" s="107">
        <v>93922</v>
      </c>
      <c r="E171" s="222">
        <f t="shared" si="2"/>
        <v>3757</v>
      </c>
      <c r="F171" s="222">
        <v>97679</v>
      </c>
      <c r="G171" s="107"/>
      <c r="H171" s="98" t="s">
        <v>1786</v>
      </c>
      <c r="I171" s="173" t="s">
        <v>1726</v>
      </c>
      <c r="L171" s="206"/>
    </row>
    <row r="172" spans="1:12" s="37" customFormat="1" x14ac:dyDescent="0.2">
      <c r="A172" s="37">
        <v>162</v>
      </c>
      <c r="B172" s="98" t="s">
        <v>1855</v>
      </c>
      <c r="C172" s="98" t="s">
        <v>585</v>
      </c>
      <c r="D172" s="107">
        <v>93922</v>
      </c>
      <c r="E172" s="222">
        <f t="shared" si="2"/>
        <v>3757</v>
      </c>
      <c r="F172" s="222">
        <v>97679</v>
      </c>
      <c r="G172" s="107"/>
      <c r="H172" s="98" t="s">
        <v>1854</v>
      </c>
      <c r="I172" s="173" t="s">
        <v>442</v>
      </c>
      <c r="L172" s="206"/>
    </row>
    <row r="173" spans="1:12" s="37" customFormat="1" x14ac:dyDescent="0.2">
      <c r="A173" s="37">
        <v>163</v>
      </c>
      <c r="B173" s="98" t="s">
        <v>1865</v>
      </c>
      <c r="C173" s="98" t="s">
        <v>1864</v>
      </c>
      <c r="D173" s="107">
        <v>91140</v>
      </c>
      <c r="E173" s="222">
        <f t="shared" si="2"/>
        <v>3646</v>
      </c>
      <c r="F173" s="222">
        <v>94786</v>
      </c>
      <c r="G173" s="107"/>
      <c r="H173" s="98" t="s">
        <v>1858</v>
      </c>
      <c r="I173" s="173" t="s">
        <v>1859</v>
      </c>
      <c r="L173" s="206"/>
    </row>
    <row r="174" spans="1:12" s="37" customFormat="1" x14ac:dyDescent="0.2">
      <c r="A174" s="37">
        <v>164</v>
      </c>
      <c r="B174" s="98" t="s">
        <v>2469</v>
      </c>
      <c r="C174" s="98" t="s">
        <v>605</v>
      </c>
      <c r="D174" s="107">
        <v>62508</v>
      </c>
      <c r="E174" s="222">
        <f t="shared" si="2"/>
        <v>4683.2799999999988</v>
      </c>
      <c r="F174" s="222">
        <v>67191.28</v>
      </c>
      <c r="G174" s="107"/>
      <c r="H174" s="98" t="s">
        <v>1793</v>
      </c>
      <c r="I174" s="173" t="s">
        <v>1726</v>
      </c>
      <c r="L174" s="206"/>
    </row>
    <row r="175" spans="1:12" s="37" customFormat="1" x14ac:dyDescent="0.2">
      <c r="A175" s="37">
        <v>165</v>
      </c>
      <c r="B175" s="98" t="s">
        <v>1589</v>
      </c>
      <c r="C175" s="98" t="s">
        <v>411</v>
      </c>
      <c r="D175" s="107">
        <v>71339</v>
      </c>
      <c r="E175" s="222">
        <f t="shared" si="2"/>
        <v>5346.4400000000023</v>
      </c>
      <c r="F175" s="222">
        <v>76685.440000000002</v>
      </c>
      <c r="G175" s="107"/>
      <c r="H175" s="98" t="s">
        <v>1854</v>
      </c>
      <c r="I175" s="173" t="s">
        <v>442</v>
      </c>
      <c r="L175" s="206"/>
    </row>
    <row r="176" spans="1:12" s="37" customFormat="1" x14ac:dyDescent="0.2">
      <c r="A176" s="37">
        <v>166</v>
      </c>
      <c r="B176" s="98" t="s">
        <v>1539</v>
      </c>
      <c r="C176" s="98" t="s">
        <v>430</v>
      </c>
      <c r="D176" s="107">
        <v>66593</v>
      </c>
      <c r="E176" s="222">
        <f t="shared" si="2"/>
        <v>4990.1999999999971</v>
      </c>
      <c r="F176" s="222">
        <v>71583.199999999997</v>
      </c>
      <c r="G176" s="107"/>
      <c r="H176" s="98" t="s">
        <v>1529</v>
      </c>
      <c r="I176" s="173" t="s">
        <v>1530</v>
      </c>
      <c r="L176" s="206"/>
    </row>
    <row r="177" spans="1:12" s="37" customFormat="1" x14ac:dyDescent="0.2">
      <c r="A177" s="37">
        <v>167</v>
      </c>
      <c r="B177" s="98" t="s">
        <v>2331</v>
      </c>
      <c r="C177" s="98" t="s">
        <v>1341</v>
      </c>
      <c r="D177" s="107">
        <v>51341</v>
      </c>
      <c r="E177" s="222">
        <f t="shared" si="2"/>
        <v>3846.5999999999985</v>
      </c>
      <c r="F177" s="222">
        <v>55187.6</v>
      </c>
      <c r="G177" s="107"/>
      <c r="H177" s="98" t="s">
        <v>1835</v>
      </c>
      <c r="I177" s="173" t="s">
        <v>1430</v>
      </c>
      <c r="L177" s="206"/>
    </row>
    <row r="178" spans="1:12" s="37" customFormat="1" x14ac:dyDescent="0.2">
      <c r="A178" s="37">
        <v>168</v>
      </c>
      <c r="B178" s="98" t="s">
        <v>1789</v>
      </c>
      <c r="C178" s="98" t="s">
        <v>357</v>
      </c>
      <c r="D178" s="107">
        <v>56649</v>
      </c>
      <c r="E178" s="222">
        <f t="shared" si="2"/>
        <v>4244.0400000000009</v>
      </c>
      <c r="F178" s="222">
        <v>60893.04</v>
      </c>
      <c r="G178" s="107"/>
      <c r="H178" s="98" t="s">
        <v>1445</v>
      </c>
      <c r="I178" s="173" t="s">
        <v>1433</v>
      </c>
      <c r="L178" s="206"/>
    </row>
    <row r="179" spans="1:12" s="37" customFormat="1" x14ac:dyDescent="0.2">
      <c r="A179" s="37">
        <v>169</v>
      </c>
      <c r="B179" s="98" t="s">
        <v>1789</v>
      </c>
      <c r="C179" s="98" t="s">
        <v>465</v>
      </c>
      <c r="D179" s="107">
        <v>54848</v>
      </c>
      <c r="E179" s="222">
        <f t="shared" si="2"/>
        <v>4109.5999999999985</v>
      </c>
      <c r="F179" s="222">
        <v>58957.599999999999</v>
      </c>
      <c r="G179" s="107"/>
      <c r="H179" s="98" t="s">
        <v>1786</v>
      </c>
      <c r="I179" s="173" t="s">
        <v>1726</v>
      </c>
      <c r="L179" s="206"/>
    </row>
    <row r="180" spans="1:12" s="37" customFormat="1" x14ac:dyDescent="0.2">
      <c r="A180" s="37">
        <v>170</v>
      </c>
      <c r="B180" s="98" t="s">
        <v>1690</v>
      </c>
      <c r="C180" s="98" t="s">
        <v>1718</v>
      </c>
      <c r="D180" s="107">
        <v>53026</v>
      </c>
      <c r="E180" s="222">
        <f t="shared" si="2"/>
        <v>3973.2799999999988</v>
      </c>
      <c r="F180" s="222">
        <v>56999.28</v>
      </c>
      <c r="G180" s="107"/>
      <c r="H180" s="98" t="s">
        <v>1717</v>
      </c>
      <c r="I180" s="173" t="s">
        <v>446</v>
      </c>
      <c r="L180" s="206"/>
    </row>
    <row r="181" spans="1:12" s="37" customFormat="1" x14ac:dyDescent="0.2">
      <c r="A181" s="37">
        <v>171</v>
      </c>
      <c r="B181" s="98" t="s">
        <v>1345</v>
      </c>
      <c r="C181" s="98" t="s">
        <v>1491</v>
      </c>
      <c r="D181" s="107">
        <v>64607</v>
      </c>
      <c r="E181" s="222">
        <f t="shared" si="2"/>
        <v>4842.1199999999953</v>
      </c>
      <c r="F181" s="222">
        <v>69449.119999999995</v>
      </c>
      <c r="G181" s="107"/>
      <c r="H181" s="98" t="s">
        <v>1445</v>
      </c>
      <c r="I181" s="173" t="s">
        <v>1485</v>
      </c>
      <c r="L181" s="206"/>
    </row>
    <row r="182" spans="1:12" s="37" customFormat="1" x14ac:dyDescent="0.2">
      <c r="A182" s="37">
        <v>172</v>
      </c>
      <c r="B182" s="98" t="s">
        <v>1088</v>
      </c>
      <c r="C182" s="98" t="s">
        <v>1087</v>
      </c>
      <c r="D182" s="107">
        <v>53065</v>
      </c>
      <c r="E182" s="222">
        <f t="shared" si="2"/>
        <v>3976.9200000000055</v>
      </c>
      <c r="F182" s="222">
        <v>57041.920000000006</v>
      </c>
      <c r="G182" s="107"/>
      <c r="H182" s="98" t="s">
        <v>1711</v>
      </c>
      <c r="I182" s="173" t="s">
        <v>1434</v>
      </c>
      <c r="L182" s="206"/>
    </row>
    <row r="183" spans="1:12" s="37" customFormat="1" x14ac:dyDescent="0.2">
      <c r="A183" s="37">
        <v>173</v>
      </c>
      <c r="B183" s="98" t="s">
        <v>2265</v>
      </c>
      <c r="C183" s="98" t="s">
        <v>438</v>
      </c>
      <c r="D183" s="107">
        <v>58551</v>
      </c>
      <c r="E183" s="222">
        <f t="shared" si="2"/>
        <v>4387.7200000000012</v>
      </c>
      <c r="F183" s="222">
        <v>62938.720000000001</v>
      </c>
      <c r="G183" s="107"/>
      <c r="H183" s="98" t="s">
        <v>1768</v>
      </c>
      <c r="I183" s="173" t="s">
        <v>1757</v>
      </c>
      <c r="L183" s="206"/>
    </row>
    <row r="184" spans="1:12" s="37" customFormat="1" x14ac:dyDescent="0.2">
      <c r="A184" s="37">
        <v>174</v>
      </c>
      <c r="B184" s="98" t="s">
        <v>944</v>
      </c>
      <c r="C184" s="98" t="s">
        <v>1395</v>
      </c>
      <c r="D184" s="107">
        <v>73736</v>
      </c>
      <c r="E184" s="222">
        <f t="shared" si="2"/>
        <v>5525.5200000000041</v>
      </c>
      <c r="F184" s="222">
        <v>79261.52</v>
      </c>
      <c r="G184" s="107"/>
      <c r="H184" s="98" t="s">
        <v>1445</v>
      </c>
      <c r="I184" s="173" t="s">
        <v>1446</v>
      </c>
      <c r="L184" s="206"/>
    </row>
    <row r="185" spans="1:12" s="37" customFormat="1" x14ac:dyDescent="0.2">
      <c r="A185" s="37">
        <v>175</v>
      </c>
      <c r="B185" s="98" t="s">
        <v>383</v>
      </c>
      <c r="C185" s="98" t="s">
        <v>428</v>
      </c>
      <c r="D185" s="107">
        <v>73787</v>
      </c>
      <c r="E185" s="222">
        <f t="shared" si="2"/>
        <v>5121.9600000000064</v>
      </c>
      <c r="F185" s="222">
        <v>78908.960000000006</v>
      </c>
      <c r="G185" s="107"/>
      <c r="H185" s="98" t="s">
        <v>1529</v>
      </c>
      <c r="I185" s="173" t="s">
        <v>1530</v>
      </c>
      <c r="L185" s="206"/>
    </row>
    <row r="186" spans="1:12" s="37" customFormat="1" x14ac:dyDescent="0.2">
      <c r="A186" s="37">
        <v>176</v>
      </c>
      <c r="B186" s="98" t="s">
        <v>383</v>
      </c>
      <c r="C186" s="98" t="s">
        <v>348</v>
      </c>
      <c r="D186" s="107">
        <v>77819</v>
      </c>
      <c r="E186" s="222">
        <f t="shared" si="2"/>
        <v>4975.4000000000087</v>
      </c>
      <c r="F186" s="222">
        <v>82794.400000000009</v>
      </c>
      <c r="G186" s="107"/>
      <c r="H186" s="98" t="s">
        <v>1777</v>
      </c>
      <c r="I186" s="173" t="s">
        <v>1726</v>
      </c>
      <c r="L186" s="206"/>
    </row>
    <row r="187" spans="1:12" s="37" customFormat="1" x14ac:dyDescent="0.2">
      <c r="A187" s="37">
        <v>177</v>
      </c>
      <c r="B187" s="98" t="s">
        <v>892</v>
      </c>
      <c r="C187" s="98" t="s">
        <v>557</v>
      </c>
      <c r="D187" s="107">
        <v>91140</v>
      </c>
      <c r="E187" s="222">
        <f t="shared" si="2"/>
        <v>3646</v>
      </c>
      <c r="F187" s="222">
        <v>94786</v>
      </c>
      <c r="G187" s="107"/>
      <c r="H187" s="98" t="s">
        <v>1756</v>
      </c>
      <c r="I187" s="173" t="s">
        <v>1757</v>
      </c>
      <c r="L187" s="206"/>
    </row>
    <row r="188" spans="1:12" s="37" customFormat="1" x14ac:dyDescent="0.2">
      <c r="A188" s="37">
        <v>178</v>
      </c>
      <c r="B188" s="98" t="s">
        <v>820</v>
      </c>
      <c r="C188" s="98" t="s">
        <v>1332</v>
      </c>
      <c r="D188" s="107">
        <v>54807</v>
      </c>
      <c r="E188" s="222">
        <f t="shared" si="2"/>
        <v>4107.9599999999991</v>
      </c>
      <c r="F188" s="222">
        <v>58914.96</v>
      </c>
      <c r="G188" s="107"/>
      <c r="H188" s="98" t="s">
        <v>1445</v>
      </c>
      <c r="I188" s="173" t="s">
        <v>1485</v>
      </c>
      <c r="L188" s="206"/>
    </row>
    <row r="189" spans="1:12" s="37" customFormat="1" x14ac:dyDescent="0.2">
      <c r="A189" s="37">
        <v>179</v>
      </c>
      <c r="B189" s="98" t="s">
        <v>1264</v>
      </c>
      <c r="C189" s="98" t="s">
        <v>648</v>
      </c>
      <c r="D189" s="107">
        <v>93922</v>
      </c>
      <c r="E189" s="222">
        <f t="shared" si="2"/>
        <v>3757</v>
      </c>
      <c r="F189" s="222">
        <v>97679</v>
      </c>
      <c r="G189" s="107"/>
      <c r="H189" s="98" t="s">
        <v>1977</v>
      </c>
      <c r="I189" s="173" t="s">
        <v>337</v>
      </c>
      <c r="L189" s="206"/>
    </row>
    <row r="190" spans="1:12" s="37" customFormat="1" x14ac:dyDescent="0.2">
      <c r="A190" s="37">
        <v>180</v>
      </c>
      <c r="B190" s="98" t="s">
        <v>2597</v>
      </c>
      <c r="C190" s="98" t="s">
        <v>2596</v>
      </c>
      <c r="D190" s="107">
        <v>58511</v>
      </c>
      <c r="E190" s="222">
        <f t="shared" si="2"/>
        <v>4384.0400000000009</v>
      </c>
      <c r="F190" s="222">
        <v>62895.040000000001</v>
      </c>
      <c r="G190" s="107"/>
      <c r="H190" s="98" t="s">
        <v>1692</v>
      </c>
      <c r="I190" s="173" t="s">
        <v>442</v>
      </c>
      <c r="L190" s="206"/>
    </row>
    <row r="191" spans="1:12" s="37" customFormat="1" x14ac:dyDescent="0.2">
      <c r="A191" s="37">
        <v>181</v>
      </c>
      <c r="B191" s="98" t="s">
        <v>2341</v>
      </c>
      <c r="C191" s="98" t="s">
        <v>2340</v>
      </c>
      <c r="D191" s="107">
        <v>51341</v>
      </c>
      <c r="E191" s="222">
        <f t="shared" si="2"/>
        <v>3846.5999999999985</v>
      </c>
      <c r="F191" s="222">
        <v>55187.6</v>
      </c>
      <c r="G191" s="107"/>
      <c r="H191" s="98" t="s">
        <v>1777</v>
      </c>
      <c r="I191" s="173" t="s">
        <v>1726</v>
      </c>
      <c r="L191" s="206"/>
    </row>
    <row r="192" spans="1:12" s="37" customFormat="1" x14ac:dyDescent="0.2">
      <c r="A192" s="37">
        <v>182</v>
      </c>
      <c r="B192" s="98" t="s">
        <v>2116</v>
      </c>
      <c r="C192" s="98" t="s">
        <v>2115</v>
      </c>
      <c r="D192" s="107">
        <v>51341</v>
      </c>
      <c r="E192" s="222">
        <f t="shared" si="2"/>
        <v>3846.5999999999985</v>
      </c>
      <c r="F192" s="222">
        <v>55187.6</v>
      </c>
      <c r="G192" s="107"/>
      <c r="H192" s="98" t="s">
        <v>1379</v>
      </c>
      <c r="I192" s="173" t="s">
        <v>1364</v>
      </c>
      <c r="L192" s="206"/>
    </row>
    <row r="193" spans="1:12" s="37" customFormat="1" x14ac:dyDescent="0.2">
      <c r="A193" s="37">
        <v>183</v>
      </c>
      <c r="B193" s="98" t="s">
        <v>1763</v>
      </c>
      <c r="C193" s="98" t="s">
        <v>637</v>
      </c>
      <c r="D193" s="107">
        <v>62551</v>
      </c>
      <c r="E193" s="222">
        <f t="shared" si="2"/>
        <v>4687.0800000000017</v>
      </c>
      <c r="F193" s="222">
        <v>67238.080000000002</v>
      </c>
      <c r="G193" s="107"/>
      <c r="H193" s="98" t="s">
        <v>1756</v>
      </c>
      <c r="I193" s="173" t="s">
        <v>1757</v>
      </c>
      <c r="L193" s="206"/>
    </row>
    <row r="194" spans="1:12" s="37" customFormat="1" x14ac:dyDescent="0.2">
      <c r="A194" s="37">
        <v>184</v>
      </c>
      <c r="B194" s="98" t="s">
        <v>1267</v>
      </c>
      <c r="C194" s="98" t="s">
        <v>624</v>
      </c>
      <c r="D194" s="107">
        <v>71389</v>
      </c>
      <c r="E194" s="222">
        <f t="shared" si="2"/>
        <v>5349.4799999999959</v>
      </c>
      <c r="F194" s="222">
        <v>76738.48</v>
      </c>
      <c r="G194" s="107"/>
      <c r="H194" s="98" t="s">
        <v>1445</v>
      </c>
      <c r="I194" s="173" t="s">
        <v>1505</v>
      </c>
      <c r="L194" s="206"/>
    </row>
    <row r="195" spans="1:12" s="37" customFormat="1" x14ac:dyDescent="0.2">
      <c r="A195" s="37">
        <v>185</v>
      </c>
      <c r="B195" s="98" t="s">
        <v>1567</v>
      </c>
      <c r="C195" s="98" t="s">
        <v>544</v>
      </c>
      <c r="D195" s="107">
        <v>71389</v>
      </c>
      <c r="E195" s="222">
        <f t="shared" si="2"/>
        <v>5349.4799999999959</v>
      </c>
      <c r="F195" s="222">
        <v>76738.48</v>
      </c>
      <c r="G195" s="107"/>
      <c r="H195" s="98" t="s">
        <v>1561</v>
      </c>
      <c r="I195" s="173" t="s">
        <v>1562</v>
      </c>
      <c r="L195" s="206"/>
    </row>
    <row r="196" spans="1:12" s="37" customFormat="1" x14ac:dyDescent="0.2">
      <c r="A196" s="37">
        <v>186</v>
      </c>
      <c r="B196" s="98" t="s">
        <v>2165</v>
      </c>
      <c r="C196" s="98" t="s">
        <v>2164</v>
      </c>
      <c r="D196" s="107">
        <v>53065</v>
      </c>
      <c r="E196" s="222">
        <f t="shared" si="2"/>
        <v>3976.9200000000055</v>
      </c>
      <c r="F196" s="222">
        <v>57041.920000000006</v>
      </c>
      <c r="G196" s="107"/>
      <c r="H196" s="98" t="s">
        <v>1529</v>
      </c>
      <c r="I196" s="173" t="s">
        <v>1530</v>
      </c>
      <c r="L196" s="206"/>
    </row>
    <row r="197" spans="1:12" s="37" customFormat="1" x14ac:dyDescent="0.2">
      <c r="A197" s="37">
        <v>187</v>
      </c>
      <c r="B197" s="98" t="s">
        <v>1716</v>
      </c>
      <c r="C197" s="98" t="s">
        <v>1282</v>
      </c>
      <c r="D197" s="107">
        <v>93922</v>
      </c>
      <c r="E197" s="222">
        <f t="shared" si="2"/>
        <v>3757</v>
      </c>
      <c r="F197" s="222">
        <v>97679</v>
      </c>
      <c r="G197" s="107"/>
      <c r="H197" s="98" t="s">
        <v>1804</v>
      </c>
      <c r="I197" s="173" t="s">
        <v>442</v>
      </c>
      <c r="L197" s="206"/>
    </row>
    <row r="198" spans="1:12" s="37" customFormat="1" x14ac:dyDescent="0.2">
      <c r="A198" s="37">
        <v>188</v>
      </c>
      <c r="B198" s="98" t="s">
        <v>620</v>
      </c>
      <c r="C198" s="98" t="s">
        <v>487</v>
      </c>
      <c r="D198" s="107">
        <v>56690</v>
      </c>
      <c r="E198" s="222">
        <f t="shared" si="2"/>
        <v>4248.8000000000029</v>
      </c>
      <c r="F198" s="222">
        <v>60938.8</v>
      </c>
      <c r="G198" s="107"/>
      <c r="H198" s="98" t="s">
        <v>1777</v>
      </c>
      <c r="I198" s="173" t="s">
        <v>1726</v>
      </c>
      <c r="L198" s="206"/>
    </row>
    <row r="199" spans="1:12" s="37" customFormat="1" x14ac:dyDescent="0.2">
      <c r="A199" s="37">
        <v>189</v>
      </c>
      <c r="B199" s="98" t="s">
        <v>1788</v>
      </c>
      <c r="C199" s="98" t="s">
        <v>656</v>
      </c>
      <c r="D199" s="107">
        <v>85609</v>
      </c>
      <c r="E199" s="222">
        <f t="shared" si="2"/>
        <v>3424</v>
      </c>
      <c r="F199" s="222">
        <v>89033</v>
      </c>
      <c r="G199" s="107"/>
      <c r="H199" s="98" t="s">
        <v>1786</v>
      </c>
      <c r="I199" s="173" t="s">
        <v>1726</v>
      </c>
      <c r="L199" s="206"/>
    </row>
    <row r="200" spans="1:12" s="37" customFormat="1" x14ac:dyDescent="0.2">
      <c r="A200" s="37">
        <v>190</v>
      </c>
      <c r="B200" s="98" t="s">
        <v>2294</v>
      </c>
      <c r="C200" s="98" t="s">
        <v>1869</v>
      </c>
      <c r="D200" s="107">
        <v>80952</v>
      </c>
      <c r="E200" s="222">
        <f t="shared" si="2"/>
        <v>5619.6800000000076</v>
      </c>
      <c r="F200" s="222">
        <v>86571.680000000008</v>
      </c>
      <c r="G200" s="107"/>
      <c r="H200" s="98" t="s">
        <v>1858</v>
      </c>
      <c r="I200" s="173" t="s">
        <v>1859</v>
      </c>
      <c r="L200" s="206"/>
    </row>
    <row r="201" spans="1:12" s="37" customFormat="1" x14ac:dyDescent="0.2">
      <c r="A201" s="37">
        <v>191</v>
      </c>
      <c r="B201" s="98" t="s">
        <v>1386</v>
      </c>
      <c r="C201" s="98" t="s">
        <v>523</v>
      </c>
      <c r="D201" s="107">
        <v>81235</v>
      </c>
      <c r="E201" s="222">
        <f t="shared" si="2"/>
        <v>4754.2799999999988</v>
      </c>
      <c r="F201" s="222">
        <v>85989.28</v>
      </c>
      <c r="G201" s="107"/>
      <c r="H201" s="98" t="s">
        <v>1585</v>
      </c>
      <c r="I201" s="173" t="s">
        <v>1586</v>
      </c>
      <c r="L201" s="206"/>
    </row>
    <row r="202" spans="1:12" s="37" customFormat="1" x14ac:dyDescent="0.2">
      <c r="A202" s="37">
        <v>192</v>
      </c>
      <c r="B202" s="98" t="s">
        <v>1386</v>
      </c>
      <c r="C202" s="98" t="s">
        <v>387</v>
      </c>
      <c r="D202" s="107">
        <v>51341</v>
      </c>
      <c r="E202" s="222">
        <f t="shared" si="2"/>
        <v>3846.5999999999985</v>
      </c>
      <c r="F202" s="222">
        <v>55187.6</v>
      </c>
      <c r="G202" s="107"/>
      <c r="H202" s="98" t="s">
        <v>1786</v>
      </c>
      <c r="I202" s="173" t="s">
        <v>1726</v>
      </c>
      <c r="L202" s="206"/>
    </row>
    <row r="203" spans="1:12" s="37" customFormat="1" x14ac:dyDescent="0.2">
      <c r="A203" s="37">
        <v>193</v>
      </c>
      <c r="B203" s="98" t="s">
        <v>795</v>
      </c>
      <c r="C203" s="98" t="s">
        <v>1600</v>
      </c>
      <c r="D203" s="107">
        <v>62551</v>
      </c>
      <c r="E203" s="222">
        <f t="shared" si="2"/>
        <v>4687.0800000000017</v>
      </c>
      <c r="F203" s="222">
        <v>67238.080000000002</v>
      </c>
      <c r="G203" s="107"/>
      <c r="H203" s="98" t="s">
        <v>1445</v>
      </c>
      <c r="I203" s="173" t="s">
        <v>1594</v>
      </c>
      <c r="L203" s="206"/>
    </row>
    <row r="204" spans="1:12" s="37" customFormat="1" x14ac:dyDescent="0.2">
      <c r="A204" s="37">
        <v>194</v>
      </c>
      <c r="B204" s="98" t="s">
        <v>2523</v>
      </c>
      <c r="C204" s="98" t="s">
        <v>574</v>
      </c>
      <c r="D204" s="107">
        <v>51341</v>
      </c>
      <c r="E204" s="222">
        <f t="shared" si="2"/>
        <v>3846.5999999999985</v>
      </c>
      <c r="F204" s="222">
        <v>55187.6</v>
      </c>
      <c r="G204" s="107"/>
      <c r="H204" s="98" t="s">
        <v>1529</v>
      </c>
      <c r="I204" s="173" t="s">
        <v>1530</v>
      </c>
      <c r="L204" s="206"/>
    </row>
    <row r="205" spans="1:12" s="37" customFormat="1" x14ac:dyDescent="0.2">
      <c r="A205" s="37">
        <v>195</v>
      </c>
      <c r="B205" s="98" t="s">
        <v>1792</v>
      </c>
      <c r="C205" s="98" t="s">
        <v>350</v>
      </c>
      <c r="D205" s="107">
        <v>85609</v>
      </c>
      <c r="E205" s="222">
        <f t="shared" si="2"/>
        <v>3424</v>
      </c>
      <c r="F205" s="222">
        <v>89033</v>
      </c>
      <c r="G205" s="107"/>
      <c r="H205" s="98" t="s">
        <v>1793</v>
      </c>
      <c r="I205" s="173" t="s">
        <v>1726</v>
      </c>
      <c r="L205" s="206"/>
    </row>
    <row r="206" spans="1:12" s="37" customFormat="1" x14ac:dyDescent="0.2">
      <c r="A206" s="37">
        <v>196</v>
      </c>
      <c r="B206" s="98" t="s">
        <v>645</v>
      </c>
      <c r="C206" s="98" t="s">
        <v>372</v>
      </c>
      <c r="D206" s="107">
        <v>71500</v>
      </c>
      <c r="E206" s="222">
        <f t="shared" si="2"/>
        <v>4972.2400000000052</v>
      </c>
      <c r="F206" s="222">
        <v>76472.240000000005</v>
      </c>
      <c r="G206" s="107"/>
      <c r="H206" s="98" t="s">
        <v>1768</v>
      </c>
      <c r="I206" s="173" t="s">
        <v>1757</v>
      </c>
      <c r="L206" s="206"/>
    </row>
    <row r="207" spans="1:12" s="37" customFormat="1" x14ac:dyDescent="0.2">
      <c r="A207" s="37">
        <v>197</v>
      </c>
      <c r="B207" s="98" t="s">
        <v>968</v>
      </c>
      <c r="C207" s="98" t="s">
        <v>507</v>
      </c>
      <c r="D207" s="107">
        <v>73787</v>
      </c>
      <c r="E207" s="222">
        <f t="shared" si="2"/>
        <v>5121.9600000000064</v>
      </c>
      <c r="F207" s="222">
        <v>78908.960000000006</v>
      </c>
      <c r="G207" s="107"/>
      <c r="H207" s="98" t="s">
        <v>1513</v>
      </c>
      <c r="I207" s="173" t="s">
        <v>1514</v>
      </c>
      <c r="L207" s="206"/>
    </row>
    <row r="208" spans="1:12" s="37" customFormat="1" x14ac:dyDescent="0.2">
      <c r="A208" s="37">
        <v>198</v>
      </c>
      <c r="B208" s="98" t="s">
        <v>976</v>
      </c>
      <c r="C208" s="98" t="s">
        <v>393</v>
      </c>
      <c r="D208" s="107">
        <v>53026</v>
      </c>
      <c r="E208" s="222">
        <f t="shared" si="2"/>
        <v>3973.2799999999988</v>
      </c>
      <c r="F208" s="222">
        <v>56999.28</v>
      </c>
      <c r="G208" s="107"/>
      <c r="H208" s="98" t="s">
        <v>1445</v>
      </c>
      <c r="I208" s="173" t="s">
        <v>1480</v>
      </c>
      <c r="L208" s="206"/>
    </row>
    <row r="209" spans="1:12" s="37" customFormat="1" x14ac:dyDescent="0.2">
      <c r="A209" s="37">
        <v>199</v>
      </c>
      <c r="B209" s="98" t="s">
        <v>976</v>
      </c>
      <c r="C209" s="98" t="s">
        <v>642</v>
      </c>
      <c r="D209" s="107">
        <v>76213</v>
      </c>
      <c r="E209" s="222">
        <f t="shared" ref="E209:E272" si="3">F209-D209</f>
        <v>5289.7200000000012</v>
      </c>
      <c r="F209" s="222">
        <v>81502.720000000001</v>
      </c>
      <c r="G209" s="107"/>
      <c r="H209" s="98" t="s">
        <v>1445</v>
      </c>
      <c r="I209" s="173" t="s">
        <v>1433</v>
      </c>
      <c r="L209" s="206"/>
    </row>
    <row r="210" spans="1:12" s="37" customFormat="1" x14ac:dyDescent="0.2">
      <c r="A210" s="37">
        <v>200</v>
      </c>
      <c r="B210" s="98" t="s">
        <v>1059</v>
      </c>
      <c r="C210" s="98" t="s">
        <v>816</v>
      </c>
      <c r="D210" s="107">
        <v>58511</v>
      </c>
      <c r="E210" s="222">
        <f t="shared" si="3"/>
        <v>4384.0400000000009</v>
      </c>
      <c r="F210" s="222">
        <v>62895.040000000001</v>
      </c>
      <c r="G210" s="107"/>
      <c r="H210" s="98" t="s">
        <v>1823</v>
      </c>
      <c r="I210" s="173" t="s">
        <v>1434</v>
      </c>
      <c r="L210" s="206"/>
    </row>
    <row r="211" spans="1:12" s="37" customFormat="1" x14ac:dyDescent="0.2">
      <c r="A211" s="37">
        <v>201</v>
      </c>
      <c r="B211" s="98" t="s">
        <v>761</v>
      </c>
      <c r="C211" s="98" t="s">
        <v>1074</v>
      </c>
      <c r="D211" s="107">
        <v>85609</v>
      </c>
      <c r="E211" s="222">
        <f t="shared" si="3"/>
        <v>3424</v>
      </c>
      <c r="F211" s="222">
        <v>89033</v>
      </c>
      <c r="G211" s="107"/>
      <c r="H211" s="98" t="s">
        <v>1445</v>
      </c>
      <c r="I211" s="173" t="s">
        <v>1433</v>
      </c>
      <c r="L211" s="206"/>
    </row>
    <row r="212" spans="1:12" s="37" customFormat="1" x14ac:dyDescent="0.2">
      <c r="A212" s="37">
        <v>202</v>
      </c>
      <c r="B212" s="98" t="s">
        <v>1537</v>
      </c>
      <c r="C212" s="98" t="s">
        <v>1536</v>
      </c>
      <c r="D212" s="107">
        <v>80952</v>
      </c>
      <c r="E212" s="222">
        <f t="shared" si="3"/>
        <v>5619.6800000000076</v>
      </c>
      <c r="F212" s="222">
        <v>86571.680000000008</v>
      </c>
      <c r="G212" s="107"/>
      <c r="H212" s="98" t="s">
        <v>1529</v>
      </c>
      <c r="I212" s="173" t="s">
        <v>1530</v>
      </c>
      <c r="L212" s="206"/>
    </row>
    <row r="213" spans="1:12" s="37" customFormat="1" x14ac:dyDescent="0.2">
      <c r="A213" s="37">
        <v>203</v>
      </c>
      <c r="B213" s="98" t="s">
        <v>754</v>
      </c>
      <c r="C213" s="98" t="s">
        <v>1998</v>
      </c>
      <c r="D213" s="107">
        <v>53026</v>
      </c>
      <c r="E213" s="222">
        <f t="shared" si="3"/>
        <v>3973.2799999999988</v>
      </c>
      <c r="F213" s="222">
        <v>56999.28</v>
      </c>
      <c r="G213" s="107"/>
      <c r="H213" s="117" t="s">
        <v>1445</v>
      </c>
      <c r="I213" s="165" t="s">
        <v>1614</v>
      </c>
      <c r="L213" s="206"/>
    </row>
    <row r="214" spans="1:12" s="37" customFormat="1" x14ac:dyDescent="0.2">
      <c r="A214" s="37">
        <v>204</v>
      </c>
      <c r="B214" s="98" t="s">
        <v>1834</v>
      </c>
      <c r="C214" s="98" t="s">
        <v>648</v>
      </c>
      <c r="D214" s="107">
        <v>60476</v>
      </c>
      <c r="E214" s="222">
        <f t="shared" si="3"/>
        <v>4532.32</v>
      </c>
      <c r="F214" s="222">
        <v>65008.32</v>
      </c>
      <c r="G214" s="107"/>
      <c r="H214" s="98" t="s">
        <v>1445</v>
      </c>
      <c r="I214" s="173" t="s">
        <v>1480</v>
      </c>
      <c r="L214" s="206"/>
    </row>
    <row r="215" spans="1:12" s="37" customFormat="1" x14ac:dyDescent="0.2">
      <c r="A215" s="37">
        <v>205</v>
      </c>
      <c r="B215" s="98" t="s">
        <v>1460</v>
      </c>
      <c r="C215" s="98" t="s">
        <v>1459</v>
      </c>
      <c r="D215" s="107">
        <v>53065</v>
      </c>
      <c r="E215" s="222">
        <f t="shared" si="3"/>
        <v>3976.9200000000055</v>
      </c>
      <c r="F215" s="222">
        <v>57041.920000000006</v>
      </c>
      <c r="G215" s="107"/>
      <c r="H215" s="98" t="s">
        <v>1445</v>
      </c>
      <c r="I215" s="173" t="s">
        <v>1451</v>
      </c>
      <c r="L215" s="206"/>
    </row>
    <row r="216" spans="1:12" s="37" customFormat="1" x14ac:dyDescent="0.2">
      <c r="A216" s="37">
        <v>206</v>
      </c>
      <c r="B216" s="98" t="s">
        <v>1453</v>
      </c>
      <c r="C216" s="98" t="s">
        <v>794</v>
      </c>
      <c r="D216" s="107">
        <v>91140</v>
      </c>
      <c r="E216" s="222">
        <f t="shared" si="3"/>
        <v>3646</v>
      </c>
      <c r="F216" s="222">
        <v>94786</v>
      </c>
      <c r="G216" s="107"/>
      <c r="H216" s="98" t="s">
        <v>1445</v>
      </c>
      <c r="I216" s="173" t="s">
        <v>1451</v>
      </c>
      <c r="L216" s="206"/>
    </row>
    <row r="217" spans="1:12" s="37" customFormat="1" x14ac:dyDescent="0.2">
      <c r="A217" s="37">
        <v>207</v>
      </c>
      <c r="B217" s="98" t="s">
        <v>1765</v>
      </c>
      <c r="C217" s="98" t="s">
        <v>1764</v>
      </c>
      <c r="D217" s="107">
        <v>66593</v>
      </c>
      <c r="E217" s="222">
        <f t="shared" si="3"/>
        <v>4990.1999999999971</v>
      </c>
      <c r="F217" s="222">
        <v>71583.199999999997</v>
      </c>
      <c r="G217" s="107"/>
      <c r="H217" s="98" t="s">
        <v>1756</v>
      </c>
      <c r="I217" s="173" t="s">
        <v>1757</v>
      </c>
      <c r="L217" s="206"/>
    </row>
    <row r="218" spans="1:12" s="37" customFormat="1" x14ac:dyDescent="0.2">
      <c r="A218" s="37">
        <v>208</v>
      </c>
      <c r="B218" s="98" t="s">
        <v>812</v>
      </c>
      <c r="C218" s="98" t="s">
        <v>594</v>
      </c>
      <c r="D218" s="107">
        <v>93922</v>
      </c>
      <c r="E218" s="222">
        <f t="shared" si="3"/>
        <v>3757</v>
      </c>
      <c r="F218" s="222">
        <v>97679</v>
      </c>
      <c r="G218" s="107"/>
      <c r="H218" s="98" t="s">
        <v>1421</v>
      </c>
      <c r="I218" s="173" t="s">
        <v>446</v>
      </c>
      <c r="L218" s="206"/>
    </row>
    <row r="219" spans="1:12" s="37" customFormat="1" x14ac:dyDescent="0.2">
      <c r="A219" s="37">
        <v>209</v>
      </c>
      <c r="B219" s="98" t="s">
        <v>1754</v>
      </c>
      <c r="C219" s="98" t="s">
        <v>725</v>
      </c>
      <c r="D219" s="107">
        <v>76213</v>
      </c>
      <c r="E219" s="222">
        <f t="shared" si="3"/>
        <v>5289.7200000000012</v>
      </c>
      <c r="F219" s="222">
        <v>81502.720000000001</v>
      </c>
      <c r="G219" s="107"/>
      <c r="H219" s="98" t="s">
        <v>1751</v>
      </c>
      <c r="I219" s="173" t="s">
        <v>446</v>
      </c>
      <c r="L219" s="206"/>
    </row>
    <row r="220" spans="1:12" s="37" customFormat="1" x14ac:dyDescent="0.2">
      <c r="A220" s="37">
        <v>210</v>
      </c>
      <c r="B220" s="98" t="s">
        <v>709</v>
      </c>
      <c r="C220" s="98" t="s">
        <v>527</v>
      </c>
      <c r="D220" s="107">
        <v>76213</v>
      </c>
      <c r="E220" s="222">
        <f t="shared" si="3"/>
        <v>5289.7200000000012</v>
      </c>
      <c r="F220" s="222">
        <v>81502.720000000001</v>
      </c>
      <c r="G220" s="107"/>
      <c r="H220" s="98" t="s">
        <v>1445</v>
      </c>
      <c r="I220" s="173" t="s">
        <v>1497</v>
      </c>
      <c r="L220" s="206"/>
    </row>
    <row r="221" spans="1:12" s="37" customFormat="1" x14ac:dyDescent="0.2">
      <c r="A221" s="37">
        <v>211</v>
      </c>
      <c r="B221" s="98" t="s">
        <v>1784</v>
      </c>
      <c r="C221" s="98" t="s">
        <v>1333</v>
      </c>
      <c r="D221" s="107">
        <v>62551</v>
      </c>
      <c r="E221" s="222">
        <f t="shared" si="3"/>
        <v>4687.0800000000017</v>
      </c>
      <c r="F221" s="222">
        <v>67238.080000000002</v>
      </c>
      <c r="G221" s="107"/>
      <c r="H221" s="98" t="s">
        <v>1777</v>
      </c>
      <c r="I221" s="173" t="s">
        <v>1726</v>
      </c>
      <c r="L221" s="206"/>
    </row>
    <row r="222" spans="1:12" s="37" customFormat="1" x14ac:dyDescent="0.2">
      <c r="A222" s="37">
        <v>212</v>
      </c>
      <c r="B222" s="98" t="s">
        <v>1604</v>
      </c>
      <c r="C222" s="98" t="s">
        <v>1603</v>
      </c>
      <c r="D222" s="107">
        <v>76213</v>
      </c>
      <c r="E222" s="222">
        <f t="shared" si="3"/>
        <v>5289.7200000000012</v>
      </c>
      <c r="F222" s="222">
        <v>81502.720000000001</v>
      </c>
      <c r="G222" s="107"/>
      <c r="H222" s="98" t="s">
        <v>1445</v>
      </c>
      <c r="I222" s="173" t="s">
        <v>1601</v>
      </c>
      <c r="L222" s="206"/>
    </row>
    <row r="223" spans="1:12" s="37" customFormat="1" x14ac:dyDescent="0.2">
      <c r="A223" s="37">
        <v>213</v>
      </c>
      <c r="B223" s="98" t="s">
        <v>1516</v>
      </c>
      <c r="C223" s="98" t="s">
        <v>404</v>
      </c>
      <c r="D223" s="107">
        <v>73787</v>
      </c>
      <c r="E223" s="222">
        <f t="shared" si="3"/>
        <v>5121.9600000000064</v>
      </c>
      <c r="F223" s="222">
        <v>78908.960000000006</v>
      </c>
      <c r="G223" s="107"/>
      <c r="H223" s="98" t="s">
        <v>1513</v>
      </c>
      <c r="I223" s="173" t="s">
        <v>1514</v>
      </c>
      <c r="L223" s="206"/>
    </row>
    <row r="224" spans="1:12" s="37" customFormat="1" x14ac:dyDescent="0.2">
      <c r="A224" s="37">
        <v>214</v>
      </c>
      <c r="B224" s="98" t="s">
        <v>1921</v>
      </c>
      <c r="C224" s="98" t="s">
        <v>621</v>
      </c>
      <c r="D224" s="107">
        <v>53026</v>
      </c>
      <c r="E224" s="222">
        <f t="shared" si="3"/>
        <v>3973.2799999999988</v>
      </c>
      <c r="F224" s="222">
        <v>56999.28</v>
      </c>
      <c r="G224" s="107"/>
      <c r="H224" s="98" t="s">
        <v>1756</v>
      </c>
      <c r="I224" s="173" t="s">
        <v>1757</v>
      </c>
      <c r="L224" s="206"/>
    </row>
    <row r="225" spans="1:12" s="37" customFormat="1" x14ac:dyDescent="0.2">
      <c r="A225" s="37">
        <v>215</v>
      </c>
      <c r="B225" s="98" t="s">
        <v>2232</v>
      </c>
      <c r="C225" s="98" t="s">
        <v>366</v>
      </c>
      <c r="D225" s="107">
        <v>58511</v>
      </c>
      <c r="E225" s="222">
        <f t="shared" si="3"/>
        <v>4384.0400000000009</v>
      </c>
      <c r="F225" s="222">
        <v>62895.040000000001</v>
      </c>
      <c r="G225" s="107"/>
      <c r="H225" s="98" t="s">
        <v>1445</v>
      </c>
      <c r="I225" s="173" t="s">
        <v>1551</v>
      </c>
      <c r="L225" s="206"/>
    </row>
    <row r="226" spans="1:12" s="37" customFormat="1" x14ac:dyDescent="0.2">
      <c r="A226" s="37">
        <v>216</v>
      </c>
      <c r="B226" s="98" t="s">
        <v>336</v>
      </c>
      <c r="C226" s="98" t="s">
        <v>332</v>
      </c>
      <c r="D226" s="107">
        <v>78554</v>
      </c>
      <c r="E226" s="222">
        <f t="shared" si="3"/>
        <v>5453.0400000000081</v>
      </c>
      <c r="F226" s="222">
        <v>84007.040000000008</v>
      </c>
      <c r="G226" s="107"/>
      <c r="H226" s="98" t="s">
        <v>2336</v>
      </c>
      <c r="I226" s="173" t="s">
        <v>2337</v>
      </c>
      <c r="L226" s="206"/>
    </row>
    <row r="227" spans="1:12" s="37" customFormat="1" x14ac:dyDescent="0.2">
      <c r="A227" s="37">
        <v>217</v>
      </c>
      <c r="B227" s="98" t="s">
        <v>336</v>
      </c>
      <c r="C227" s="98" t="s">
        <v>746</v>
      </c>
      <c r="D227" s="107">
        <v>72539</v>
      </c>
      <c r="E227" s="222">
        <f t="shared" si="3"/>
        <v>4146.4400000000023</v>
      </c>
      <c r="F227" s="222">
        <v>76685.440000000002</v>
      </c>
      <c r="G227" s="107"/>
      <c r="H227" s="98" t="s">
        <v>1969</v>
      </c>
      <c r="I227" s="173" t="s">
        <v>446</v>
      </c>
      <c r="L227" s="206"/>
    </row>
    <row r="228" spans="1:12" s="37" customFormat="1" x14ac:dyDescent="0.2">
      <c r="A228" s="37">
        <v>218</v>
      </c>
      <c r="B228" s="98" t="s">
        <v>1481</v>
      </c>
      <c r="C228" s="98" t="s">
        <v>330</v>
      </c>
      <c r="D228" s="107">
        <v>93922</v>
      </c>
      <c r="E228" s="222">
        <f t="shared" si="3"/>
        <v>3757</v>
      </c>
      <c r="F228" s="222">
        <v>97679</v>
      </c>
      <c r="G228" s="107"/>
      <c r="H228" s="98" t="s">
        <v>1445</v>
      </c>
      <c r="I228" s="173" t="s">
        <v>1480</v>
      </c>
      <c r="L228" s="206"/>
    </row>
    <row r="229" spans="1:12" s="37" customFormat="1" x14ac:dyDescent="0.2">
      <c r="A229" s="37">
        <v>219</v>
      </c>
      <c r="B229" s="98" t="s">
        <v>2064</v>
      </c>
      <c r="C229" s="98" t="s">
        <v>545</v>
      </c>
      <c r="D229" s="107">
        <v>91140</v>
      </c>
      <c r="E229" s="222">
        <f t="shared" si="3"/>
        <v>3646</v>
      </c>
      <c r="F229" s="222">
        <v>94786</v>
      </c>
      <c r="G229" s="107"/>
      <c r="H229" s="98" t="s">
        <v>1445</v>
      </c>
      <c r="I229" s="173" t="s">
        <v>1433</v>
      </c>
      <c r="L229" s="206"/>
    </row>
    <row r="230" spans="1:12" s="37" customFormat="1" x14ac:dyDescent="0.2">
      <c r="A230" s="37">
        <v>220</v>
      </c>
      <c r="B230" s="98" t="s">
        <v>1525</v>
      </c>
      <c r="C230" s="98" t="s">
        <v>503</v>
      </c>
      <c r="D230" s="107">
        <v>62508</v>
      </c>
      <c r="E230" s="222">
        <f t="shared" si="3"/>
        <v>4683.2799999999988</v>
      </c>
      <c r="F230" s="222">
        <v>67191.28</v>
      </c>
      <c r="G230" s="107"/>
      <c r="H230" s="98" t="s">
        <v>1513</v>
      </c>
      <c r="I230" s="173" t="s">
        <v>1514</v>
      </c>
      <c r="L230" s="206"/>
    </row>
    <row r="231" spans="1:12" s="37" customFormat="1" x14ac:dyDescent="0.2">
      <c r="A231" s="37">
        <v>221</v>
      </c>
      <c r="B231" s="98" t="s">
        <v>2578</v>
      </c>
      <c r="C231" s="98" t="s">
        <v>928</v>
      </c>
      <c r="D231" s="107">
        <v>71442</v>
      </c>
      <c r="E231" s="222">
        <f t="shared" si="3"/>
        <v>4958.4799999999959</v>
      </c>
      <c r="F231" s="222">
        <v>76400.479999999996</v>
      </c>
      <c r="G231" s="107"/>
      <c r="H231" s="98" t="s">
        <v>1786</v>
      </c>
      <c r="I231" s="173" t="s">
        <v>1726</v>
      </c>
      <c r="L231" s="206"/>
    </row>
    <row r="232" spans="1:12" s="37" customFormat="1" x14ac:dyDescent="0.2">
      <c r="A232" s="37">
        <v>222</v>
      </c>
      <c r="B232" s="98" t="s">
        <v>1353</v>
      </c>
      <c r="C232" s="98" t="s">
        <v>582</v>
      </c>
      <c r="D232" s="107">
        <v>76213</v>
      </c>
      <c r="E232" s="222">
        <f t="shared" si="3"/>
        <v>5289.7200000000012</v>
      </c>
      <c r="F232" s="222">
        <v>81502.720000000001</v>
      </c>
      <c r="G232" s="107"/>
      <c r="H232" s="98" t="s">
        <v>1445</v>
      </c>
      <c r="I232" s="173" t="s">
        <v>1451</v>
      </c>
      <c r="L232" s="206"/>
    </row>
    <row r="233" spans="1:12" s="37" customFormat="1" x14ac:dyDescent="0.2">
      <c r="A233" s="37">
        <v>223</v>
      </c>
      <c r="B233" s="98" t="s">
        <v>1653</v>
      </c>
      <c r="C233" s="98" t="s">
        <v>1330</v>
      </c>
      <c r="D233" s="107">
        <v>73787</v>
      </c>
      <c r="E233" s="222">
        <f t="shared" si="3"/>
        <v>5121.9600000000064</v>
      </c>
      <c r="F233" s="222">
        <v>78908.960000000006</v>
      </c>
      <c r="G233" s="107"/>
      <c r="H233" s="98" t="s">
        <v>1807</v>
      </c>
      <c r="I233" s="173" t="s">
        <v>446</v>
      </c>
      <c r="L233" s="206"/>
    </row>
    <row r="234" spans="1:12" s="37" customFormat="1" x14ac:dyDescent="0.2">
      <c r="A234" s="37">
        <v>224</v>
      </c>
      <c r="B234" s="98" t="s">
        <v>1733</v>
      </c>
      <c r="C234" s="98" t="s">
        <v>1425</v>
      </c>
      <c r="D234" s="107">
        <v>69093</v>
      </c>
      <c r="E234" s="222">
        <f t="shared" si="3"/>
        <v>2490.1999999999971</v>
      </c>
      <c r="F234" s="222">
        <v>71583.199999999997</v>
      </c>
      <c r="G234" s="107"/>
      <c r="H234" s="98" t="s">
        <v>1731</v>
      </c>
      <c r="I234" s="173" t="s">
        <v>1726</v>
      </c>
      <c r="L234" s="206"/>
    </row>
    <row r="235" spans="1:12" s="37" customFormat="1" x14ac:dyDescent="0.2">
      <c r="A235" s="37">
        <v>225</v>
      </c>
      <c r="B235" s="98" t="s">
        <v>2065</v>
      </c>
      <c r="C235" s="98" t="s">
        <v>338</v>
      </c>
      <c r="D235" s="107">
        <v>66824</v>
      </c>
      <c r="E235" s="222">
        <f t="shared" si="3"/>
        <v>5007.7600000000093</v>
      </c>
      <c r="F235" s="222">
        <v>71831.760000000009</v>
      </c>
      <c r="G235" s="107"/>
      <c r="H235" s="98" t="s">
        <v>1964</v>
      </c>
      <c r="I235" s="173" t="s">
        <v>448</v>
      </c>
      <c r="L235" s="206"/>
    </row>
    <row r="236" spans="1:12" s="37" customFormat="1" x14ac:dyDescent="0.2">
      <c r="A236" s="37">
        <v>226</v>
      </c>
      <c r="B236" s="98" t="s">
        <v>800</v>
      </c>
      <c r="C236" s="98" t="s">
        <v>431</v>
      </c>
      <c r="D236" s="107">
        <v>66593</v>
      </c>
      <c r="E236" s="222">
        <f t="shared" si="3"/>
        <v>4990.1999999999971</v>
      </c>
      <c r="F236" s="222">
        <v>71583.199999999997</v>
      </c>
      <c r="G236" s="107"/>
      <c r="H236" s="98" t="s">
        <v>1777</v>
      </c>
      <c r="I236" s="173" t="s">
        <v>1726</v>
      </c>
      <c r="L236" s="206"/>
    </row>
    <row r="237" spans="1:12" s="37" customFormat="1" x14ac:dyDescent="0.2">
      <c r="A237" s="37">
        <v>227</v>
      </c>
      <c r="B237" s="98" t="s">
        <v>1261</v>
      </c>
      <c r="C237" s="98" t="s">
        <v>2300</v>
      </c>
      <c r="D237" s="107">
        <v>51341</v>
      </c>
      <c r="E237" s="222">
        <f t="shared" si="3"/>
        <v>3846.5999999999985</v>
      </c>
      <c r="F237" s="222">
        <v>55187.6</v>
      </c>
      <c r="G237" s="107"/>
      <c r="H237" s="98" t="s">
        <v>1529</v>
      </c>
      <c r="I237" s="173" t="s">
        <v>1530</v>
      </c>
      <c r="L237" s="206"/>
    </row>
    <row r="238" spans="1:12" s="37" customFormat="1" x14ac:dyDescent="0.2">
      <c r="A238" s="37">
        <v>228</v>
      </c>
      <c r="B238" s="98" t="s">
        <v>1860</v>
      </c>
      <c r="C238" s="98" t="s">
        <v>597</v>
      </c>
      <c r="D238" s="107">
        <v>93922</v>
      </c>
      <c r="E238" s="222">
        <f t="shared" si="3"/>
        <v>3757</v>
      </c>
      <c r="F238" s="222">
        <v>97679</v>
      </c>
      <c r="G238" s="107"/>
      <c r="H238" s="98" t="s">
        <v>1858</v>
      </c>
      <c r="I238" s="173" t="s">
        <v>1859</v>
      </c>
      <c r="L238" s="206"/>
    </row>
    <row r="239" spans="1:12" s="37" customFormat="1" x14ac:dyDescent="0.2">
      <c r="A239" s="37">
        <v>229</v>
      </c>
      <c r="B239" s="98" t="s">
        <v>2275</v>
      </c>
      <c r="C239" s="98" t="s">
        <v>348</v>
      </c>
      <c r="D239" s="107">
        <v>51341</v>
      </c>
      <c r="E239" s="222">
        <f t="shared" si="3"/>
        <v>3846.5999999999985</v>
      </c>
      <c r="F239" s="222">
        <v>55187.6</v>
      </c>
      <c r="G239" s="107"/>
      <c r="H239" s="98" t="s">
        <v>1777</v>
      </c>
      <c r="I239" s="173" t="s">
        <v>1726</v>
      </c>
      <c r="L239" s="206"/>
    </row>
    <row r="240" spans="1:12" s="37" customFormat="1" x14ac:dyDescent="0.2">
      <c r="A240" s="37">
        <v>230</v>
      </c>
      <c r="B240" s="98" t="s">
        <v>784</v>
      </c>
      <c r="C240" s="98" t="s">
        <v>1489</v>
      </c>
      <c r="D240" s="107">
        <v>71125</v>
      </c>
      <c r="E240" s="222">
        <f t="shared" si="3"/>
        <v>2643.2400000000052</v>
      </c>
      <c r="F240" s="222">
        <v>73768.240000000005</v>
      </c>
      <c r="G240" s="107"/>
      <c r="H240" s="98" t="s">
        <v>1445</v>
      </c>
      <c r="I240" s="173" t="s">
        <v>1576</v>
      </c>
      <c r="L240" s="206"/>
    </row>
    <row r="241" spans="1:12" s="37" customFormat="1" x14ac:dyDescent="0.2">
      <c r="A241" s="37">
        <v>231</v>
      </c>
      <c r="B241" s="98" t="s">
        <v>564</v>
      </c>
      <c r="C241" s="98" t="s">
        <v>624</v>
      </c>
      <c r="D241" s="107">
        <v>93922</v>
      </c>
      <c r="E241" s="222">
        <f t="shared" si="3"/>
        <v>3757</v>
      </c>
      <c r="F241" s="222">
        <v>97679</v>
      </c>
      <c r="G241" s="107"/>
      <c r="H241" s="98" t="s">
        <v>1777</v>
      </c>
      <c r="I241" s="173" t="s">
        <v>1726</v>
      </c>
      <c r="L241" s="206"/>
    </row>
    <row r="242" spans="1:12" s="37" customFormat="1" x14ac:dyDescent="0.2">
      <c r="A242" s="37">
        <v>232</v>
      </c>
      <c r="B242" s="98" t="s">
        <v>1972</v>
      </c>
      <c r="C242" s="98" t="s">
        <v>1971</v>
      </c>
      <c r="D242" s="107">
        <v>66778</v>
      </c>
      <c r="E242" s="222">
        <f t="shared" si="3"/>
        <v>5003.8399999999965</v>
      </c>
      <c r="F242" s="222">
        <v>71781.84</v>
      </c>
      <c r="G242" s="107"/>
      <c r="H242" s="98" t="s">
        <v>1969</v>
      </c>
      <c r="I242" s="173" t="s">
        <v>446</v>
      </c>
      <c r="L242" s="206"/>
    </row>
    <row r="243" spans="1:12" s="37" customFormat="1" x14ac:dyDescent="0.2">
      <c r="A243" s="37">
        <v>233</v>
      </c>
      <c r="B243" s="98" t="s">
        <v>2804</v>
      </c>
      <c r="C243" s="98" t="s">
        <v>2803</v>
      </c>
      <c r="D243" s="107">
        <v>54848</v>
      </c>
      <c r="E243" s="222">
        <f t="shared" si="3"/>
        <v>4109.5999999999985</v>
      </c>
      <c r="F243" s="222">
        <v>58957.599999999999</v>
      </c>
      <c r="G243" s="107"/>
      <c r="H243" s="98" t="s">
        <v>1969</v>
      </c>
      <c r="I243" s="173" t="s">
        <v>446</v>
      </c>
      <c r="L243" s="206"/>
    </row>
    <row r="244" spans="1:12" s="37" customFormat="1" x14ac:dyDescent="0.2">
      <c r="A244" s="37">
        <v>234</v>
      </c>
      <c r="B244" s="98" t="s">
        <v>714</v>
      </c>
      <c r="C244" s="98" t="s">
        <v>372</v>
      </c>
      <c r="D244" s="107">
        <v>71389</v>
      </c>
      <c r="E244" s="222">
        <f t="shared" si="3"/>
        <v>5349.4799999999959</v>
      </c>
      <c r="F244" s="222">
        <v>76738.48</v>
      </c>
      <c r="G244" s="107"/>
      <c r="H244" s="98" t="s">
        <v>1445</v>
      </c>
      <c r="I244" s="173" t="s">
        <v>1463</v>
      </c>
      <c r="L244" s="206"/>
    </row>
    <row r="245" spans="1:12" s="37" customFormat="1" x14ac:dyDescent="0.2">
      <c r="A245" s="37">
        <v>235</v>
      </c>
      <c r="B245" s="98" t="s">
        <v>1746</v>
      </c>
      <c r="C245" s="98" t="s">
        <v>1745</v>
      </c>
      <c r="D245" s="107">
        <v>64428</v>
      </c>
      <c r="E245" s="222">
        <f t="shared" si="3"/>
        <v>4828.7200000000012</v>
      </c>
      <c r="F245" s="222">
        <v>69256.72</v>
      </c>
      <c r="G245" s="107"/>
      <c r="H245" s="98" t="s">
        <v>1740</v>
      </c>
      <c r="I245" s="173" t="s">
        <v>1434</v>
      </c>
      <c r="L245" s="206"/>
    </row>
    <row r="246" spans="1:12" s="37" customFormat="1" x14ac:dyDescent="0.2">
      <c r="A246" s="37">
        <v>236</v>
      </c>
      <c r="B246" s="98" t="s">
        <v>1181</v>
      </c>
      <c r="C246" s="98" t="s">
        <v>531</v>
      </c>
      <c r="D246" s="107">
        <v>53065</v>
      </c>
      <c r="E246" s="222">
        <f t="shared" si="3"/>
        <v>3976.9200000000055</v>
      </c>
      <c r="F246" s="222">
        <v>57041.920000000006</v>
      </c>
      <c r="G246" s="107"/>
      <c r="H246" s="98" t="s">
        <v>1445</v>
      </c>
      <c r="I246" s="173" t="s">
        <v>1551</v>
      </c>
      <c r="L246" s="206"/>
    </row>
    <row r="247" spans="1:12" s="37" customFormat="1" x14ac:dyDescent="0.2">
      <c r="A247" s="37">
        <v>237</v>
      </c>
      <c r="B247" s="98" t="s">
        <v>1696</v>
      </c>
      <c r="C247" s="98" t="s">
        <v>1695</v>
      </c>
      <c r="D247" s="107">
        <v>78554</v>
      </c>
      <c r="E247" s="222">
        <f t="shared" si="3"/>
        <v>5453.0400000000081</v>
      </c>
      <c r="F247" s="222">
        <v>84007.040000000008</v>
      </c>
      <c r="G247" s="107"/>
      <c r="H247" s="98" t="s">
        <v>1694</v>
      </c>
      <c r="I247" s="173" t="s">
        <v>446</v>
      </c>
      <c r="L247" s="206"/>
    </row>
    <row r="248" spans="1:12" s="37" customFormat="1" x14ac:dyDescent="0.2">
      <c r="A248" s="37">
        <v>238</v>
      </c>
      <c r="B248" s="98" t="s">
        <v>612</v>
      </c>
      <c r="C248" s="98" t="s">
        <v>1571</v>
      </c>
      <c r="D248" s="107">
        <v>73736</v>
      </c>
      <c r="E248" s="222">
        <f t="shared" si="3"/>
        <v>5525.5200000000041</v>
      </c>
      <c r="F248" s="222">
        <v>79261.52</v>
      </c>
      <c r="G248" s="107"/>
      <c r="H248" s="98" t="s">
        <v>1655</v>
      </c>
      <c r="I248" s="173" t="s">
        <v>1505</v>
      </c>
      <c r="L248" s="206"/>
    </row>
    <row r="249" spans="1:12" s="37" customFormat="1" x14ac:dyDescent="0.2">
      <c r="A249" s="37">
        <v>239</v>
      </c>
      <c r="B249" s="98" t="s">
        <v>370</v>
      </c>
      <c r="C249" s="98" t="s">
        <v>978</v>
      </c>
      <c r="D249" s="107">
        <v>56649</v>
      </c>
      <c r="E249" s="222">
        <f t="shared" si="3"/>
        <v>4244.0400000000009</v>
      </c>
      <c r="F249" s="222">
        <v>60893.04</v>
      </c>
      <c r="G249" s="107"/>
      <c r="H249" s="98" t="s">
        <v>1445</v>
      </c>
      <c r="I249" s="173" t="s">
        <v>1576</v>
      </c>
      <c r="L249" s="206"/>
    </row>
    <row r="250" spans="1:12" s="37" customFormat="1" x14ac:dyDescent="0.2">
      <c r="A250" s="37">
        <v>240</v>
      </c>
      <c r="B250" s="98" t="s">
        <v>1547</v>
      </c>
      <c r="C250" s="98" t="s">
        <v>1546</v>
      </c>
      <c r="D250" s="107">
        <v>58551</v>
      </c>
      <c r="E250" s="222">
        <f t="shared" si="3"/>
        <v>4387.7200000000012</v>
      </c>
      <c r="F250" s="222">
        <v>62938.720000000001</v>
      </c>
      <c r="G250" s="107"/>
      <c r="H250" s="98" t="s">
        <v>1529</v>
      </c>
      <c r="I250" s="173" t="s">
        <v>1530</v>
      </c>
      <c r="L250" s="206"/>
    </row>
    <row r="251" spans="1:12" s="37" customFormat="1" x14ac:dyDescent="0.2">
      <c r="A251" s="37">
        <v>241</v>
      </c>
      <c r="B251" s="98" t="s">
        <v>1616</v>
      </c>
      <c r="C251" s="98" t="s">
        <v>856</v>
      </c>
      <c r="D251" s="107">
        <v>76213</v>
      </c>
      <c r="E251" s="222">
        <f t="shared" si="3"/>
        <v>5289.7200000000012</v>
      </c>
      <c r="F251" s="222">
        <v>81502.720000000001</v>
      </c>
      <c r="G251" s="107"/>
      <c r="H251" s="98" t="s">
        <v>1445</v>
      </c>
      <c r="I251" s="173" t="s">
        <v>1614</v>
      </c>
      <c r="L251" s="206"/>
    </row>
    <row r="252" spans="1:12" s="37" customFormat="1" x14ac:dyDescent="0.2">
      <c r="A252" s="37">
        <v>242</v>
      </c>
      <c r="B252" s="98" t="s">
        <v>751</v>
      </c>
      <c r="C252" s="98" t="s">
        <v>1958</v>
      </c>
      <c r="D252" s="107">
        <v>62508</v>
      </c>
      <c r="E252" s="222">
        <f t="shared" si="3"/>
        <v>4683.2799999999988</v>
      </c>
      <c r="F252" s="222">
        <v>67191.28</v>
      </c>
      <c r="G252" s="107"/>
      <c r="H252" s="98" t="s">
        <v>1959</v>
      </c>
      <c r="I252" s="173" t="s">
        <v>446</v>
      </c>
      <c r="L252" s="206"/>
    </row>
    <row r="253" spans="1:12" s="37" customFormat="1" x14ac:dyDescent="0.2">
      <c r="A253" s="37">
        <v>243</v>
      </c>
      <c r="B253" s="98" t="s">
        <v>1384</v>
      </c>
      <c r="C253" s="98" t="s">
        <v>545</v>
      </c>
      <c r="D253" s="107">
        <v>80377</v>
      </c>
      <c r="E253" s="222">
        <f t="shared" si="3"/>
        <v>5139.0800000000017</v>
      </c>
      <c r="F253" s="222">
        <v>85516.08</v>
      </c>
      <c r="G253" s="107"/>
      <c r="H253" s="98" t="s">
        <v>1529</v>
      </c>
      <c r="I253" s="173" t="s">
        <v>1530</v>
      </c>
      <c r="L253" s="206"/>
    </row>
    <row r="254" spans="1:12" s="37" customFormat="1" x14ac:dyDescent="0.2">
      <c r="A254" s="37">
        <v>244</v>
      </c>
      <c r="B254" s="98" t="s">
        <v>1384</v>
      </c>
      <c r="C254" s="98" t="s">
        <v>338</v>
      </c>
      <c r="D254" s="107">
        <v>73736</v>
      </c>
      <c r="E254" s="222">
        <f t="shared" si="3"/>
        <v>5525.5200000000041</v>
      </c>
      <c r="F254" s="222">
        <v>79261.52</v>
      </c>
      <c r="G254" s="107"/>
      <c r="H254" s="98" t="s">
        <v>1445</v>
      </c>
      <c r="I254" s="173" t="s">
        <v>1601</v>
      </c>
      <c r="L254" s="206"/>
    </row>
    <row r="255" spans="1:12" s="37" customFormat="1" x14ac:dyDescent="0.2">
      <c r="A255" s="37">
        <v>245</v>
      </c>
      <c r="B255" s="98" t="s">
        <v>1384</v>
      </c>
      <c r="C255" s="98" t="s">
        <v>919</v>
      </c>
      <c r="D255" s="107">
        <v>53065</v>
      </c>
      <c r="E255" s="222">
        <f t="shared" si="3"/>
        <v>3976.9200000000055</v>
      </c>
      <c r="F255" s="222">
        <v>57041.920000000006</v>
      </c>
      <c r="G255" s="107"/>
      <c r="H255" s="98" t="s">
        <v>1768</v>
      </c>
      <c r="I255" s="173" t="s">
        <v>1757</v>
      </c>
      <c r="L255" s="206"/>
    </row>
    <row r="256" spans="1:12" s="37" customFormat="1" x14ac:dyDescent="0.2">
      <c r="A256" s="37">
        <v>246</v>
      </c>
      <c r="B256" s="98" t="s">
        <v>852</v>
      </c>
      <c r="C256" s="98" t="s">
        <v>1408</v>
      </c>
      <c r="D256" s="107">
        <v>53026</v>
      </c>
      <c r="E256" s="222">
        <f t="shared" si="3"/>
        <v>3973.2799999999988</v>
      </c>
      <c r="F256" s="222">
        <v>56999.28</v>
      </c>
      <c r="G256" s="107"/>
      <c r="H256" s="98" t="s">
        <v>1731</v>
      </c>
      <c r="I256" s="173" t="s">
        <v>1726</v>
      </c>
      <c r="L256" s="206"/>
    </row>
    <row r="257" spans="1:12" s="37" customFormat="1" x14ac:dyDescent="0.2">
      <c r="A257" s="37">
        <v>247</v>
      </c>
      <c r="B257" s="98" t="s">
        <v>727</v>
      </c>
      <c r="C257" s="98" t="s">
        <v>415</v>
      </c>
      <c r="D257" s="107">
        <v>73787</v>
      </c>
      <c r="E257" s="222">
        <f t="shared" si="3"/>
        <v>5121.9600000000064</v>
      </c>
      <c r="F257" s="222">
        <v>78908.960000000006</v>
      </c>
      <c r="G257" s="107"/>
      <c r="H257" s="98" t="s">
        <v>1645</v>
      </c>
      <c r="I257" s="173" t="s">
        <v>1463</v>
      </c>
      <c r="L257" s="206"/>
    </row>
    <row r="258" spans="1:12" s="37" customFormat="1" x14ac:dyDescent="0.2">
      <c r="A258" s="37">
        <v>248</v>
      </c>
      <c r="B258" s="98" t="s">
        <v>727</v>
      </c>
      <c r="C258" s="98" t="s">
        <v>1082</v>
      </c>
      <c r="D258" s="107">
        <v>80952</v>
      </c>
      <c r="E258" s="222">
        <f t="shared" si="3"/>
        <v>5619.6800000000076</v>
      </c>
      <c r="F258" s="222">
        <v>86571.680000000008</v>
      </c>
      <c r="G258" s="107"/>
      <c r="H258" s="98" t="s">
        <v>1445</v>
      </c>
      <c r="I258" s="173" t="s">
        <v>1505</v>
      </c>
      <c r="L258" s="206"/>
    </row>
    <row r="259" spans="1:12" s="37" customFormat="1" x14ac:dyDescent="0.2">
      <c r="A259" s="37">
        <v>249</v>
      </c>
      <c r="B259" s="98" t="s">
        <v>727</v>
      </c>
      <c r="C259" s="98" t="s">
        <v>538</v>
      </c>
      <c r="D259" s="107">
        <v>73787</v>
      </c>
      <c r="E259" s="222">
        <f t="shared" si="3"/>
        <v>5121.9600000000064</v>
      </c>
      <c r="F259" s="222">
        <v>78908.960000000006</v>
      </c>
      <c r="G259" s="107"/>
      <c r="H259" s="98" t="s">
        <v>1445</v>
      </c>
      <c r="I259" s="173" t="s">
        <v>1551</v>
      </c>
      <c r="L259" s="206"/>
    </row>
    <row r="260" spans="1:12" s="37" customFormat="1" x14ac:dyDescent="0.2">
      <c r="A260" s="37">
        <v>250</v>
      </c>
      <c r="B260" s="98" t="s">
        <v>727</v>
      </c>
      <c r="C260" s="98" t="s">
        <v>808</v>
      </c>
      <c r="D260" s="107">
        <v>73787</v>
      </c>
      <c r="E260" s="222">
        <f t="shared" si="3"/>
        <v>5121.9600000000064</v>
      </c>
      <c r="F260" s="222">
        <v>78908.960000000006</v>
      </c>
      <c r="G260" s="107"/>
      <c r="H260" s="98" t="s">
        <v>1777</v>
      </c>
      <c r="I260" s="173" t="s">
        <v>1726</v>
      </c>
      <c r="L260" s="206"/>
    </row>
    <row r="261" spans="1:12" s="37" customFormat="1" x14ac:dyDescent="0.2">
      <c r="A261" s="37">
        <v>251</v>
      </c>
      <c r="B261" s="98" t="s">
        <v>2844</v>
      </c>
      <c r="C261" s="98" t="s">
        <v>393</v>
      </c>
      <c r="D261" s="107">
        <v>69069</v>
      </c>
      <c r="E261" s="222">
        <f t="shared" si="3"/>
        <v>5175.5599999999977</v>
      </c>
      <c r="F261" s="222">
        <v>74244.56</v>
      </c>
      <c r="G261" s="107"/>
      <c r="H261" s="98" t="s">
        <v>1445</v>
      </c>
      <c r="I261" s="173" t="s">
        <v>1614</v>
      </c>
      <c r="L261" s="206"/>
    </row>
    <row r="262" spans="1:12" s="37" customFormat="1" x14ac:dyDescent="0.2">
      <c r="A262" s="37">
        <v>252</v>
      </c>
      <c r="B262" s="98" t="s">
        <v>1641</v>
      </c>
      <c r="C262" s="98" t="s">
        <v>428</v>
      </c>
      <c r="D262" s="107">
        <v>85609</v>
      </c>
      <c r="E262" s="222">
        <f t="shared" si="3"/>
        <v>3424</v>
      </c>
      <c r="F262" s="222">
        <v>89033</v>
      </c>
      <c r="G262" s="107"/>
      <c r="H262" s="98" t="s">
        <v>1640</v>
      </c>
      <c r="I262" s="173" t="s">
        <v>1451</v>
      </c>
      <c r="L262" s="206"/>
    </row>
    <row r="263" spans="1:12" s="37" customFormat="1" x14ac:dyDescent="0.2">
      <c r="A263" s="37">
        <v>253</v>
      </c>
      <c r="B263" s="98" t="s">
        <v>2066</v>
      </c>
      <c r="C263" s="98" t="s">
        <v>615</v>
      </c>
      <c r="D263" s="107">
        <v>56609</v>
      </c>
      <c r="E263" s="222">
        <f t="shared" si="3"/>
        <v>4242.4400000000023</v>
      </c>
      <c r="F263" s="222">
        <v>60851.44</v>
      </c>
      <c r="G263" s="107"/>
      <c r="H263" s="98" t="s">
        <v>1513</v>
      </c>
      <c r="I263" s="173" t="s">
        <v>1514</v>
      </c>
      <c r="L263" s="206"/>
    </row>
    <row r="264" spans="1:12" s="37" customFormat="1" x14ac:dyDescent="0.2">
      <c r="A264" s="37">
        <v>254</v>
      </c>
      <c r="B264" s="98" t="s">
        <v>1772</v>
      </c>
      <c r="C264" s="98" t="s">
        <v>1082</v>
      </c>
      <c r="D264" s="107">
        <v>71389</v>
      </c>
      <c r="E264" s="222">
        <f t="shared" si="3"/>
        <v>5349.4799999999959</v>
      </c>
      <c r="F264" s="222">
        <v>76738.48</v>
      </c>
      <c r="G264" s="107"/>
      <c r="H264" s="98" t="s">
        <v>1770</v>
      </c>
      <c r="I264" s="173" t="s">
        <v>1757</v>
      </c>
      <c r="L264" s="206"/>
    </row>
    <row r="265" spans="1:12" s="37" customFormat="1" x14ac:dyDescent="0.2">
      <c r="A265" s="37">
        <v>255</v>
      </c>
      <c r="B265" s="98" t="s">
        <v>1633</v>
      </c>
      <c r="C265" s="98" t="s">
        <v>1028</v>
      </c>
      <c r="D265" s="107">
        <v>56649</v>
      </c>
      <c r="E265" s="222">
        <f t="shared" si="3"/>
        <v>4244.0400000000009</v>
      </c>
      <c r="F265" s="222">
        <v>60893.04</v>
      </c>
      <c r="G265" s="107"/>
      <c r="H265" s="98" t="s">
        <v>1626</v>
      </c>
      <c r="I265" s="173" t="s">
        <v>1627</v>
      </c>
      <c r="L265" s="206"/>
    </row>
    <row r="266" spans="1:12" s="37" customFormat="1" x14ac:dyDescent="0.2">
      <c r="A266" s="37">
        <v>256</v>
      </c>
      <c r="B266" s="117" t="s">
        <v>420</v>
      </c>
      <c r="C266" s="117" t="s">
        <v>420</v>
      </c>
      <c r="D266" s="107">
        <v>93922</v>
      </c>
      <c r="E266" s="222">
        <f t="shared" si="3"/>
        <v>3757</v>
      </c>
      <c r="F266" s="222">
        <v>97679</v>
      </c>
      <c r="G266" s="107"/>
      <c r="H266" s="98" t="s">
        <v>1786</v>
      </c>
      <c r="I266" s="173" t="s">
        <v>1726</v>
      </c>
      <c r="L266" s="206"/>
    </row>
    <row r="267" spans="1:12" s="37" customFormat="1" x14ac:dyDescent="0.2">
      <c r="A267" s="37">
        <v>257</v>
      </c>
      <c r="B267" s="98" t="s">
        <v>2346</v>
      </c>
      <c r="C267" s="98" t="s">
        <v>624</v>
      </c>
      <c r="D267" s="107">
        <v>51341</v>
      </c>
      <c r="E267" s="222">
        <f t="shared" si="3"/>
        <v>3846.5999999999985</v>
      </c>
      <c r="F267" s="222">
        <v>55187.6</v>
      </c>
      <c r="G267" s="107"/>
      <c r="H267" s="98" t="s">
        <v>1731</v>
      </c>
      <c r="I267" s="173" t="s">
        <v>1726</v>
      </c>
      <c r="L267" s="206"/>
    </row>
    <row r="268" spans="1:12" s="37" customFormat="1" x14ac:dyDescent="0.2">
      <c r="A268" s="37">
        <v>258</v>
      </c>
      <c r="B268" s="98" t="s">
        <v>484</v>
      </c>
      <c r="C268" s="98" t="s">
        <v>981</v>
      </c>
      <c r="D268" s="107">
        <v>80952</v>
      </c>
      <c r="E268" s="222">
        <f t="shared" si="3"/>
        <v>5619.6800000000076</v>
      </c>
      <c r="F268" s="222">
        <v>86571.680000000008</v>
      </c>
      <c r="G268" s="107"/>
      <c r="H268" s="98" t="s">
        <v>1513</v>
      </c>
      <c r="I268" s="173" t="s">
        <v>1514</v>
      </c>
      <c r="L268" s="206"/>
    </row>
    <row r="269" spans="1:12" s="37" customFormat="1" x14ac:dyDescent="0.2">
      <c r="A269" s="37">
        <v>259</v>
      </c>
      <c r="B269" s="98" t="s">
        <v>2141</v>
      </c>
      <c r="C269" s="98" t="s">
        <v>2140</v>
      </c>
      <c r="D269" s="107">
        <v>60563</v>
      </c>
      <c r="E269" s="222">
        <f t="shared" si="3"/>
        <v>4537.8800000000047</v>
      </c>
      <c r="F269" s="222">
        <v>65100.880000000005</v>
      </c>
      <c r="G269" s="107"/>
      <c r="H269" s="98" t="s">
        <v>1363</v>
      </c>
      <c r="I269" s="173" t="s">
        <v>1364</v>
      </c>
      <c r="L269" s="206"/>
    </row>
    <row r="270" spans="1:12" s="37" customFormat="1" x14ac:dyDescent="0.2">
      <c r="A270" s="37">
        <v>260</v>
      </c>
      <c r="B270" s="98" t="s">
        <v>1622</v>
      </c>
      <c r="C270" s="98" t="s">
        <v>725</v>
      </c>
      <c r="D270" s="107">
        <v>89124</v>
      </c>
      <c r="E270" s="222">
        <f t="shared" si="3"/>
        <v>5215.4400000000023</v>
      </c>
      <c r="F270" s="222">
        <v>94339.44</v>
      </c>
      <c r="G270" s="107"/>
      <c r="H270" s="98" t="s">
        <v>1815</v>
      </c>
      <c r="I270" s="173" t="s">
        <v>1433</v>
      </c>
      <c r="L270" s="206"/>
    </row>
    <row r="271" spans="1:12" s="37" customFormat="1" x14ac:dyDescent="0.2">
      <c r="A271" s="37">
        <v>261</v>
      </c>
      <c r="B271" s="98" t="s">
        <v>2467</v>
      </c>
      <c r="C271" s="98" t="s">
        <v>2466</v>
      </c>
      <c r="D271" s="107">
        <v>51341</v>
      </c>
      <c r="E271" s="222">
        <f t="shared" si="3"/>
        <v>3846.5999999999985</v>
      </c>
      <c r="F271" s="222">
        <v>55187.6</v>
      </c>
      <c r="G271" s="107"/>
      <c r="H271" s="98" t="s">
        <v>1698</v>
      </c>
      <c r="I271" s="173" t="s">
        <v>448</v>
      </c>
      <c r="L271" s="206"/>
    </row>
    <row r="272" spans="1:12" s="37" customFormat="1" x14ac:dyDescent="0.2">
      <c r="A272" s="37">
        <v>262</v>
      </c>
      <c r="B272" s="98" t="s">
        <v>1592</v>
      </c>
      <c r="C272" s="98" t="s">
        <v>711</v>
      </c>
      <c r="D272" s="107">
        <v>60518</v>
      </c>
      <c r="E272" s="222">
        <f t="shared" si="3"/>
        <v>4535.0400000000009</v>
      </c>
      <c r="F272" s="222">
        <v>65053.04</v>
      </c>
      <c r="G272" s="107"/>
      <c r="H272" s="98" t="s">
        <v>1445</v>
      </c>
      <c r="I272" s="173" t="s">
        <v>1480</v>
      </c>
      <c r="L272" s="206"/>
    </row>
    <row r="273" spans="1:12" s="37" customFormat="1" x14ac:dyDescent="0.2">
      <c r="A273" s="37">
        <v>263</v>
      </c>
      <c r="B273" s="98" t="s">
        <v>2107</v>
      </c>
      <c r="C273" s="98" t="s">
        <v>402</v>
      </c>
      <c r="D273" s="107">
        <v>53026</v>
      </c>
      <c r="E273" s="222">
        <f t="shared" ref="E273" si="4">F273-D273</f>
        <v>3973.2799999999988</v>
      </c>
      <c r="F273" s="222">
        <v>56999.28</v>
      </c>
      <c r="G273" s="107"/>
      <c r="H273" s="98" t="s">
        <v>1445</v>
      </c>
      <c r="I273" s="173" t="s">
        <v>1614</v>
      </c>
      <c r="L273" s="206"/>
    </row>
    <row r="274" spans="1:12" s="65" customFormat="1" x14ac:dyDescent="0.2">
      <c r="A274" s="37">
        <v>264</v>
      </c>
      <c r="B274" s="117" t="s">
        <v>2805</v>
      </c>
      <c r="C274" s="117" t="s">
        <v>609</v>
      </c>
      <c r="D274" s="107">
        <v>60000</v>
      </c>
      <c r="E274" s="222">
        <v>0</v>
      </c>
      <c r="F274" s="222">
        <v>60000</v>
      </c>
      <c r="G274" s="152"/>
      <c r="H274" s="117" t="s">
        <v>1805</v>
      </c>
      <c r="I274" s="165">
        <v>86210001</v>
      </c>
    </row>
    <row r="275" spans="1:12" s="37" customFormat="1" x14ac:dyDescent="0.2">
      <c r="A275" s="37">
        <v>265</v>
      </c>
      <c r="B275" s="98" t="s">
        <v>847</v>
      </c>
      <c r="C275" s="98" t="s">
        <v>2067</v>
      </c>
      <c r="D275" s="107">
        <v>51341</v>
      </c>
      <c r="E275" s="222">
        <f t="shared" ref="E275:E291" si="5">F275-D275</f>
        <v>3846.5999999999985</v>
      </c>
      <c r="F275" s="222">
        <v>55187.6</v>
      </c>
      <c r="G275" s="107"/>
      <c r="H275" s="98" t="s">
        <v>1379</v>
      </c>
      <c r="I275" s="173" t="s">
        <v>1364</v>
      </c>
      <c r="L275" s="206"/>
    </row>
    <row r="276" spans="1:12" s="37" customFormat="1" x14ac:dyDescent="0.2">
      <c r="A276" s="37">
        <v>266</v>
      </c>
      <c r="B276" s="98" t="s">
        <v>1444</v>
      </c>
      <c r="C276" s="98" t="s">
        <v>433</v>
      </c>
      <c r="D276" s="107">
        <v>73736</v>
      </c>
      <c r="E276" s="222">
        <f t="shared" si="5"/>
        <v>5525.5200000000041</v>
      </c>
      <c r="F276" s="222">
        <v>79261.52</v>
      </c>
      <c r="G276" s="107"/>
      <c r="H276" s="98" t="s">
        <v>1440</v>
      </c>
      <c r="I276" s="173" t="s">
        <v>1437</v>
      </c>
      <c r="L276" s="206"/>
    </row>
    <row r="277" spans="1:12" s="37" customFormat="1" x14ac:dyDescent="0.2">
      <c r="A277" s="37">
        <v>267</v>
      </c>
      <c r="B277" s="98" t="s">
        <v>1483</v>
      </c>
      <c r="C277" s="98" t="s">
        <v>329</v>
      </c>
      <c r="D277" s="107">
        <v>88423</v>
      </c>
      <c r="E277" s="222">
        <f t="shared" si="5"/>
        <v>3537</v>
      </c>
      <c r="F277" s="222">
        <v>91960</v>
      </c>
      <c r="G277" s="107"/>
      <c r="H277" s="98" t="s">
        <v>1445</v>
      </c>
      <c r="I277" s="173" t="s">
        <v>1480</v>
      </c>
      <c r="L277" s="206"/>
    </row>
    <row r="278" spans="1:12" s="37" customFormat="1" x14ac:dyDescent="0.2">
      <c r="A278" s="37">
        <v>268</v>
      </c>
      <c r="B278" s="98" t="s">
        <v>2537</v>
      </c>
      <c r="C278" s="98" t="s">
        <v>1418</v>
      </c>
      <c r="D278" s="107">
        <v>54807</v>
      </c>
      <c r="E278" s="222">
        <f t="shared" si="5"/>
        <v>4107.9599999999991</v>
      </c>
      <c r="F278" s="222">
        <v>58914.96</v>
      </c>
      <c r="G278" s="107"/>
      <c r="H278" s="98" t="s">
        <v>1445</v>
      </c>
      <c r="I278" s="173" t="s">
        <v>1551</v>
      </c>
      <c r="L278" s="206"/>
    </row>
    <row r="279" spans="1:12" s="37" customFormat="1" x14ac:dyDescent="0.2">
      <c r="A279" s="37">
        <v>269</v>
      </c>
      <c r="B279" s="98" t="s">
        <v>1584</v>
      </c>
      <c r="C279" s="98" t="s">
        <v>1341</v>
      </c>
      <c r="D279" s="107">
        <v>66593</v>
      </c>
      <c r="E279" s="222">
        <f t="shared" si="5"/>
        <v>4990.1999999999971</v>
      </c>
      <c r="F279" s="222">
        <v>71583.199999999997</v>
      </c>
      <c r="G279" s="107"/>
      <c r="H279" s="98" t="s">
        <v>1583</v>
      </c>
      <c r="I279" s="173" t="s">
        <v>1576</v>
      </c>
      <c r="L279" s="206"/>
    </row>
    <row r="280" spans="1:12" s="37" customFormat="1" x14ac:dyDescent="0.2">
      <c r="A280" s="37">
        <v>270</v>
      </c>
      <c r="B280" s="98" t="s">
        <v>910</v>
      </c>
      <c r="C280" s="98" t="s">
        <v>1544</v>
      </c>
      <c r="D280" s="107">
        <v>77819</v>
      </c>
      <c r="E280" s="222">
        <f t="shared" si="5"/>
        <v>4975.4000000000087</v>
      </c>
      <c r="F280" s="222">
        <v>82794.400000000009</v>
      </c>
      <c r="G280" s="107"/>
      <c r="H280" s="98" t="s">
        <v>1445</v>
      </c>
      <c r="I280" s="173" t="s">
        <v>1543</v>
      </c>
      <c r="L280" s="206"/>
    </row>
    <row r="281" spans="1:12" s="37" customFormat="1" x14ac:dyDescent="0.2">
      <c r="A281" s="37">
        <v>271</v>
      </c>
      <c r="B281" s="98" t="s">
        <v>1606</v>
      </c>
      <c r="C281" s="98" t="s">
        <v>357</v>
      </c>
      <c r="D281" s="107">
        <v>58595</v>
      </c>
      <c r="E281" s="222">
        <f t="shared" si="5"/>
        <v>4390.5200000000041</v>
      </c>
      <c r="F281" s="222">
        <v>62985.520000000004</v>
      </c>
      <c r="G281" s="107"/>
      <c r="H281" s="98" t="s">
        <v>1445</v>
      </c>
      <c r="I281" s="173" t="s">
        <v>1601</v>
      </c>
      <c r="L281" s="206"/>
    </row>
    <row r="282" spans="1:12" s="37" customFormat="1" x14ac:dyDescent="0.2">
      <c r="A282" s="37">
        <v>272</v>
      </c>
      <c r="B282" s="98" t="s">
        <v>1422</v>
      </c>
      <c r="C282" s="98" t="s">
        <v>382</v>
      </c>
      <c r="D282" s="107">
        <v>93922</v>
      </c>
      <c r="E282" s="222">
        <f t="shared" si="5"/>
        <v>3757</v>
      </c>
      <c r="F282" s="222">
        <v>97679</v>
      </c>
      <c r="G282" s="107"/>
      <c r="H282" s="98" t="s">
        <v>1445</v>
      </c>
      <c r="I282" s="173" t="s">
        <v>1433</v>
      </c>
      <c r="L282" s="206"/>
    </row>
    <row r="283" spans="1:12" s="37" customFormat="1" x14ac:dyDescent="0.2">
      <c r="A283" s="37">
        <v>273</v>
      </c>
      <c r="B283" s="98" t="s">
        <v>1422</v>
      </c>
      <c r="C283" s="98" t="s">
        <v>348</v>
      </c>
      <c r="D283" s="107">
        <v>93240</v>
      </c>
      <c r="E283" s="222">
        <f t="shared" si="5"/>
        <v>1546</v>
      </c>
      <c r="F283" s="222">
        <v>94786</v>
      </c>
      <c r="G283" s="107"/>
      <c r="H283" s="98" t="s">
        <v>1817</v>
      </c>
      <c r="I283" s="173" t="s">
        <v>442</v>
      </c>
      <c r="L283" s="206"/>
    </row>
    <row r="284" spans="1:12" s="37" customFormat="1" x14ac:dyDescent="0.2">
      <c r="A284" s="37">
        <v>274</v>
      </c>
      <c r="B284" s="98" t="s">
        <v>1422</v>
      </c>
      <c r="C284" s="98" t="s">
        <v>353</v>
      </c>
      <c r="D284" s="107">
        <v>88423</v>
      </c>
      <c r="E284" s="222">
        <f t="shared" si="5"/>
        <v>3537</v>
      </c>
      <c r="F284" s="222">
        <v>91960</v>
      </c>
      <c r="G284" s="107"/>
      <c r="H284" s="98" t="s">
        <v>1805</v>
      </c>
      <c r="I284" s="173" t="s">
        <v>446</v>
      </c>
      <c r="L284" s="206"/>
    </row>
    <row r="285" spans="1:12" s="37" customFormat="1" x14ac:dyDescent="0.2">
      <c r="A285" s="37">
        <v>275</v>
      </c>
      <c r="B285" s="98" t="s">
        <v>1422</v>
      </c>
      <c r="C285" s="98" t="s">
        <v>557</v>
      </c>
      <c r="D285" s="107">
        <v>73787</v>
      </c>
      <c r="E285" s="222">
        <f t="shared" si="5"/>
        <v>5121.9600000000064</v>
      </c>
      <c r="F285" s="222">
        <v>78908.960000000006</v>
      </c>
      <c r="G285" s="107"/>
      <c r="H285" s="98" t="s">
        <v>1421</v>
      </c>
      <c r="I285" s="173" t="s">
        <v>446</v>
      </c>
      <c r="L285" s="206"/>
    </row>
    <row r="286" spans="1:12" s="37" customFormat="1" x14ac:dyDescent="0.2">
      <c r="A286" s="37">
        <v>276</v>
      </c>
      <c r="B286" s="98" t="s">
        <v>530</v>
      </c>
      <c r="C286" s="98" t="s">
        <v>2404</v>
      </c>
      <c r="D286" s="107">
        <v>51341</v>
      </c>
      <c r="E286" s="222">
        <f t="shared" si="5"/>
        <v>3846.5999999999985</v>
      </c>
      <c r="F286" s="222">
        <v>55187.6</v>
      </c>
      <c r="G286" s="107"/>
      <c r="H286" s="98" t="s">
        <v>1445</v>
      </c>
      <c r="I286" s="173" t="s">
        <v>1614</v>
      </c>
      <c r="L286" s="206"/>
    </row>
    <row r="287" spans="1:12" s="37" customFormat="1" x14ac:dyDescent="0.2">
      <c r="A287" s="37">
        <v>277</v>
      </c>
      <c r="B287" s="98" t="s">
        <v>1976</v>
      </c>
      <c r="C287" s="98" t="s">
        <v>1975</v>
      </c>
      <c r="D287" s="107">
        <v>93922</v>
      </c>
      <c r="E287" s="222">
        <f t="shared" si="5"/>
        <v>3757</v>
      </c>
      <c r="F287" s="222">
        <v>97679</v>
      </c>
      <c r="G287" s="107"/>
      <c r="H287" s="98" t="s">
        <v>1974</v>
      </c>
      <c r="I287" s="173" t="s">
        <v>442</v>
      </c>
      <c r="L287" s="206"/>
    </row>
    <row r="288" spans="1:12" s="37" customFormat="1" x14ac:dyDescent="0.2">
      <c r="A288" s="37">
        <v>278</v>
      </c>
      <c r="B288" s="98" t="s">
        <v>343</v>
      </c>
      <c r="C288" s="98" t="s">
        <v>342</v>
      </c>
      <c r="D288" s="107">
        <v>54807</v>
      </c>
      <c r="E288" s="222">
        <f t="shared" si="5"/>
        <v>4107.9599999999991</v>
      </c>
      <c r="F288" s="222">
        <v>58914.96</v>
      </c>
      <c r="G288" s="107"/>
      <c r="H288" s="98" t="s">
        <v>2290</v>
      </c>
      <c r="I288" s="173" t="s">
        <v>1480</v>
      </c>
      <c r="L288" s="206"/>
    </row>
    <row r="289" spans="1:12" s="37" customFormat="1" x14ac:dyDescent="0.2">
      <c r="A289" s="37">
        <v>279</v>
      </c>
      <c r="B289" s="98" t="s">
        <v>2068</v>
      </c>
      <c r="C289" s="98" t="s">
        <v>330</v>
      </c>
      <c r="D289" s="107">
        <v>54848</v>
      </c>
      <c r="E289" s="222">
        <f t="shared" si="5"/>
        <v>4109.5999999999985</v>
      </c>
      <c r="F289" s="222">
        <v>58957.599999999999</v>
      </c>
      <c r="G289" s="107"/>
      <c r="H289" s="98" t="s">
        <v>1647</v>
      </c>
      <c r="I289" s="173" t="s">
        <v>1480</v>
      </c>
      <c r="L289" s="206"/>
    </row>
    <row r="290" spans="1:12" s="37" customFormat="1" x14ac:dyDescent="0.2">
      <c r="A290" s="37">
        <v>280</v>
      </c>
      <c r="B290" s="98" t="s">
        <v>2293</v>
      </c>
      <c r="C290" s="98" t="s">
        <v>853</v>
      </c>
      <c r="D290" s="107">
        <v>51341</v>
      </c>
      <c r="E290" s="222">
        <f t="shared" si="5"/>
        <v>3846.5999999999985</v>
      </c>
      <c r="F290" s="222">
        <v>55187.6</v>
      </c>
      <c r="G290" s="107"/>
      <c r="H290" s="98" t="s">
        <v>1445</v>
      </c>
      <c r="I290" s="173" t="s">
        <v>1485</v>
      </c>
      <c r="L290" s="206"/>
    </row>
    <row r="291" spans="1:12" s="37" customFormat="1" x14ac:dyDescent="0.2">
      <c r="A291" s="37">
        <v>281</v>
      </c>
      <c r="B291" s="98" t="s">
        <v>2193</v>
      </c>
      <c r="C291" s="98" t="s">
        <v>816</v>
      </c>
      <c r="D291" s="107">
        <v>51341</v>
      </c>
      <c r="E291" s="222">
        <f t="shared" si="5"/>
        <v>3846.5999999999985</v>
      </c>
      <c r="F291" s="222">
        <v>55187.6</v>
      </c>
      <c r="G291" s="107"/>
      <c r="H291" s="98" t="s">
        <v>1777</v>
      </c>
      <c r="I291" s="173" t="s">
        <v>1726</v>
      </c>
      <c r="L291" s="206"/>
    </row>
    <row r="292" spans="1:12" s="65" customFormat="1" x14ac:dyDescent="0.2">
      <c r="A292" s="37">
        <v>282</v>
      </c>
      <c r="B292" s="117" t="s">
        <v>2841</v>
      </c>
      <c r="C292" s="117" t="s">
        <v>605</v>
      </c>
      <c r="D292" s="107">
        <v>60000</v>
      </c>
      <c r="E292" s="222">
        <v>0</v>
      </c>
      <c r="F292" s="222">
        <v>60000</v>
      </c>
      <c r="G292" s="152"/>
      <c r="H292" s="117" t="s">
        <v>1809</v>
      </c>
      <c r="I292" s="165" t="s">
        <v>1627</v>
      </c>
    </row>
    <row r="293" spans="1:12" s="37" customFormat="1" x14ac:dyDescent="0.2">
      <c r="A293" s="37">
        <v>283</v>
      </c>
      <c r="B293" s="98" t="s">
        <v>374</v>
      </c>
      <c r="C293" s="98" t="s">
        <v>411</v>
      </c>
      <c r="D293" s="107">
        <v>51341</v>
      </c>
      <c r="E293" s="222">
        <f t="shared" ref="E293:E324" si="6">F293-D293</f>
        <v>3846.5999999999985</v>
      </c>
      <c r="F293" s="222">
        <v>55187.6</v>
      </c>
      <c r="G293" s="107"/>
      <c r="H293" s="98" t="s">
        <v>1731</v>
      </c>
      <c r="I293" s="173" t="s">
        <v>1726</v>
      </c>
      <c r="L293" s="206"/>
    </row>
    <row r="294" spans="1:12" s="37" customFormat="1" x14ac:dyDescent="0.2">
      <c r="A294" s="37">
        <v>284</v>
      </c>
      <c r="B294" s="98" t="s">
        <v>514</v>
      </c>
      <c r="C294" s="98" t="s">
        <v>348</v>
      </c>
      <c r="D294" s="107">
        <v>54807</v>
      </c>
      <c r="E294" s="222">
        <f t="shared" si="6"/>
        <v>4107.9599999999991</v>
      </c>
      <c r="F294" s="222">
        <v>58914.96</v>
      </c>
      <c r="G294" s="107"/>
      <c r="H294" s="98" t="s">
        <v>1694</v>
      </c>
      <c r="I294" s="173" t="s">
        <v>446</v>
      </c>
      <c r="L294" s="206"/>
    </row>
    <row r="295" spans="1:12" s="37" customFormat="1" x14ac:dyDescent="0.2">
      <c r="A295" s="37">
        <v>285</v>
      </c>
      <c r="B295" s="98" t="s">
        <v>1542</v>
      </c>
      <c r="C295" s="98" t="s">
        <v>758</v>
      </c>
      <c r="D295" s="107">
        <v>93922</v>
      </c>
      <c r="E295" s="222">
        <f t="shared" si="6"/>
        <v>3757</v>
      </c>
      <c r="F295" s="222">
        <v>97679</v>
      </c>
      <c r="G295" s="107"/>
      <c r="H295" s="98" t="s">
        <v>1445</v>
      </c>
      <c r="I295" s="173" t="s">
        <v>1543</v>
      </c>
      <c r="L295" s="206"/>
    </row>
    <row r="296" spans="1:12" s="37" customFormat="1" x14ac:dyDescent="0.2">
      <c r="A296" s="37">
        <v>286</v>
      </c>
      <c r="B296" s="98" t="s">
        <v>1790</v>
      </c>
      <c r="C296" s="98" t="s">
        <v>1743</v>
      </c>
      <c r="D296" s="107">
        <v>58551</v>
      </c>
      <c r="E296" s="222">
        <f t="shared" si="6"/>
        <v>4387.7200000000012</v>
      </c>
      <c r="F296" s="222">
        <v>62938.720000000001</v>
      </c>
      <c r="G296" s="107"/>
      <c r="H296" s="98" t="s">
        <v>1786</v>
      </c>
      <c r="I296" s="173" t="s">
        <v>1726</v>
      </c>
      <c r="L296" s="206"/>
    </row>
    <row r="297" spans="1:12" s="37" customFormat="1" x14ac:dyDescent="0.2">
      <c r="A297" s="37">
        <v>287</v>
      </c>
      <c r="B297" s="98" t="s">
        <v>1957</v>
      </c>
      <c r="C297" s="98" t="s">
        <v>1346</v>
      </c>
      <c r="D297" s="107">
        <v>82847</v>
      </c>
      <c r="E297" s="222">
        <f t="shared" si="6"/>
        <v>5297.1600000000035</v>
      </c>
      <c r="F297" s="222">
        <v>88144.16</v>
      </c>
      <c r="G297" s="107"/>
      <c r="H297" s="98" t="s">
        <v>1964</v>
      </c>
      <c r="I297" s="173" t="s">
        <v>448</v>
      </c>
      <c r="L297" s="206"/>
    </row>
    <row r="298" spans="1:12" s="37" customFormat="1" x14ac:dyDescent="0.2">
      <c r="A298" s="37">
        <v>288</v>
      </c>
      <c r="B298" s="98" t="s">
        <v>1465</v>
      </c>
      <c r="C298" s="98" t="s">
        <v>704</v>
      </c>
      <c r="D298" s="107">
        <v>85609</v>
      </c>
      <c r="E298" s="222">
        <f t="shared" si="6"/>
        <v>3424</v>
      </c>
      <c r="F298" s="222">
        <v>89033</v>
      </c>
      <c r="G298" s="107"/>
      <c r="H298" s="98" t="s">
        <v>1445</v>
      </c>
      <c r="I298" s="173" t="s">
        <v>1463</v>
      </c>
      <c r="L298" s="206"/>
    </row>
    <row r="299" spans="1:12" s="37" customFormat="1" x14ac:dyDescent="0.2">
      <c r="A299" s="37">
        <v>289</v>
      </c>
      <c r="B299" s="98" t="s">
        <v>1415</v>
      </c>
      <c r="C299" s="98" t="s">
        <v>1299</v>
      </c>
      <c r="D299" s="107">
        <v>77819</v>
      </c>
      <c r="E299" s="222">
        <f t="shared" si="6"/>
        <v>4975.4000000000087</v>
      </c>
      <c r="F299" s="222">
        <v>82794.400000000009</v>
      </c>
      <c r="G299" s="107"/>
      <c r="H299" s="98" t="s">
        <v>1858</v>
      </c>
      <c r="I299" s="173" t="s">
        <v>1859</v>
      </c>
      <c r="L299" s="206"/>
    </row>
    <row r="300" spans="1:12" s="37" customFormat="1" x14ac:dyDescent="0.2">
      <c r="A300" s="37">
        <v>290</v>
      </c>
      <c r="B300" s="98" t="s">
        <v>2269</v>
      </c>
      <c r="C300" s="98" t="s">
        <v>2268</v>
      </c>
      <c r="D300" s="107">
        <v>78653</v>
      </c>
      <c r="E300" s="222">
        <f t="shared" si="6"/>
        <v>4603.1600000000035</v>
      </c>
      <c r="F300" s="222">
        <v>83256.160000000003</v>
      </c>
      <c r="G300" s="107"/>
      <c r="H300" s="98" t="s">
        <v>1729</v>
      </c>
      <c r="I300" s="173" t="s">
        <v>1437</v>
      </c>
      <c r="L300" s="206"/>
    </row>
    <row r="301" spans="1:12" s="37" customFormat="1" x14ac:dyDescent="0.2">
      <c r="A301" s="37">
        <v>291</v>
      </c>
      <c r="B301" s="98" t="s">
        <v>2593</v>
      </c>
      <c r="C301" s="98" t="s">
        <v>1278</v>
      </c>
      <c r="D301" s="107">
        <v>60563</v>
      </c>
      <c r="E301" s="222">
        <f t="shared" si="6"/>
        <v>4537.8800000000047</v>
      </c>
      <c r="F301" s="222">
        <v>65100.880000000005</v>
      </c>
      <c r="G301" s="107"/>
      <c r="H301" s="98" t="s">
        <v>2590</v>
      </c>
      <c r="I301" s="173" t="s">
        <v>2337</v>
      </c>
      <c r="L301" s="206"/>
    </row>
    <row r="302" spans="1:12" s="37" customFormat="1" x14ac:dyDescent="0.2">
      <c r="A302" s="37">
        <v>292</v>
      </c>
      <c r="B302" s="98" t="s">
        <v>1369</v>
      </c>
      <c r="C302" s="98" t="s">
        <v>1368</v>
      </c>
      <c r="D302" s="107">
        <v>78554</v>
      </c>
      <c r="E302" s="222">
        <f t="shared" si="6"/>
        <v>5453.0400000000081</v>
      </c>
      <c r="F302" s="222">
        <v>84007.040000000008</v>
      </c>
      <c r="G302" s="107"/>
      <c r="H302" s="98" t="s">
        <v>1363</v>
      </c>
      <c r="I302" s="173" t="s">
        <v>1364</v>
      </c>
      <c r="L302" s="206"/>
    </row>
    <row r="303" spans="1:12" s="37" customFormat="1" x14ac:dyDescent="0.2">
      <c r="A303" s="37">
        <v>293</v>
      </c>
      <c r="B303" s="98" t="s">
        <v>1827</v>
      </c>
      <c r="C303" s="98" t="s">
        <v>778</v>
      </c>
      <c r="D303" s="107">
        <v>93922</v>
      </c>
      <c r="E303" s="222">
        <f t="shared" si="6"/>
        <v>3757</v>
      </c>
      <c r="F303" s="222">
        <v>97679</v>
      </c>
      <c r="G303" s="107"/>
      <c r="H303" s="98" t="s">
        <v>1825</v>
      </c>
      <c r="I303" s="173" t="s">
        <v>446</v>
      </c>
      <c r="L303" s="206"/>
    </row>
    <row r="304" spans="1:12" s="37" customFormat="1" x14ac:dyDescent="0.2">
      <c r="A304" s="37">
        <v>294</v>
      </c>
      <c r="B304" s="98" t="s">
        <v>1206</v>
      </c>
      <c r="C304" s="98" t="s">
        <v>814</v>
      </c>
      <c r="D304" s="107">
        <v>85609</v>
      </c>
      <c r="E304" s="222">
        <f t="shared" si="6"/>
        <v>3424</v>
      </c>
      <c r="F304" s="222">
        <v>89033</v>
      </c>
      <c r="G304" s="107"/>
      <c r="H304" s="98" t="s">
        <v>1955</v>
      </c>
      <c r="I304" s="173" t="s">
        <v>442</v>
      </c>
      <c r="L304" s="206"/>
    </row>
    <row r="305" spans="1:12" s="37" customFormat="1" x14ac:dyDescent="0.2">
      <c r="A305" s="37">
        <v>295</v>
      </c>
      <c r="B305" s="98" t="s">
        <v>1449</v>
      </c>
      <c r="C305" s="98" t="s">
        <v>508</v>
      </c>
      <c r="D305" s="107">
        <v>62551</v>
      </c>
      <c r="E305" s="222">
        <f t="shared" si="6"/>
        <v>4687.0800000000017</v>
      </c>
      <c r="F305" s="222">
        <v>67238.080000000002</v>
      </c>
      <c r="G305" s="107"/>
      <c r="H305" s="98" t="s">
        <v>1445</v>
      </c>
      <c r="I305" s="173" t="s">
        <v>1446</v>
      </c>
      <c r="L305" s="206"/>
    </row>
    <row r="306" spans="1:12" s="37" customFormat="1" x14ac:dyDescent="0.2">
      <c r="A306" s="37">
        <v>296</v>
      </c>
      <c r="B306" s="98" t="s">
        <v>1488</v>
      </c>
      <c r="C306" s="98" t="s">
        <v>329</v>
      </c>
      <c r="D306" s="107">
        <v>58595</v>
      </c>
      <c r="E306" s="222">
        <f t="shared" si="6"/>
        <v>4390.5200000000041</v>
      </c>
      <c r="F306" s="222">
        <v>62985.520000000004</v>
      </c>
      <c r="G306" s="107"/>
      <c r="H306" s="98" t="s">
        <v>1445</v>
      </c>
      <c r="I306" s="173" t="s">
        <v>1485</v>
      </c>
      <c r="L306" s="206"/>
    </row>
    <row r="307" spans="1:12" s="37" customFormat="1" x14ac:dyDescent="0.2">
      <c r="A307" s="37">
        <v>297</v>
      </c>
      <c r="B307" s="98" t="s">
        <v>1375</v>
      </c>
      <c r="C307" s="98" t="s">
        <v>1365</v>
      </c>
      <c r="D307" s="107">
        <v>73787</v>
      </c>
      <c r="E307" s="222">
        <f t="shared" si="6"/>
        <v>5121.9600000000064</v>
      </c>
      <c r="F307" s="222">
        <v>78908.960000000006</v>
      </c>
      <c r="G307" s="107"/>
      <c r="H307" s="98" t="s">
        <v>1374</v>
      </c>
      <c r="I307" s="173" t="s">
        <v>1364</v>
      </c>
      <c r="L307" s="206"/>
    </row>
    <row r="308" spans="1:12" s="37" customFormat="1" x14ac:dyDescent="0.2">
      <c r="A308" s="37">
        <v>298</v>
      </c>
      <c r="B308" s="98" t="s">
        <v>2339</v>
      </c>
      <c r="C308" s="98" t="s">
        <v>538</v>
      </c>
      <c r="D308" s="107">
        <v>53026</v>
      </c>
      <c r="E308" s="222">
        <f t="shared" si="6"/>
        <v>3973.2799999999988</v>
      </c>
      <c r="F308" s="222">
        <v>56999.28</v>
      </c>
      <c r="G308" s="107"/>
      <c r="H308" s="98" t="s">
        <v>2591</v>
      </c>
      <c r="I308" s="173" t="s">
        <v>2337</v>
      </c>
      <c r="L308" s="206"/>
    </row>
    <row r="309" spans="1:12" s="37" customFormat="1" x14ac:dyDescent="0.2">
      <c r="A309" s="37">
        <v>299</v>
      </c>
      <c r="B309" s="98" t="s">
        <v>1732</v>
      </c>
      <c r="C309" s="98" t="s">
        <v>624</v>
      </c>
      <c r="D309" s="107">
        <v>78321</v>
      </c>
      <c r="E309" s="222">
        <f t="shared" si="6"/>
        <v>5869.0800000000017</v>
      </c>
      <c r="F309" s="222">
        <v>84190.080000000002</v>
      </c>
      <c r="G309" s="107"/>
      <c r="H309" s="98" t="s">
        <v>1793</v>
      </c>
      <c r="I309" s="173" t="s">
        <v>1726</v>
      </c>
      <c r="L309" s="206"/>
    </row>
    <row r="310" spans="1:12" s="37" customFormat="1" x14ac:dyDescent="0.2">
      <c r="A310" s="37">
        <v>300</v>
      </c>
      <c r="B310" s="98" t="s">
        <v>1510</v>
      </c>
      <c r="C310" s="98" t="s">
        <v>1509</v>
      </c>
      <c r="D310" s="107">
        <v>76213</v>
      </c>
      <c r="E310" s="222">
        <f t="shared" si="6"/>
        <v>5289.7200000000012</v>
      </c>
      <c r="F310" s="222">
        <v>81502.720000000001</v>
      </c>
      <c r="G310" s="107"/>
      <c r="H310" s="98" t="s">
        <v>1445</v>
      </c>
      <c r="I310" s="173" t="s">
        <v>1505</v>
      </c>
      <c r="L310" s="206"/>
    </row>
    <row r="311" spans="1:12" s="37" customFormat="1" x14ac:dyDescent="0.2">
      <c r="A311" s="37">
        <v>301</v>
      </c>
      <c r="B311" s="98" t="s">
        <v>1435</v>
      </c>
      <c r="C311" s="98" t="s">
        <v>621</v>
      </c>
      <c r="D311" s="107">
        <v>62508</v>
      </c>
      <c r="E311" s="222">
        <f t="shared" si="6"/>
        <v>4683.2799999999988</v>
      </c>
      <c r="F311" s="222">
        <v>67191.28</v>
      </c>
      <c r="G311" s="107"/>
      <c r="H311" s="98" t="s">
        <v>1429</v>
      </c>
      <c r="I311" s="173" t="s">
        <v>1434</v>
      </c>
      <c r="L311" s="206"/>
    </row>
    <row r="312" spans="1:12" s="37" customFormat="1" x14ac:dyDescent="0.2">
      <c r="A312" s="37">
        <v>302</v>
      </c>
      <c r="B312" s="98" t="s">
        <v>1461</v>
      </c>
      <c r="C312" s="98" t="s">
        <v>760</v>
      </c>
      <c r="D312" s="107">
        <v>53026</v>
      </c>
      <c r="E312" s="222">
        <f t="shared" si="6"/>
        <v>3973.2799999999988</v>
      </c>
      <c r="F312" s="222">
        <v>56999.28</v>
      </c>
      <c r="G312" s="107"/>
      <c r="H312" s="98" t="s">
        <v>1445</v>
      </c>
      <c r="I312" s="173" t="s">
        <v>1451</v>
      </c>
      <c r="L312" s="206"/>
    </row>
    <row r="313" spans="1:12" s="37" customFormat="1" x14ac:dyDescent="0.2">
      <c r="A313" s="37">
        <v>303</v>
      </c>
      <c r="B313" s="98" t="s">
        <v>1582</v>
      </c>
      <c r="C313" s="98" t="s">
        <v>990</v>
      </c>
      <c r="D313" s="107">
        <v>56649</v>
      </c>
      <c r="E313" s="222">
        <f t="shared" si="6"/>
        <v>4244.0400000000009</v>
      </c>
      <c r="F313" s="222">
        <v>60893.04</v>
      </c>
      <c r="G313" s="107"/>
      <c r="H313" s="98" t="s">
        <v>1445</v>
      </c>
      <c r="I313" s="173" t="s">
        <v>1576</v>
      </c>
      <c r="L313" s="206"/>
    </row>
    <row r="314" spans="1:12" s="37" customFormat="1" x14ac:dyDescent="0.2">
      <c r="A314" s="37">
        <v>304</v>
      </c>
      <c r="B314" s="98" t="s">
        <v>1700</v>
      </c>
      <c r="C314" s="98" t="s">
        <v>387</v>
      </c>
      <c r="D314" s="107">
        <v>66395</v>
      </c>
      <c r="E314" s="222">
        <f t="shared" si="6"/>
        <v>4975</v>
      </c>
      <c r="F314" s="222">
        <v>71370</v>
      </c>
      <c r="G314" s="107"/>
      <c r="H314" s="98" t="s">
        <v>1692</v>
      </c>
      <c r="I314" s="173" t="s">
        <v>442</v>
      </c>
      <c r="L314" s="206"/>
    </row>
    <row r="315" spans="1:12" s="37" customFormat="1" x14ac:dyDescent="0.2">
      <c r="A315" s="37">
        <v>305</v>
      </c>
      <c r="B315" s="98" t="s">
        <v>1785</v>
      </c>
      <c r="C315" s="98" t="s">
        <v>436</v>
      </c>
      <c r="D315" s="107">
        <v>54807</v>
      </c>
      <c r="E315" s="222">
        <f t="shared" si="6"/>
        <v>4107.9599999999991</v>
      </c>
      <c r="F315" s="222">
        <v>58914.96</v>
      </c>
      <c r="G315" s="107"/>
      <c r="H315" s="98" t="s">
        <v>1777</v>
      </c>
      <c r="I315" s="173" t="s">
        <v>1726</v>
      </c>
      <c r="L315" s="206"/>
    </row>
    <row r="316" spans="1:12" s="37" customFormat="1" x14ac:dyDescent="0.2">
      <c r="A316" s="37">
        <v>306</v>
      </c>
      <c r="B316" s="98" t="s">
        <v>1724</v>
      </c>
      <c r="C316" s="98" t="s">
        <v>585</v>
      </c>
      <c r="D316" s="107">
        <v>82888</v>
      </c>
      <c r="E316" s="222">
        <f t="shared" si="6"/>
        <v>3316</v>
      </c>
      <c r="F316" s="222">
        <v>86204</v>
      </c>
      <c r="G316" s="107"/>
      <c r="H316" s="98" t="s">
        <v>1725</v>
      </c>
      <c r="I316" s="173" t="s">
        <v>1726</v>
      </c>
      <c r="L316" s="206"/>
    </row>
    <row r="317" spans="1:12" s="37" customFormat="1" x14ac:dyDescent="0.2">
      <c r="A317" s="37">
        <v>307</v>
      </c>
      <c r="B317" s="98" t="s">
        <v>2119</v>
      </c>
      <c r="C317" s="98" t="s">
        <v>916</v>
      </c>
      <c r="D317" s="107">
        <v>56690</v>
      </c>
      <c r="E317" s="222">
        <f t="shared" si="6"/>
        <v>4248.8000000000029</v>
      </c>
      <c r="F317" s="222">
        <v>60938.8</v>
      </c>
      <c r="G317" s="107"/>
      <c r="H317" s="98" t="s">
        <v>1953</v>
      </c>
      <c r="I317" s="173" t="s">
        <v>1757</v>
      </c>
      <c r="L317" s="206"/>
    </row>
    <row r="318" spans="1:12" s="37" customFormat="1" x14ac:dyDescent="0.2">
      <c r="A318" s="37">
        <v>308</v>
      </c>
      <c r="B318" s="98" t="s">
        <v>2312</v>
      </c>
      <c r="C318" s="98" t="s">
        <v>392</v>
      </c>
      <c r="D318" s="107">
        <v>53065</v>
      </c>
      <c r="E318" s="222">
        <f t="shared" si="6"/>
        <v>3976.9200000000055</v>
      </c>
      <c r="F318" s="222">
        <v>57041.920000000006</v>
      </c>
      <c r="G318" s="107"/>
      <c r="H318" s="98" t="s">
        <v>1445</v>
      </c>
      <c r="I318" s="173" t="s">
        <v>1505</v>
      </c>
      <c r="L318" s="206"/>
    </row>
    <row r="319" spans="1:12" s="37" customFormat="1" x14ac:dyDescent="0.2">
      <c r="A319" s="37">
        <v>309</v>
      </c>
      <c r="B319" s="98" t="s">
        <v>1475</v>
      </c>
      <c r="C319" s="98" t="s">
        <v>808</v>
      </c>
      <c r="D319" s="107">
        <v>62508</v>
      </c>
      <c r="E319" s="222">
        <f t="shared" si="6"/>
        <v>4683.2799999999988</v>
      </c>
      <c r="F319" s="222">
        <v>67191.28</v>
      </c>
      <c r="G319" s="107"/>
      <c r="H319" s="98" t="s">
        <v>1445</v>
      </c>
      <c r="I319" s="173" t="s">
        <v>1463</v>
      </c>
      <c r="L319" s="206"/>
    </row>
    <row r="320" spans="1:12" s="37" customFormat="1" x14ac:dyDescent="0.2">
      <c r="A320" s="37">
        <v>310</v>
      </c>
      <c r="B320" s="98" t="s">
        <v>2241</v>
      </c>
      <c r="C320" s="98" t="s">
        <v>372</v>
      </c>
      <c r="D320" s="107">
        <v>51341</v>
      </c>
      <c r="E320" s="222">
        <f t="shared" si="6"/>
        <v>3846.5999999999985</v>
      </c>
      <c r="F320" s="222">
        <v>55187.6</v>
      </c>
      <c r="G320" s="107"/>
      <c r="H320" s="98" t="s">
        <v>1585</v>
      </c>
      <c r="I320" s="173" t="s">
        <v>1586</v>
      </c>
      <c r="L320" s="206"/>
    </row>
    <row r="321" spans="1:12" s="37" customFormat="1" x14ac:dyDescent="0.2">
      <c r="A321" s="37">
        <v>311</v>
      </c>
      <c r="B321" s="98" t="s">
        <v>1820</v>
      </c>
      <c r="C321" s="98" t="s">
        <v>411</v>
      </c>
      <c r="D321" s="107">
        <v>76001</v>
      </c>
      <c r="E321" s="222">
        <f t="shared" si="6"/>
        <v>5695.1600000000035</v>
      </c>
      <c r="F321" s="222">
        <v>81696.160000000003</v>
      </c>
      <c r="G321" s="107"/>
      <c r="H321" s="98" t="s">
        <v>1821</v>
      </c>
      <c r="I321" s="173" t="s">
        <v>1428</v>
      </c>
      <c r="L321" s="206"/>
    </row>
    <row r="322" spans="1:12" s="37" customFormat="1" x14ac:dyDescent="0.2">
      <c r="A322" s="37">
        <v>312</v>
      </c>
      <c r="B322" s="98" t="s">
        <v>2189</v>
      </c>
      <c r="C322" s="98" t="s">
        <v>703</v>
      </c>
      <c r="D322" s="107">
        <v>91140</v>
      </c>
      <c r="E322" s="222">
        <f t="shared" si="6"/>
        <v>3646</v>
      </c>
      <c r="F322" s="222">
        <v>94786</v>
      </c>
      <c r="G322" s="107"/>
      <c r="H322" s="98" t="s">
        <v>1626</v>
      </c>
      <c r="I322" s="173" t="s">
        <v>1627</v>
      </c>
      <c r="L322" s="206"/>
    </row>
    <row r="323" spans="1:12" s="37" customFormat="1" x14ac:dyDescent="0.2">
      <c r="A323" s="37">
        <v>313</v>
      </c>
      <c r="B323" s="98" t="s">
        <v>1669</v>
      </c>
      <c r="C323" s="98" t="s">
        <v>1302</v>
      </c>
      <c r="D323" s="107">
        <v>77819</v>
      </c>
      <c r="E323" s="222">
        <f t="shared" si="6"/>
        <v>4975.4000000000087</v>
      </c>
      <c r="F323" s="222">
        <v>82794.400000000009</v>
      </c>
      <c r="G323" s="107"/>
      <c r="H323" s="98" t="s">
        <v>1667</v>
      </c>
      <c r="I323" s="173" t="s">
        <v>1586</v>
      </c>
      <c r="L323" s="206"/>
    </row>
    <row r="324" spans="1:12" s="37" customFormat="1" x14ac:dyDescent="0.2">
      <c r="A324" s="37">
        <v>314</v>
      </c>
      <c r="B324" s="98" t="s">
        <v>1961</v>
      </c>
      <c r="C324" s="98" t="s">
        <v>667</v>
      </c>
      <c r="D324" s="107">
        <v>76001</v>
      </c>
      <c r="E324" s="222">
        <f t="shared" si="6"/>
        <v>5695.1600000000035</v>
      </c>
      <c r="F324" s="222">
        <v>81696.160000000003</v>
      </c>
      <c r="G324" s="107"/>
      <c r="H324" s="98" t="s">
        <v>1962</v>
      </c>
      <c r="I324" s="173" t="s">
        <v>448</v>
      </c>
      <c r="L324" s="206"/>
    </row>
    <row r="325" spans="1:12" s="37" customFormat="1" x14ac:dyDescent="0.2">
      <c r="A325" s="37">
        <v>315</v>
      </c>
      <c r="B325" s="98" t="s">
        <v>547</v>
      </c>
      <c r="C325" s="98" t="s">
        <v>392</v>
      </c>
      <c r="D325" s="107">
        <v>62508</v>
      </c>
      <c r="E325" s="222">
        <f t="shared" ref="E325:E356" si="7">F325-D325</f>
        <v>4683.2799999999988</v>
      </c>
      <c r="F325" s="222">
        <v>67191.28</v>
      </c>
      <c r="G325" s="107"/>
      <c r="H325" s="98" t="s">
        <v>1561</v>
      </c>
      <c r="I325" s="173" t="s">
        <v>1562</v>
      </c>
      <c r="L325" s="206"/>
    </row>
    <row r="326" spans="1:12" s="37" customFormat="1" x14ac:dyDescent="0.2">
      <c r="A326" s="37">
        <v>316</v>
      </c>
      <c r="B326" s="98" t="s">
        <v>1727</v>
      </c>
      <c r="C326" s="98" t="s">
        <v>711</v>
      </c>
      <c r="D326" s="107">
        <v>77819</v>
      </c>
      <c r="E326" s="222">
        <f t="shared" si="7"/>
        <v>4975.4000000000087</v>
      </c>
      <c r="F326" s="222">
        <v>82794.400000000009</v>
      </c>
      <c r="G326" s="107"/>
      <c r="H326" s="98" t="s">
        <v>1725</v>
      </c>
      <c r="I326" s="173" t="s">
        <v>1726</v>
      </c>
      <c r="L326" s="206"/>
    </row>
    <row r="327" spans="1:12" s="37" customFormat="1" x14ac:dyDescent="0.2">
      <c r="A327" s="37">
        <v>317</v>
      </c>
      <c r="B327" s="98" t="s">
        <v>825</v>
      </c>
      <c r="C327" s="98" t="s">
        <v>386</v>
      </c>
      <c r="D327" s="107">
        <v>85609</v>
      </c>
      <c r="E327" s="222">
        <f t="shared" si="7"/>
        <v>3424</v>
      </c>
      <c r="F327" s="222">
        <v>89033</v>
      </c>
      <c r="G327" s="107"/>
      <c r="H327" s="98" t="s">
        <v>1445</v>
      </c>
      <c r="I327" s="173" t="s">
        <v>1543</v>
      </c>
      <c r="L327" s="206"/>
    </row>
    <row r="328" spans="1:12" s="37" customFormat="1" x14ac:dyDescent="0.2">
      <c r="A328" s="37">
        <v>318</v>
      </c>
      <c r="B328" s="98" t="s">
        <v>360</v>
      </c>
      <c r="C328" s="98" t="s">
        <v>1337</v>
      </c>
      <c r="D328" s="107">
        <v>60518</v>
      </c>
      <c r="E328" s="222">
        <f t="shared" si="7"/>
        <v>4535.0400000000009</v>
      </c>
      <c r="F328" s="222">
        <v>65053.04</v>
      </c>
      <c r="G328" s="107"/>
      <c r="H328" s="98" t="s">
        <v>1445</v>
      </c>
      <c r="I328" s="173" t="s">
        <v>1594</v>
      </c>
      <c r="L328" s="206"/>
    </row>
    <row r="329" spans="1:12" s="37" customFormat="1" x14ac:dyDescent="0.2">
      <c r="A329" s="37">
        <v>319</v>
      </c>
      <c r="B329" s="98" t="s">
        <v>2572</v>
      </c>
      <c r="C329" s="98" t="s">
        <v>581</v>
      </c>
      <c r="D329" s="107">
        <v>66395</v>
      </c>
      <c r="E329" s="222">
        <f t="shared" si="7"/>
        <v>4975</v>
      </c>
      <c r="F329" s="222">
        <v>71370</v>
      </c>
      <c r="G329" s="107"/>
      <c r="H329" s="98" t="s">
        <v>1786</v>
      </c>
      <c r="I329" s="173" t="s">
        <v>1726</v>
      </c>
      <c r="L329" s="206"/>
    </row>
    <row r="330" spans="1:12" s="37" customFormat="1" x14ac:dyDescent="0.2">
      <c r="A330" s="37">
        <v>320</v>
      </c>
      <c r="B330" s="98" t="s">
        <v>1568</v>
      </c>
      <c r="C330" s="98" t="s">
        <v>401</v>
      </c>
      <c r="D330" s="107">
        <v>71389</v>
      </c>
      <c r="E330" s="222">
        <f t="shared" si="7"/>
        <v>5349.4799999999959</v>
      </c>
      <c r="F330" s="222">
        <v>76738.48</v>
      </c>
      <c r="G330" s="107"/>
      <c r="H330" s="98" t="s">
        <v>1561</v>
      </c>
      <c r="I330" s="173" t="s">
        <v>1562</v>
      </c>
      <c r="L330" s="206"/>
    </row>
    <row r="331" spans="1:12" s="37" customFormat="1" x14ac:dyDescent="0.2">
      <c r="A331" s="37">
        <v>321</v>
      </c>
      <c r="B331" s="98" t="s">
        <v>1443</v>
      </c>
      <c r="C331" s="98" t="s">
        <v>760</v>
      </c>
      <c r="D331" s="107">
        <v>68625</v>
      </c>
      <c r="E331" s="222">
        <f t="shared" si="7"/>
        <v>5143.2400000000052</v>
      </c>
      <c r="F331" s="222">
        <v>73768.240000000005</v>
      </c>
      <c r="G331" s="107"/>
      <c r="H331" s="98" t="s">
        <v>1440</v>
      </c>
      <c r="I331" s="173" t="s">
        <v>1437</v>
      </c>
      <c r="L331" s="206"/>
    </row>
    <row r="332" spans="1:12" s="37" customFormat="1" x14ac:dyDescent="0.2">
      <c r="A332" s="37">
        <v>322</v>
      </c>
      <c r="B332" s="98" t="s">
        <v>1424</v>
      </c>
      <c r="C332" s="98" t="s">
        <v>353</v>
      </c>
      <c r="D332" s="107">
        <v>64237</v>
      </c>
      <c r="E332" s="222">
        <f t="shared" si="7"/>
        <v>4813.8000000000029</v>
      </c>
      <c r="F332" s="222">
        <v>69050.8</v>
      </c>
      <c r="G332" s="107"/>
      <c r="H332" s="98" t="s">
        <v>1445</v>
      </c>
      <c r="I332" s="173" t="s">
        <v>1433</v>
      </c>
      <c r="L332" s="206"/>
    </row>
    <row r="333" spans="1:12" s="37" customFormat="1" x14ac:dyDescent="0.2">
      <c r="A333" s="37">
        <v>323</v>
      </c>
      <c r="B333" s="98" t="s">
        <v>1400</v>
      </c>
      <c r="C333" s="98" t="s">
        <v>722</v>
      </c>
      <c r="D333" s="107">
        <v>93922</v>
      </c>
      <c r="E333" s="222">
        <f t="shared" si="7"/>
        <v>3757</v>
      </c>
      <c r="F333" s="222">
        <v>97679</v>
      </c>
      <c r="G333" s="107"/>
      <c r="H333" s="98" t="s">
        <v>1445</v>
      </c>
      <c r="I333" s="173" t="s">
        <v>1497</v>
      </c>
      <c r="L333" s="206"/>
    </row>
    <row r="334" spans="1:12" s="37" customFormat="1" x14ac:dyDescent="0.2">
      <c r="A334" s="37">
        <v>324</v>
      </c>
      <c r="B334" s="98" t="s">
        <v>1400</v>
      </c>
      <c r="C334" s="98" t="s">
        <v>650</v>
      </c>
      <c r="D334" s="107">
        <v>54769</v>
      </c>
      <c r="E334" s="222">
        <f t="shared" si="7"/>
        <v>4104.3600000000006</v>
      </c>
      <c r="F334" s="222">
        <v>58873.36</v>
      </c>
      <c r="G334" s="107"/>
      <c r="H334" s="98" t="s">
        <v>1770</v>
      </c>
      <c r="I334" s="173" t="s">
        <v>1757</v>
      </c>
      <c r="L334" s="206"/>
    </row>
    <row r="335" spans="1:12" s="37" customFormat="1" x14ac:dyDescent="0.2">
      <c r="A335" s="37">
        <v>325</v>
      </c>
      <c r="B335" s="98" t="s">
        <v>1735</v>
      </c>
      <c r="C335" s="98" t="s">
        <v>1496</v>
      </c>
      <c r="D335" s="107">
        <v>88423</v>
      </c>
      <c r="E335" s="222">
        <f t="shared" si="7"/>
        <v>3483</v>
      </c>
      <c r="F335" s="222">
        <v>91906</v>
      </c>
      <c r="G335" s="107"/>
      <c r="H335" s="98" t="s">
        <v>1736</v>
      </c>
      <c r="I335" s="173" t="s">
        <v>442</v>
      </c>
      <c r="L335" s="206"/>
    </row>
    <row r="336" spans="1:12" s="37" customFormat="1" x14ac:dyDescent="0.2">
      <c r="A336" s="37">
        <v>326</v>
      </c>
      <c r="B336" s="98" t="s">
        <v>2319</v>
      </c>
      <c r="C336" s="98" t="s">
        <v>508</v>
      </c>
      <c r="D336" s="107">
        <v>58348</v>
      </c>
      <c r="E336" s="222">
        <f t="shared" si="7"/>
        <v>4373.3600000000006</v>
      </c>
      <c r="F336" s="222">
        <v>62721.36</v>
      </c>
      <c r="G336" s="107"/>
      <c r="H336" s="98" t="s">
        <v>1445</v>
      </c>
      <c r="I336" s="173" t="s">
        <v>1497</v>
      </c>
      <c r="L336" s="206"/>
    </row>
    <row r="337" spans="1:12" s="37" customFormat="1" x14ac:dyDescent="0.2">
      <c r="A337" s="37">
        <v>327</v>
      </c>
      <c r="B337" s="98" t="s">
        <v>1499</v>
      </c>
      <c r="C337" s="98" t="s">
        <v>436</v>
      </c>
      <c r="D337" s="107">
        <v>71389</v>
      </c>
      <c r="E337" s="222">
        <f t="shared" si="7"/>
        <v>5349.4799999999959</v>
      </c>
      <c r="F337" s="222">
        <v>76738.48</v>
      </c>
      <c r="G337" s="107"/>
      <c r="H337" s="98" t="s">
        <v>1445</v>
      </c>
      <c r="I337" s="173" t="s">
        <v>1497</v>
      </c>
      <c r="L337" s="206"/>
    </row>
    <row r="338" spans="1:12" s="37" customFormat="1" x14ac:dyDescent="0.2">
      <c r="A338" s="37">
        <v>328</v>
      </c>
      <c r="B338" s="98" t="s">
        <v>1661</v>
      </c>
      <c r="C338" s="98" t="s">
        <v>760</v>
      </c>
      <c r="D338" s="107">
        <v>62551</v>
      </c>
      <c r="E338" s="222">
        <f t="shared" si="7"/>
        <v>4687.0800000000017</v>
      </c>
      <c r="F338" s="222">
        <v>67238.080000000002</v>
      </c>
      <c r="G338" s="107"/>
      <c r="H338" s="98" t="s">
        <v>1659</v>
      </c>
      <c r="I338" s="173" t="s">
        <v>1543</v>
      </c>
      <c r="L338" s="206"/>
    </row>
    <row r="339" spans="1:12" s="37" customFormat="1" x14ac:dyDescent="0.2">
      <c r="A339" s="37">
        <v>329</v>
      </c>
      <c r="B339" s="98" t="s">
        <v>1712</v>
      </c>
      <c r="C339" s="98" t="s">
        <v>392</v>
      </c>
      <c r="D339" s="107">
        <v>89124</v>
      </c>
      <c r="E339" s="222">
        <f t="shared" si="7"/>
        <v>5215.4400000000023</v>
      </c>
      <c r="F339" s="222">
        <v>94339.44</v>
      </c>
      <c r="G339" s="107"/>
      <c r="H339" s="98" t="s">
        <v>1708</v>
      </c>
      <c r="I339" s="173" t="s">
        <v>442</v>
      </c>
      <c r="L339" s="206"/>
    </row>
    <row r="340" spans="1:12" s="37" customFormat="1" x14ac:dyDescent="0.2">
      <c r="A340" s="37">
        <v>330</v>
      </c>
      <c r="B340" s="98" t="s">
        <v>1452</v>
      </c>
      <c r="C340" s="98" t="s">
        <v>345</v>
      </c>
      <c r="D340" s="107">
        <v>85609</v>
      </c>
      <c r="E340" s="222">
        <f t="shared" si="7"/>
        <v>3424</v>
      </c>
      <c r="F340" s="222">
        <v>89033</v>
      </c>
      <c r="G340" s="107"/>
      <c r="H340" s="98" t="s">
        <v>1445</v>
      </c>
      <c r="I340" s="173" t="s">
        <v>1451</v>
      </c>
      <c r="L340" s="206"/>
    </row>
    <row r="341" spans="1:12" s="37" customFormat="1" x14ac:dyDescent="0.2">
      <c r="A341" s="37">
        <v>331</v>
      </c>
      <c r="B341" s="98" t="s">
        <v>1452</v>
      </c>
      <c r="C341" s="98" t="s">
        <v>1385</v>
      </c>
      <c r="D341" s="107">
        <v>64237</v>
      </c>
      <c r="E341" s="222">
        <f t="shared" si="7"/>
        <v>4813.8000000000029</v>
      </c>
      <c r="F341" s="222">
        <v>69050.8</v>
      </c>
      <c r="G341" s="107"/>
      <c r="H341" s="98" t="s">
        <v>1717</v>
      </c>
      <c r="I341" s="173" t="s">
        <v>446</v>
      </c>
      <c r="L341" s="206"/>
    </row>
    <row r="342" spans="1:12" s="37" customFormat="1" x14ac:dyDescent="0.2">
      <c r="A342" s="37">
        <v>332</v>
      </c>
      <c r="B342" s="98" t="s">
        <v>846</v>
      </c>
      <c r="C342" s="98" t="s">
        <v>540</v>
      </c>
      <c r="D342" s="107">
        <v>66395</v>
      </c>
      <c r="E342" s="222">
        <f t="shared" si="7"/>
        <v>4975</v>
      </c>
      <c r="F342" s="222">
        <v>71370</v>
      </c>
      <c r="G342" s="107"/>
      <c r="H342" s="98" t="s">
        <v>1561</v>
      </c>
      <c r="I342" s="173" t="s">
        <v>1562</v>
      </c>
      <c r="L342" s="206"/>
    </row>
    <row r="343" spans="1:12" s="37" customFormat="1" x14ac:dyDescent="0.2">
      <c r="A343" s="37">
        <v>333</v>
      </c>
      <c r="B343" s="98" t="s">
        <v>2594</v>
      </c>
      <c r="C343" s="98" t="s">
        <v>1407</v>
      </c>
      <c r="D343" s="107">
        <v>56649</v>
      </c>
      <c r="E343" s="222">
        <f t="shared" si="7"/>
        <v>4244.0400000000009</v>
      </c>
      <c r="F343" s="222">
        <v>60893.04</v>
      </c>
      <c r="G343" s="107"/>
      <c r="H343" s="98" t="s">
        <v>2592</v>
      </c>
      <c r="I343" s="173" t="s">
        <v>2337</v>
      </c>
      <c r="L343" s="206"/>
    </row>
    <row r="344" spans="1:12" s="37" customFormat="1" x14ac:dyDescent="0.2">
      <c r="A344" s="37">
        <v>334</v>
      </c>
      <c r="B344" s="98" t="s">
        <v>1538</v>
      </c>
      <c r="C344" s="98" t="s">
        <v>642</v>
      </c>
      <c r="D344" s="107">
        <v>71389</v>
      </c>
      <c r="E344" s="222">
        <f t="shared" si="7"/>
        <v>5349.4799999999959</v>
      </c>
      <c r="F344" s="222">
        <v>76738.48</v>
      </c>
      <c r="G344" s="107"/>
      <c r="H344" s="98" t="s">
        <v>1529</v>
      </c>
      <c r="I344" s="173" t="s">
        <v>1530</v>
      </c>
      <c r="L344" s="206"/>
    </row>
    <row r="345" spans="1:12" s="37" customFormat="1" x14ac:dyDescent="0.2">
      <c r="A345" s="37">
        <v>335</v>
      </c>
      <c r="B345" s="98" t="s">
        <v>2069</v>
      </c>
      <c r="C345" s="98" t="s">
        <v>1476</v>
      </c>
      <c r="D345" s="107">
        <v>54807</v>
      </c>
      <c r="E345" s="222">
        <f t="shared" si="7"/>
        <v>4107.9599999999991</v>
      </c>
      <c r="F345" s="222">
        <v>58914.96</v>
      </c>
      <c r="G345" s="107"/>
      <c r="H345" s="98" t="s">
        <v>1445</v>
      </c>
      <c r="I345" s="173" t="s">
        <v>1463</v>
      </c>
      <c r="L345" s="206"/>
    </row>
    <row r="346" spans="1:12" s="37" customFormat="1" x14ac:dyDescent="0.2">
      <c r="A346" s="37">
        <v>336</v>
      </c>
      <c r="B346" s="98" t="s">
        <v>822</v>
      </c>
      <c r="C346" s="98" t="s">
        <v>624</v>
      </c>
      <c r="D346" s="107">
        <v>51341</v>
      </c>
      <c r="E346" s="222">
        <f t="shared" si="7"/>
        <v>3846.5999999999985</v>
      </c>
      <c r="F346" s="222">
        <v>55187.6</v>
      </c>
      <c r="G346" s="107"/>
      <c r="H346" s="98" t="s">
        <v>1445</v>
      </c>
      <c r="I346" s="173" t="s">
        <v>1505</v>
      </c>
      <c r="L346" s="206"/>
    </row>
    <row r="347" spans="1:12" s="37" customFormat="1" x14ac:dyDescent="0.2">
      <c r="A347" s="37">
        <v>337</v>
      </c>
      <c r="B347" s="98" t="s">
        <v>2070</v>
      </c>
      <c r="C347" s="98" t="s">
        <v>1478</v>
      </c>
      <c r="D347" s="107">
        <v>54807</v>
      </c>
      <c r="E347" s="222">
        <f t="shared" si="7"/>
        <v>4107.9599999999991</v>
      </c>
      <c r="F347" s="222">
        <v>58914.96</v>
      </c>
      <c r="G347" s="107"/>
      <c r="H347" s="98" t="s">
        <v>1445</v>
      </c>
      <c r="I347" s="173" t="s">
        <v>1463</v>
      </c>
      <c r="L347" s="206"/>
    </row>
    <row r="348" spans="1:12" s="37" customFormat="1" x14ac:dyDescent="0.2">
      <c r="A348" s="37">
        <v>338</v>
      </c>
      <c r="B348" s="98" t="s">
        <v>1766</v>
      </c>
      <c r="C348" s="98" t="s">
        <v>538</v>
      </c>
      <c r="D348" s="107">
        <v>71389</v>
      </c>
      <c r="E348" s="222">
        <f t="shared" si="7"/>
        <v>5349.4799999999959</v>
      </c>
      <c r="F348" s="222">
        <v>76738.48</v>
      </c>
      <c r="G348" s="107"/>
      <c r="H348" s="98" t="s">
        <v>1756</v>
      </c>
      <c r="I348" s="173" t="s">
        <v>1757</v>
      </c>
      <c r="L348" s="206"/>
    </row>
    <row r="349" spans="1:12" s="37" customFormat="1" x14ac:dyDescent="0.2">
      <c r="A349" s="37">
        <v>339</v>
      </c>
      <c r="B349" s="98" t="s">
        <v>595</v>
      </c>
      <c r="C349" s="98" t="s">
        <v>372</v>
      </c>
      <c r="D349" s="107">
        <v>62551</v>
      </c>
      <c r="E349" s="222">
        <f t="shared" si="7"/>
        <v>4687.0800000000017</v>
      </c>
      <c r="F349" s="222">
        <v>67238.080000000002</v>
      </c>
      <c r="G349" s="107"/>
      <c r="H349" s="98" t="s">
        <v>1445</v>
      </c>
      <c r="I349" s="173" t="s">
        <v>1446</v>
      </c>
      <c r="L349" s="206"/>
    </row>
    <row r="350" spans="1:12" s="37" customFormat="1" x14ac:dyDescent="0.2">
      <c r="A350" s="37">
        <v>340</v>
      </c>
      <c r="B350" s="98" t="s">
        <v>1137</v>
      </c>
      <c r="C350" s="98" t="s">
        <v>2197</v>
      </c>
      <c r="D350" s="107">
        <v>51341</v>
      </c>
      <c r="E350" s="222">
        <f t="shared" si="7"/>
        <v>3846.5999999999985</v>
      </c>
      <c r="F350" s="222">
        <v>55187.6</v>
      </c>
      <c r="G350" s="107"/>
      <c r="H350" s="98" t="s">
        <v>1445</v>
      </c>
      <c r="I350" s="173" t="s">
        <v>1463</v>
      </c>
      <c r="L350" s="206"/>
    </row>
    <row r="351" spans="1:12" s="37" customFormat="1" x14ac:dyDescent="0.2">
      <c r="A351" s="37">
        <v>341</v>
      </c>
      <c r="B351" s="98" t="s">
        <v>1776</v>
      </c>
      <c r="C351" s="98" t="s">
        <v>1775</v>
      </c>
      <c r="D351" s="107">
        <v>56609</v>
      </c>
      <c r="E351" s="222">
        <f t="shared" si="7"/>
        <v>4242.4400000000023</v>
      </c>
      <c r="F351" s="222">
        <v>60851.44</v>
      </c>
      <c r="G351" s="107"/>
      <c r="H351" s="98" t="s">
        <v>1770</v>
      </c>
      <c r="I351" s="173" t="s">
        <v>1757</v>
      </c>
      <c r="L351" s="206"/>
    </row>
    <row r="352" spans="1:12" s="37" customFormat="1" x14ac:dyDescent="0.2">
      <c r="A352" s="37">
        <v>342</v>
      </c>
      <c r="B352" s="98" t="s">
        <v>2496</v>
      </c>
      <c r="C352" s="98" t="s">
        <v>2252</v>
      </c>
      <c r="D352" s="107">
        <v>51341</v>
      </c>
      <c r="E352" s="222">
        <f t="shared" si="7"/>
        <v>3846.5999999999985</v>
      </c>
      <c r="F352" s="222">
        <v>55187.6</v>
      </c>
      <c r="G352" s="107"/>
      <c r="H352" s="98" t="s">
        <v>1647</v>
      </c>
      <c r="I352" s="173" t="s">
        <v>1480</v>
      </c>
      <c r="L352" s="206"/>
    </row>
    <row r="353" spans="1:12" s="37" customFormat="1" x14ac:dyDescent="0.2">
      <c r="A353" s="37">
        <v>343</v>
      </c>
      <c r="B353" s="98" t="s">
        <v>1871</v>
      </c>
      <c r="C353" s="98" t="s">
        <v>641</v>
      </c>
      <c r="D353" s="107">
        <v>78321</v>
      </c>
      <c r="E353" s="222">
        <f t="shared" si="7"/>
        <v>5869.0800000000017</v>
      </c>
      <c r="F353" s="222">
        <v>84190.080000000002</v>
      </c>
      <c r="G353" s="107"/>
      <c r="H353" s="98" t="s">
        <v>1858</v>
      </c>
      <c r="I353" s="173" t="s">
        <v>1859</v>
      </c>
      <c r="L353" s="206"/>
    </row>
    <row r="354" spans="1:12" s="37" customFormat="1" x14ac:dyDescent="0.2">
      <c r="A354" s="37">
        <v>344</v>
      </c>
      <c r="B354" s="98" t="s">
        <v>1829</v>
      </c>
      <c r="C354" s="98" t="s">
        <v>814</v>
      </c>
      <c r="D354" s="107">
        <v>71389</v>
      </c>
      <c r="E354" s="222">
        <f t="shared" si="7"/>
        <v>5349.4799999999959</v>
      </c>
      <c r="F354" s="222">
        <v>76738.48</v>
      </c>
      <c r="G354" s="107"/>
      <c r="H354" s="98" t="s">
        <v>1825</v>
      </c>
      <c r="I354" s="173" t="s">
        <v>446</v>
      </c>
      <c r="L354" s="206"/>
    </row>
    <row r="355" spans="1:12" s="37" customFormat="1" x14ac:dyDescent="0.2">
      <c r="A355" s="37">
        <v>345</v>
      </c>
      <c r="B355" s="98" t="s">
        <v>1367</v>
      </c>
      <c r="C355" s="98" t="s">
        <v>430</v>
      </c>
      <c r="D355" s="107">
        <v>80952</v>
      </c>
      <c r="E355" s="222">
        <f t="shared" si="7"/>
        <v>5619.6800000000076</v>
      </c>
      <c r="F355" s="222">
        <v>86571.680000000008</v>
      </c>
      <c r="G355" s="107"/>
      <c r="H355" s="98" t="s">
        <v>1363</v>
      </c>
      <c r="I355" s="173" t="s">
        <v>1364</v>
      </c>
      <c r="L355" s="206"/>
    </row>
    <row r="356" spans="1:12" s="37" customFormat="1" x14ac:dyDescent="0.2">
      <c r="A356" s="37">
        <v>346</v>
      </c>
      <c r="B356" s="98" t="s">
        <v>1501</v>
      </c>
      <c r="C356" s="98" t="s">
        <v>829</v>
      </c>
      <c r="D356" s="107">
        <v>60518</v>
      </c>
      <c r="E356" s="222">
        <f t="shared" si="7"/>
        <v>4535.0400000000009</v>
      </c>
      <c r="F356" s="222">
        <v>65053.04</v>
      </c>
      <c r="G356" s="107"/>
      <c r="H356" s="98" t="s">
        <v>1652</v>
      </c>
      <c r="I356" s="173" t="s">
        <v>1497</v>
      </c>
      <c r="L356" s="206"/>
    </row>
    <row r="357" spans="1:12" s="37" customFormat="1" x14ac:dyDescent="0.2">
      <c r="A357" s="37">
        <v>347</v>
      </c>
      <c r="B357" s="98" t="s">
        <v>2292</v>
      </c>
      <c r="C357" s="98" t="s">
        <v>1161</v>
      </c>
      <c r="D357" s="107">
        <v>53026</v>
      </c>
      <c r="E357" s="222">
        <f t="shared" ref="E357:E382" si="8">F357-D357</f>
        <v>3973.2799999999988</v>
      </c>
      <c r="F357" s="222">
        <v>56999.28</v>
      </c>
      <c r="G357" s="107"/>
      <c r="H357" s="98" t="s">
        <v>1445</v>
      </c>
      <c r="I357" s="173" t="s">
        <v>1485</v>
      </c>
      <c r="L357" s="206"/>
    </row>
    <row r="358" spans="1:12" s="37" customFormat="1" x14ac:dyDescent="0.2">
      <c r="A358" s="37">
        <v>348</v>
      </c>
      <c r="B358" s="98" t="s">
        <v>1466</v>
      </c>
      <c r="C358" s="98" t="s">
        <v>361</v>
      </c>
      <c r="D358" s="107">
        <v>76213</v>
      </c>
      <c r="E358" s="222">
        <f t="shared" si="8"/>
        <v>5289.7200000000012</v>
      </c>
      <c r="F358" s="222">
        <v>81502.720000000001</v>
      </c>
      <c r="G358" s="107"/>
      <c r="H358" s="98" t="s">
        <v>1445</v>
      </c>
      <c r="I358" s="173" t="s">
        <v>1463</v>
      </c>
      <c r="L358" s="206"/>
    </row>
    <row r="359" spans="1:12" s="37" customFormat="1" x14ac:dyDescent="0.2">
      <c r="A359" s="37">
        <v>349</v>
      </c>
      <c r="B359" s="98" t="s">
        <v>1466</v>
      </c>
      <c r="C359" s="98" t="s">
        <v>1507</v>
      </c>
      <c r="D359" s="107">
        <v>82847</v>
      </c>
      <c r="E359" s="222">
        <f t="shared" si="8"/>
        <v>5297.1600000000035</v>
      </c>
      <c r="F359" s="222">
        <v>88144.16</v>
      </c>
      <c r="G359" s="107"/>
      <c r="H359" s="98" t="s">
        <v>1445</v>
      </c>
      <c r="I359" s="173" t="s">
        <v>1505</v>
      </c>
      <c r="L359" s="206"/>
    </row>
    <row r="360" spans="1:12" s="37" customFormat="1" x14ac:dyDescent="0.2">
      <c r="A360" s="37">
        <v>350</v>
      </c>
      <c r="B360" s="98" t="s">
        <v>1466</v>
      </c>
      <c r="C360" s="98" t="s">
        <v>752</v>
      </c>
      <c r="D360" s="107">
        <v>73787</v>
      </c>
      <c r="E360" s="222">
        <f t="shared" si="8"/>
        <v>5121.9600000000064</v>
      </c>
      <c r="F360" s="222">
        <v>78908.960000000006</v>
      </c>
      <c r="G360" s="107"/>
      <c r="H360" s="98" t="s">
        <v>1445</v>
      </c>
      <c r="I360" s="173" t="s">
        <v>1614</v>
      </c>
      <c r="L360" s="206"/>
    </row>
    <row r="361" spans="1:12" s="37" customFormat="1" x14ac:dyDescent="0.2">
      <c r="A361" s="37">
        <v>351</v>
      </c>
      <c r="B361" s="98" t="s">
        <v>1799</v>
      </c>
      <c r="C361" s="98" t="s">
        <v>798</v>
      </c>
      <c r="D361" s="107">
        <v>60309</v>
      </c>
      <c r="E361" s="222">
        <f t="shared" si="8"/>
        <v>4518.3600000000006</v>
      </c>
      <c r="F361" s="222">
        <v>64827.360000000001</v>
      </c>
      <c r="G361" s="107"/>
      <c r="H361" s="98" t="s">
        <v>1793</v>
      </c>
      <c r="I361" s="173" t="s">
        <v>1726</v>
      </c>
      <c r="L361" s="206"/>
    </row>
    <row r="362" spans="1:12" s="37" customFormat="1" x14ac:dyDescent="0.2">
      <c r="A362" s="37">
        <v>352</v>
      </c>
      <c r="B362" s="98" t="s">
        <v>1258</v>
      </c>
      <c r="C362" s="98" t="s">
        <v>719</v>
      </c>
      <c r="D362" s="107">
        <v>54807</v>
      </c>
      <c r="E362" s="222">
        <f t="shared" si="8"/>
        <v>4107.9599999999991</v>
      </c>
      <c r="F362" s="222">
        <v>58914.96</v>
      </c>
      <c r="G362" s="107"/>
      <c r="H362" s="98" t="s">
        <v>1445</v>
      </c>
      <c r="I362" s="173" t="s">
        <v>1451</v>
      </c>
      <c r="L362" s="206"/>
    </row>
    <row r="363" spans="1:12" s="37" customFormat="1" x14ac:dyDescent="0.2">
      <c r="A363" s="37">
        <v>353</v>
      </c>
      <c r="B363" s="98" t="s">
        <v>2286</v>
      </c>
      <c r="C363" s="98" t="s">
        <v>853</v>
      </c>
      <c r="D363" s="107">
        <v>58175</v>
      </c>
      <c r="E363" s="222">
        <f t="shared" si="8"/>
        <v>4360.2000000000044</v>
      </c>
      <c r="F363" s="222">
        <v>62535.200000000004</v>
      </c>
      <c r="G363" s="107"/>
      <c r="H363" s="98" t="s">
        <v>1445</v>
      </c>
      <c r="I363" s="173" t="s">
        <v>1480</v>
      </c>
      <c r="L363" s="206"/>
    </row>
    <row r="364" spans="1:12" s="37" customFormat="1" x14ac:dyDescent="0.2">
      <c r="A364" s="37">
        <v>354</v>
      </c>
      <c r="B364" s="98" t="s">
        <v>434</v>
      </c>
      <c r="C364" s="98" t="s">
        <v>704</v>
      </c>
      <c r="D364" s="107">
        <v>88423</v>
      </c>
      <c r="E364" s="222">
        <f t="shared" si="8"/>
        <v>3537</v>
      </c>
      <c r="F364" s="222">
        <v>91960</v>
      </c>
      <c r="G364" s="107"/>
      <c r="H364" s="98" t="s">
        <v>1625</v>
      </c>
      <c r="I364" s="173" t="s">
        <v>1433</v>
      </c>
      <c r="L364" s="206"/>
    </row>
    <row r="365" spans="1:12" s="37" customFormat="1" x14ac:dyDescent="0.2">
      <c r="A365" s="37">
        <v>355</v>
      </c>
      <c r="B365" s="98" t="s">
        <v>2261</v>
      </c>
      <c r="C365" s="98" t="s">
        <v>1697</v>
      </c>
      <c r="D365" s="107">
        <v>60309</v>
      </c>
      <c r="E365" s="222">
        <f t="shared" si="8"/>
        <v>4518.3600000000006</v>
      </c>
      <c r="F365" s="222">
        <v>64827.360000000001</v>
      </c>
      <c r="G365" s="107"/>
      <c r="H365" s="98" t="s">
        <v>1694</v>
      </c>
      <c r="I365" s="173" t="s">
        <v>446</v>
      </c>
      <c r="L365" s="206"/>
    </row>
    <row r="366" spans="1:12" s="37" customFormat="1" x14ac:dyDescent="0.2">
      <c r="A366" s="37">
        <v>356</v>
      </c>
      <c r="B366" s="98" t="s">
        <v>630</v>
      </c>
      <c r="C366" s="98" t="s">
        <v>1477</v>
      </c>
      <c r="D366" s="107">
        <v>51341</v>
      </c>
      <c r="E366" s="222">
        <f t="shared" si="8"/>
        <v>3846.5999999999985</v>
      </c>
      <c r="F366" s="222">
        <v>55187.6</v>
      </c>
      <c r="G366" s="107"/>
      <c r="H366" s="98" t="s">
        <v>1445</v>
      </c>
      <c r="I366" s="173" t="s">
        <v>1463</v>
      </c>
      <c r="L366" s="206"/>
    </row>
    <row r="367" spans="1:12" s="37" customFormat="1" x14ac:dyDescent="0.2">
      <c r="A367" s="37">
        <v>357</v>
      </c>
      <c r="B367" s="98" t="s">
        <v>2273</v>
      </c>
      <c r="C367" s="98" t="s">
        <v>415</v>
      </c>
      <c r="D367" s="107">
        <v>56649</v>
      </c>
      <c r="E367" s="222">
        <f t="shared" si="8"/>
        <v>4244.0400000000009</v>
      </c>
      <c r="F367" s="222">
        <v>60893.04</v>
      </c>
      <c r="G367" s="107"/>
      <c r="H367" s="98" t="s">
        <v>1731</v>
      </c>
      <c r="I367" s="173" t="s">
        <v>1726</v>
      </c>
      <c r="L367" s="206"/>
    </row>
    <row r="368" spans="1:12" s="37" customFormat="1" x14ac:dyDescent="0.2">
      <c r="A368" s="37">
        <v>358</v>
      </c>
      <c r="B368" s="98" t="s">
        <v>643</v>
      </c>
      <c r="C368" s="98" t="s">
        <v>1399</v>
      </c>
      <c r="D368" s="107">
        <v>93922</v>
      </c>
      <c r="E368" s="222">
        <f t="shared" si="8"/>
        <v>3757</v>
      </c>
      <c r="F368" s="222">
        <v>97679</v>
      </c>
      <c r="G368" s="107"/>
      <c r="H368" s="98" t="s">
        <v>1670</v>
      </c>
      <c r="I368" s="173" t="s">
        <v>1594</v>
      </c>
      <c r="L368" s="206"/>
    </row>
    <row r="369" spans="1:12" s="37" customFormat="1" x14ac:dyDescent="0.2">
      <c r="A369" s="37">
        <v>359</v>
      </c>
      <c r="B369" s="98" t="s">
        <v>2332</v>
      </c>
      <c r="C369" s="98" t="s">
        <v>831</v>
      </c>
      <c r="D369" s="107">
        <v>58551</v>
      </c>
      <c r="E369" s="222">
        <f t="shared" si="8"/>
        <v>4387.7200000000012</v>
      </c>
      <c r="F369" s="222">
        <v>62938.720000000001</v>
      </c>
      <c r="G369" s="107"/>
      <c r="H369" s="98" t="s">
        <v>1625</v>
      </c>
      <c r="I369" s="173" t="s">
        <v>1433</v>
      </c>
      <c r="L369" s="206"/>
    </row>
    <row r="370" spans="1:12" s="37" customFormat="1" x14ac:dyDescent="0.2">
      <c r="A370" s="37">
        <v>360</v>
      </c>
      <c r="B370" s="98" t="s">
        <v>2332</v>
      </c>
      <c r="C370" s="98" t="s">
        <v>2529</v>
      </c>
      <c r="D370" s="107">
        <v>53026</v>
      </c>
      <c r="E370" s="222">
        <f t="shared" si="8"/>
        <v>3973.2799999999988</v>
      </c>
      <c r="F370" s="222">
        <v>56999.28</v>
      </c>
      <c r="G370" s="107"/>
      <c r="H370" s="98" t="s">
        <v>1445</v>
      </c>
      <c r="I370" s="173" t="s">
        <v>1543</v>
      </c>
      <c r="L370" s="206"/>
    </row>
    <row r="371" spans="1:12" s="37" customFormat="1" x14ac:dyDescent="0.2">
      <c r="A371" s="37">
        <v>361</v>
      </c>
      <c r="B371" s="98" t="s">
        <v>2295</v>
      </c>
      <c r="C371" s="98" t="s">
        <v>582</v>
      </c>
      <c r="D371" s="107">
        <v>54769</v>
      </c>
      <c r="E371" s="222">
        <f t="shared" si="8"/>
        <v>4104.3600000000006</v>
      </c>
      <c r="F371" s="222">
        <v>58873.36</v>
      </c>
      <c r="G371" s="107"/>
      <c r="H371" s="98" t="s">
        <v>1445</v>
      </c>
      <c r="I371" s="173" t="s">
        <v>1497</v>
      </c>
      <c r="L371" s="206"/>
    </row>
    <row r="372" spans="1:12" s="37" customFormat="1" x14ac:dyDescent="0.2">
      <c r="A372" s="37">
        <v>362</v>
      </c>
      <c r="B372" s="98" t="s">
        <v>1819</v>
      </c>
      <c r="C372" s="98" t="s">
        <v>487</v>
      </c>
      <c r="D372" s="107">
        <v>64428</v>
      </c>
      <c r="E372" s="222">
        <f t="shared" si="8"/>
        <v>4828.7200000000012</v>
      </c>
      <c r="F372" s="222">
        <v>69256.72</v>
      </c>
      <c r="G372" s="107"/>
      <c r="H372" s="98" t="s">
        <v>1817</v>
      </c>
      <c r="I372" s="173" t="s">
        <v>442</v>
      </c>
      <c r="L372" s="206"/>
    </row>
    <row r="373" spans="1:12" s="37" customFormat="1" x14ac:dyDescent="0.2">
      <c r="A373" s="37">
        <v>363</v>
      </c>
      <c r="B373" s="98" t="s">
        <v>1072</v>
      </c>
      <c r="C373" s="98" t="s">
        <v>1380</v>
      </c>
      <c r="D373" s="107">
        <v>78554</v>
      </c>
      <c r="E373" s="222">
        <f t="shared" si="8"/>
        <v>5453.0400000000081</v>
      </c>
      <c r="F373" s="222">
        <v>84007.040000000008</v>
      </c>
      <c r="G373" s="107"/>
      <c r="H373" s="98" t="s">
        <v>1379</v>
      </c>
      <c r="I373" s="173" t="s">
        <v>1364</v>
      </c>
      <c r="L373" s="206"/>
    </row>
    <row r="374" spans="1:12" s="37" customFormat="1" x14ac:dyDescent="0.2">
      <c r="A374" s="37">
        <v>364</v>
      </c>
      <c r="B374" s="98" t="s">
        <v>1550</v>
      </c>
      <c r="C374" s="98" t="s">
        <v>1549</v>
      </c>
      <c r="D374" s="107">
        <v>93922</v>
      </c>
      <c r="E374" s="222">
        <f t="shared" si="8"/>
        <v>3757</v>
      </c>
      <c r="F374" s="222">
        <v>97679</v>
      </c>
      <c r="G374" s="107"/>
      <c r="H374" s="98" t="s">
        <v>1445</v>
      </c>
      <c r="I374" s="173" t="s">
        <v>1551</v>
      </c>
      <c r="L374" s="206"/>
    </row>
    <row r="375" spans="1:12" s="37" customFormat="1" x14ac:dyDescent="0.2">
      <c r="A375" s="37">
        <v>365</v>
      </c>
      <c r="B375" s="98" t="s">
        <v>1550</v>
      </c>
      <c r="C375" s="98" t="s">
        <v>1780</v>
      </c>
      <c r="D375" s="107">
        <v>80952</v>
      </c>
      <c r="E375" s="222">
        <f t="shared" si="8"/>
        <v>5619.6800000000076</v>
      </c>
      <c r="F375" s="222">
        <v>86571.680000000008</v>
      </c>
      <c r="G375" s="107"/>
      <c r="H375" s="98" t="s">
        <v>1777</v>
      </c>
      <c r="I375" s="173" t="s">
        <v>1726</v>
      </c>
      <c r="L375" s="206"/>
    </row>
    <row r="376" spans="1:12" s="37" customFormat="1" x14ac:dyDescent="0.2">
      <c r="A376" s="37">
        <v>366</v>
      </c>
      <c r="B376" s="98" t="s">
        <v>2490</v>
      </c>
      <c r="C376" s="98" t="s">
        <v>2489</v>
      </c>
      <c r="D376" s="107">
        <v>51341</v>
      </c>
      <c r="E376" s="222">
        <f t="shared" si="8"/>
        <v>3846.5999999999985</v>
      </c>
      <c r="F376" s="222">
        <v>55187.6</v>
      </c>
      <c r="G376" s="107"/>
      <c r="H376" s="98" t="s">
        <v>1445</v>
      </c>
      <c r="I376" s="173" t="s">
        <v>1451</v>
      </c>
      <c r="L376" s="206"/>
    </row>
    <row r="377" spans="1:12" s="37" customFormat="1" x14ac:dyDescent="0.2">
      <c r="A377" s="37">
        <v>367</v>
      </c>
      <c r="B377" s="98" t="s">
        <v>1518</v>
      </c>
      <c r="C377" s="98" t="s">
        <v>474</v>
      </c>
      <c r="D377" s="107">
        <v>78321</v>
      </c>
      <c r="E377" s="222">
        <f t="shared" si="8"/>
        <v>5869.0800000000017</v>
      </c>
      <c r="F377" s="222">
        <v>84190.080000000002</v>
      </c>
      <c r="G377" s="107"/>
      <c r="H377" s="98" t="s">
        <v>1513</v>
      </c>
      <c r="I377" s="173" t="s">
        <v>1514</v>
      </c>
      <c r="L377" s="206"/>
    </row>
    <row r="378" spans="1:12" s="37" customFormat="1" x14ac:dyDescent="0.2">
      <c r="A378" s="37">
        <v>368</v>
      </c>
      <c r="B378" s="98" t="s">
        <v>907</v>
      </c>
      <c r="C378" s="98" t="s">
        <v>1333</v>
      </c>
      <c r="D378" s="107">
        <v>51341</v>
      </c>
      <c r="E378" s="222">
        <f t="shared" si="8"/>
        <v>3846.5999999999985</v>
      </c>
      <c r="F378" s="222">
        <v>55187.6</v>
      </c>
      <c r="G378" s="107"/>
      <c r="H378" s="98" t="s">
        <v>1729</v>
      </c>
      <c r="I378" s="173" t="s">
        <v>1726</v>
      </c>
      <c r="L378" s="206"/>
    </row>
    <row r="379" spans="1:12" s="37" customFormat="1" x14ac:dyDescent="0.2">
      <c r="A379" s="37">
        <v>369</v>
      </c>
      <c r="B379" s="98" t="s">
        <v>1591</v>
      </c>
      <c r="C379" s="98" t="s">
        <v>1590</v>
      </c>
      <c r="D379" s="107">
        <v>58595</v>
      </c>
      <c r="E379" s="222">
        <f t="shared" si="8"/>
        <v>4390.5200000000041</v>
      </c>
      <c r="F379" s="222">
        <v>62985.520000000004</v>
      </c>
      <c r="G379" s="107"/>
      <c r="H379" s="98" t="s">
        <v>1585</v>
      </c>
      <c r="I379" s="173" t="s">
        <v>1586</v>
      </c>
      <c r="L379" s="206"/>
    </row>
    <row r="380" spans="1:12" s="37" customFormat="1" x14ac:dyDescent="0.2">
      <c r="A380" s="37">
        <v>370</v>
      </c>
      <c r="B380" s="98" t="s">
        <v>455</v>
      </c>
      <c r="C380" s="98" t="s">
        <v>648</v>
      </c>
      <c r="D380" s="107">
        <v>93922</v>
      </c>
      <c r="E380" s="222">
        <f t="shared" si="8"/>
        <v>3757</v>
      </c>
      <c r="F380" s="222">
        <v>97679</v>
      </c>
      <c r="G380" s="107"/>
      <c r="H380" s="98" t="s">
        <v>1445</v>
      </c>
      <c r="I380" s="173" t="s">
        <v>1607</v>
      </c>
      <c r="L380" s="206"/>
    </row>
    <row r="381" spans="1:12" s="37" customFormat="1" x14ac:dyDescent="0.2">
      <c r="A381" s="37">
        <v>371</v>
      </c>
      <c r="B381" s="98" t="s">
        <v>1980</v>
      </c>
      <c r="C381" s="98" t="s">
        <v>1979</v>
      </c>
      <c r="D381" s="107">
        <v>53026</v>
      </c>
      <c r="E381" s="222">
        <f t="shared" si="8"/>
        <v>3973.2799999999988</v>
      </c>
      <c r="F381" s="222">
        <v>56999.28</v>
      </c>
      <c r="G381" s="107"/>
      <c r="H381" s="98" t="s">
        <v>1445</v>
      </c>
      <c r="I381" s="173" t="s">
        <v>1485</v>
      </c>
      <c r="L381" s="206"/>
    </row>
    <row r="382" spans="1:12" s="37" customFormat="1" x14ac:dyDescent="0.2">
      <c r="A382" s="37">
        <v>372</v>
      </c>
      <c r="B382" s="98" t="s">
        <v>1956</v>
      </c>
      <c r="C382" s="98" t="s">
        <v>540</v>
      </c>
      <c r="D382" s="107">
        <v>71389</v>
      </c>
      <c r="E382" s="222">
        <f t="shared" si="8"/>
        <v>5349.4799999999959</v>
      </c>
      <c r="F382" s="222">
        <v>76738.48</v>
      </c>
      <c r="G382" s="107"/>
      <c r="H382" s="98" t="s">
        <v>1955</v>
      </c>
      <c r="I382" s="173" t="s">
        <v>442</v>
      </c>
      <c r="L382" s="206"/>
    </row>
    <row r="383" spans="1:12" s="37" customFormat="1" x14ac:dyDescent="0.2">
      <c r="A383" s="37">
        <v>373</v>
      </c>
      <c r="B383" s="98" t="s">
        <v>2468</v>
      </c>
      <c r="C383" s="98" t="s">
        <v>710</v>
      </c>
      <c r="D383" s="107">
        <v>84486.36</v>
      </c>
      <c r="E383" s="222">
        <f>D383*1.375%</f>
        <v>1161.6874500000001</v>
      </c>
      <c r="F383" s="222">
        <v>85648.047449999998</v>
      </c>
      <c r="G383" s="107"/>
      <c r="H383" s="98" t="s">
        <v>1803</v>
      </c>
      <c r="I383" s="173" t="s">
        <v>447</v>
      </c>
      <c r="L383" s="206"/>
    </row>
    <row r="384" spans="1:12" s="37" customFormat="1" x14ac:dyDescent="0.2">
      <c r="A384" s="37">
        <v>374</v>
      </c>
      <c r="B384" s="98" t="s">
        <v>614</v>
      </c>
      <c r="C384" s="98" t="s">
        <v>396</v>
      </c>
      <c r="D384" s="107">
        <v>62149</v>
      </c>
      <c r="E384" s="222">
        <f>F384-D384</f>
        <v>4657.4799999999959</v>
      </c>
      <c r="F384" s="222">
        <v>66806.48</v>
      </c>
      <c r="G384" s="107"/>
      <c r="H384" s="98" t="s">
        <v>1445</v>
      </c>
      <c r="I384" s="173" t="s">
        <v>1451</v>
      </c>
      <c r="L384" s="206"/>
    </row>
    <row r="385" spans="1:12" s="37" customFormat="1" x14ac:dyDescent="0.2">
      <c r="A385" s="37">
        <v>375</v>
      </c>
      <c r="B385" s="98" t="s">
        <v>1646</v>
      </c>
      <c r="C385" s="98" t="s">
        <v>566</v>
      </c>
      <c r="D385" s="107">
        <v>73787</v>
      </c>
      <c r="E385" s="222">
        <f>F385-D385</f>
        <v>5121.9600000000064</v>
      </c>
      <c r="F385" s="222">
        <v>78908.960000000006</v>
      </c>
      <c r="G385" s="107"/>
      <c r="H385" s="98" t="s">
        <v>1645</v>
      </c>
      <c r="I385" s="173" t="s">
        <v>1463</v>
      </c>
      <c r="L385" s="206"/>
    </row>
    <row r="386" spans="1:12" s="37" customFormat="1" x14ac:dyDescent="0.2">
      <c r="A386" s="37">
        <v>376</v>
      </c>
      <c r="B386" s="98" t="s">
        <v>1288</v>
      </c>
      <c r="C386" s="98" t="s">
        <v>740</v>
      </c>
      <c r="D386" s="107">
        <v>68625</v>
      </c>
      <c r="E386" s="222">
        <f>F386-D386</f>
        <v>5143.2400000000052</v>
      </c>
      <c r="F386" s="222">
        <v>73768.240000000005</v>
      </c>
      <c r="G386" s="107"/>
      <c r="H386" s="98" t="s">
        <v>1815</v>
      </c>
      <c r="I386" s="173" t="s">
        <v>1433</v>
      </c>
      <c r="L386" s="206"/>
    </row>
    <row r="387" spans="1:12" s="37" customFormat="1" x14ac:dyDescent="0.2">
      <c r="A387" s="37">
        <v>377</v>
      </c>
      <c r="B387" s="98" t="s">
        <v>1457</v>
      </c>
      <c r="C387" s="98" t="s">
        <v>1456</v>
      </c>
      <c r="D387" s="107">
        <v>62551</v>
      </c>
      <c r="E387" s="222">
        <f>F387-D387</f>
        <v>4687.0800000000017</v>
      </c>
      <c r="F387" s="222">
        <v>67238.080000000002</v>
      </c>
      <c r="G387" s="107"/>
      <c r="H387" s="98" t="s">
        <v>1445</v>
      </c>
      <c r="I387" s="173" t="s">
        <v>1451</v>
      </c>
      <c r="L387" s="206"/>
    </row>
    <row r="388" spans="1:12" s="37" customFormat="1" x14ac:dyDescent="0.2">
      <c r="A388" s="37">
        <v>378</v>
      </c>
      <c r="B388" s="98" t="s">
        <v>2196</v>
      </c>
      <c r="C388" s="98" t="s">
        <v>1560</v>
      </c>
      <c r="D388" s="107">
        <v>54769</v>
      </c>
      <c r="E388" s="222">
        <f>D388*1.375%</f>
        <v>753.07375000000002</v>
      </c>
      <c r="F388" s="222">
        <v>58873.36</v>
      </c>
      <c r="G388" s="107"/>
      <c r="H388" s="98" t="s">
        <v>1768</v>
      </c>
      <c r="I388" s="173" t="s">
        <v>1757</v>
      </c>
      <c r="L388" s="206"/>
    </row>
    <row r="389" spans="1:12" s="37" customFormat="1" x14ac:dyDescent="0.2">
      <c r="A389" s="37">
        <v>379</v>
      </c>
      <c r="B389" s="98" t="s">
        <v>1558</v>
      </c>
      <c r="C389" s="98" t="s">
        <v>723</v>
      </c>
      <c r="D389" s="107">
        <v>71389</v>
      </c>
      <c r="E389" s="222">
        <f t="shared" ref="E389:E403" si="9">F389-D389</f>
        <v>5349.4799999999959</v>
      </c>
      <c r="F389" s="222">
        <v>76738.48</v>
      </c>
      <c r="G389" s="107"/>
      <c r="H389" s="98" t="s">
        <v>1445</v>
      </c>
      <c r="I389" s="173" t="s">
        <v>1551</v>
      </c>
      <c r="L389" s="206"/>
    </row>
    <row r="390" spans="1:12" s="37" customFormat="1" x14ac:dyDescent="0.2">
      <c r="A390" s="37">
        <v>380</v>
      </c>
      <c r="B390" s="98" t="s">
        <v>2534</v>
      </c>
      <c r="C390" s="98" t="s">
        <v>2533</v>
      </c>
      <c r="D390" s="107">
        <v>53026</v>
      </c>
      <c r="E390" s="222">
        <f t="shared" si="9"/>
        <v>3973.2799999999988</v>
      </c>
      <c r="F390" s="222">
        <v>56999.28</v>
      </c>
      <c r="G390" s="107"/>
      <c r="H390" s="98" t="s">
        <v>1445</v>
      </c>
      <c r="I390" s="173" t="s">
        <v>1543</v>
      </c>
      <c r="L390" s="206"/>
    </row>
    <row r="391" spans="1:12" s="37" customFormat="1" x14ac:dyDescent="0.2">
      <c r="A391" s="37">
        <v>381</v>
      </c>
      <c r="B391" s="98" t="s">
        <v>1482</v>
      </c>
      <c r="C391" s="98" t="s">
        <v>1074</v>
      </c>
      <c r="D391" s="107">
        <v>91140</v>
      </c>
      <c r="E391" s="222">
        <f t="shared" si="9"/>
        <v>3646</v>
      </c>
      <c r="F391" s="222">
        <v>94786</v>
      </c>
      <c r="G391" s="107"/>
      <c r="H391" s="98" t="s">
        <v>1445</v>
      </c>
      <c r="I391" s="173" t="s">
        <v>1480</v>
      </c>
      <c r="L391" s="206"/>
    </row>
    <row r="392" spans="1:12" s="37" customFormat="1" x14ac:dyDescent="0.2">
      <c r="A392" s="37">
        <v>382</v>
      </c>
      <c r="B392" s="98" t="s">
        <v>1504</v>
      </c>
      <c r="C392" s="98" t="s">
        <v>330</v>
      </c>
      <c r="D392" s="107">
        <v>53026</v>
      </c>
      <c r="E392" s="222">
        <f t="shared" si="9"/>
        <v>3973.2799999999988</v>
      </c>
      <c r="F392" s="222">
        <v>56999.28</v>
      </c>
      <c r="G392" s="107"/>
      <c r="H392" s="98" t="s">
        <v>1445</v>
      </c>
      <c r="I392" s="173" t="s">
        <v>1497</v>
      </c>
      <c r="L392" s="206"/>
    </row>
    <row r="393" spans="1:12" s="37" customFormat="1" x14ac:dyDescent="0.2">
      <c r="A393" s="37">
        <v>383</v>
      </c>
      <c r="B393" s="98" t="s">
        <v>526</v>
      </c>
      <c r="C393" s="98" t="s">
        <v>641</v>
      </c>
      <c r="D393" s="107">
        <v>62551</v>
      </c>
      <c r="E393" s="222">
        <f t="shared" si="9"/>
        <v>4687.0800000000017</v>
      </c>
      <c r="F393" s="222">
        <v>67238.080000000002</v>
      </c>
      <c r="G393" s="107"/>
      <c r="H393" s="98" t="s">
        <v>1805</v>
      </c>
      <c r="I393" s="173" t="s">
        <v>446</v>
      </c>
      <c r="L393" s="206"/>
    </row>
    <row r="394" spans="1:12" s="37" customFormat="1" x14ac:dyDescent="0.2">
      <c r="A394" s="37">
        <v>384</v>
      </c>
      <c r="B394" s="98" t="s">
        <v>1527</v>
      </c>
      <c r="C394" s="98" t="s">
        <v>615</v>
      </c>
      <c r="D394" s="107">
        <v>51341</v>
      </c>
      <c r="E394" s="222">
        <f t="shared" si="9"/>
        <v>3846.5999999999985</v>
      </c>
      <c r="F394" s="222">
        <v>55187.6</v>
      </c>
      <c r="G394" s="107"/>
      <c r="H394" s="98" t="s">
        <v>1513</v>
      </c>
      <c r="I394" s="173" t="s">
        <v>1514</v>
      </c>
      <c r="L394" s="206"/>
    </row>
    <row r="395" spans="1:12" s="37" customFormat="1" x14ac:dyDescent="0.2">
      <c r="A395" s="37">
        <v>385</v>
      </c>
      <c r="B395" s="98" t="s">
        <v>1442</v>
      </c>
      <c r="C395" s="98" t="s">
        <v>2243</v>
      </c>
      <c r="D395" s="107">
        <v>54807</v>
      </c>
      <c r="E395" s="222">
        <f t="shared" si="9"/>
        <v>4107.9599999999991</v>
      </c>
      <c r="F395" s="222">
        <v>58914.96</v>
      </c>
      <c r="G395" s="107"/>
      <c r="H395" s="98" t="s">
        <v>1445</v>
      </c>
      <c r="I395" s="173" t="s">
        <v>1614</v>
      </c>
      <c r="L395" s="206"/>
    </row>
    <row r="396" spans="1:12" s="37" customFormat="1" x14ac:dyDescent="0.2">
      <c r="A396" s="37">
        <v>386</v>
      </c>
      <c r="B396" s="98" t="s">
        <v>2827</v>
      </c>
      <c r="C396" s="98" t="s">
        <v>2826</v>
      </c>
      <c r="D396" s="107">
        <v>54807</v>
      </c>
      <c r="E396" s="222">
        <f t="shared" si="9"/>
        <v>4107.9599999999991</v>
      </c>
      <c r="F396" s="222">
        <v>58914.96</v>
      </c>
      <c r="G396" s="107"/>
      <c r="H396" s="98" t="s">
        <v>1445</v>
      </c>
      <c r="I396" s="173" t="s">
        <v>1594</v>
      </c>
      <c r="L396" s="206"/>
    </row>
    <row r="397" spans="1:12" s="37" customFormat="1" x14ac:dyDescent="0.2">
      <c r="A397" s="37">
        <v>387</v>
      </c>
      <c r="B397" s="98" t="s">
        <v>1331</v>
      </c>
      <c r="C397" s="98" t="s">
        <v>523</v>
      </c>
      <c r="D397" s="107">
        <v>64237</v>
      </c>
      <c r="E397" s="222">
        <f t="shared" si="9"/>
        <v>4813.8000000000029</v>
      </c>
      <c r="F397" s="222">
        <v>69050.8</v>
      </c>
      <c r="G397" s="107"/>
      <c r="H397" s="98" t="s">
        <v>1445</v>
      </c>
      <c r="I397" s="173" t="s">
        <v>1480</v>
      </c>
      <c r="L397" s="206"/>
    </row>
    <row r="398" spans="1:12" s="37" customFormat="1" x14ac:dyDescent="0.2">
      <c r="A398" s="37">
        <v>388</v>
      </c>
      <c r="B398" s="98" t="s">
        <v>1331</v>
      </c>
      <c r="C398" s="98" t="s">
        <v>666</v>
      </c>
      <c r="D398" s="107">
        <v>51341</v>
      </c>
      <c r="E398" s="222">
        <f t="shared" si="9"/>
        <v>3846.5999999999985</v>
      </c>
      <c r="F398" s="222">
        <v>55187.6</v>
      </c>
      <c r="G398" s="107"/>
      <c r="H398" s="98" t="s">
        <v>1445</v>
      </c>
      <c r="I398" s="173" t="s">
        <v>1543</v>
      </c>
      <c r="L398" s="206"/>
    </row>
    <row r="399" spans="1:12" s="37" customFormat="1" x14ac:dyDescent="0.2">
      <c r="A399" s="37">
        <v>389</v>
      </c>
      <c r="B399" s="98" t="s">
        <v>2510</v>
      </c>
      <c r="C399" s="98" t="s">
        <v>2509</v>
      </c>
      <c r="D399" s="107">
        <v>56649</v>
      </c>
      <c r="E399" s="222">
        <f t="shared" si="9"/>
        <v>4244.0400000000009</v>
      </c>
      <c r="F399" s="222">
        <v>60893.04</v>
      </c>
      <c r="G399" s="107"/>
      <c r="H399" s="98" t="s">
        <v>1809</v>
      </c>
      <c r="I399" s="173" t="s">
        <v>1594</v>
      </c>
      <c r="L399" s="206"/>
    </row>
    <row r="400" spans="1:12" s="37" customFormat="1" x14ac:dyDescent="0.2">
      <c r="A400" s="37">
        <v>390</v>
      </c>
      <c r="B400" s="98" t="s">
        <v>2850</v>
      </c>
      <c r="C400" s="98" t="s">
        <v>320</v>
      </c>
      <c r="D400" s="107">
        <v>53065</v>
      </c>
      <c r="E400" s="222">
        <f t="shared" si="9"/>
        <v>3976.9200000000055</v>
      </c>
      <c r="F400" s="222">
        <v>57041.920000000006</v>
      </c>
      <c r="G400" s="107"/>
      <c r="H400" s="98" t="s">
        <v>1725</v>
      </c>
      <c r="I400" s="173" t="s">
        <v>1726</v>
      </c>
      <c r="L400" s="206"/>
    </row>
    <row r="401" spans="1:12" s="37" customFormat="1" x14ac:dyDescent="0.2">
      <c r="A401" s="37">
        <v>391</v>
      </c>
      <c r="B401" s="98" t="s">
        <v>2071</v>
      </c>
      <c r="C401" s="98" t="s">
        <v>2072</v>
      </c>
      <c r="D401" s="107">
        <v>62508</v>
      </c>
      <c r="E401" s="222">
        <f t="shared" si="9"/>
        <v>4683.2799999999988</v>
      </c>
      <c r="F401" s="222">
        <v>67191.28</v>
      </c>
      <c r="G401" s="107"/>
      <c r="H401" s="98" t="s">
        <v>1751</v>
      </c>
      <c r="I401" s="173" t="s">
        <v>446</v>
      </c>
      <c r="L401" s="206"/>
    </row>
    <row r="402" spans="1:12" s="37" customFormat="1" x14ac:dyDescent="0.2">
      <c r="A402" s="37">
        <v>392</v>
      </c>
      <c r="B402" s="98" t="s">
        <v>2152</v>
      </c>
      <c r="C402" s="98" t="s">
        <v>2151</v>
      </c>
      <c r="D402" s="107">
        <v>54807</v>
      </c>
      <c r="E402" s="222">
        <f t="shared" si="9"/>
        <v>4107.9599999999991</v>
      </c>
      <c r="F402" s="222">
        <v>58914.96</v>
      </c>
      <c r="G402" s="107"/>
      <c r="H402" s="98" t="s">
        <v>1585</v>
      </c>
      <c r="I402" s="173" t="s">
        <v>1586</v>
      </c>
      <c r="L402" s="206"/>
    </row>
    <row r="403" spans="1:12" s="37" customFormat="1" x14ac:dyDescent="0.2">
      <c r="A403" s="37">
        <v>393</v>
      </c>
      <c r="B403" s="98" t="s">
        <v>1569</v>
      </c>
      <c r="C403" s="98" t="s">
        <v>545</v>
      </c>
      <c r="D403" s="107">
        <v>64652</v>
      </c>
      <c r="E403" s="222">
        <f t="shared" si="9"/>
        <v>4844.9600000000064</v>
      </c>
      <c r="F403" s="222">
        <v>69496.960000000006</v>
      </c>
      <c r="G403" s="107"/>
      <c r="H403" s="98" t="s">
        <v>1652</v>
      </c>
      <c r="I403" s="173" t="s">
        <v>1497</v>
      </c>
      <c r="L403" s="206"/>
    </row>
    <row r="404" spans="1:12" s="65" customFormat="1" x14ac:dyDescent="0.2">
      <c r="A404" s="37">
        <v>394</v>
      </c>
      <c r="B404" s="117" t="s">
        <v>500</v>
      </c>
      <c r="C404" s="117" t="s">
        <v>2947</v>
      </c>
      <c r="D404" s="107">
        <v>60000</v>
      </c>
      <c r="E404" s="243">
        <v>0</v>
      </c>
      <c r="F404" s="243">
        <v>60000</v>
      </c>
      <c r="G404" s="170"/>
      <c r="H404" s="117" t="s">
        <v>1813</v>
      </c>
      <c r="I404" s="165" t="s">
        <v>1601</v>
      </c>
      <c r="L404" s="178"/>
    </row>
    <row r="405" spans="1:12" s="37" customFormat="1" x14ac:dyDescent="0.2">
      <c r="A405" s="37">
        <v>395</v>
      </c>
      <c r="B405" s="98" t="s">
        <v>2476</v>
      </c>
      <c r="C405" s="98" t="s">
        <v>1458</v>
      </c>
      <c r="D405" s="107">
        <v>66395</v>
      </c>
      <c r="E405" s="222">
        <f t="shared" ref="E405:E422" si="10">F405-D405</f>
        <v>4975</v>
      </c>
      <c r="F405" s="222">
        <v>71370</v>
      </c>
      <c r="G405" s="107"/>
      <c r="H405" s="98" t="s">
        <v>1858</v>
      </c>
      <c r="I405" s="173" t="s">
        <v>1859</v>
      </c>
      <c r="L405" s="206"/>
    </row>
    <row r="406" spans="1:12" s="37" customFormat="1" x14ac:dyDescent="0.2">
      <c r="A406" s="37">
        <v>396</v>
      </c>
      <c r="B406" s="98" t="s">
        <v>1999</v>
      </c>
      <c r="C406" s="98" t="s">
        <v>474</v>
      </c>
      <c r="D406" s="107">
        <v>58175</v>
      </c>
      <c r="E406" s="222">
        <f t="shared" si="10"/>
        <v>4360.2000000000044</v>
      </c>
      <c r="F406" s="222">
        <v>62535.200000000004</v>
      </c>
      <c r="G406" s="107"/>
      <c r="H406" s="98" t="s">
        <v>1626</v>
      </c>
      <c r="I406" s="173" t="s">
        <v>1627</v>
      </c>
      <c r="L406" s="206"/>
    </row>
    <row r="407" spans="1:12" s="37" customFormat="1" x14ac:dyDescent="0.2">
      <c r="A407" s="37">
        <v>397</v>
      </c>
      <c r="B407" s="98" t="s">
        <v>1999</v>
      </c>
      <c r="C407" s="98" t="s">
        <v>1343</v>
      </c>
      <c r="D407" s="107">
        <v>51341</v>
      </c>
      <c r="E407" s="222">
        <f t="shared" si="10"/>
        <v>3846.5999999999985</v>
      </c>
      <c r="F407" s="222">
        <v>55187.6</v>
      </c>
      <c r="G407" s="107"/>
      <c r="H407" s="98" t="s">
        <v>1756</v>
      </c>
      <c r="I407" s="173" t="s">
        <v>1757</v>
      </c>
      <c r="L407" s="206"/>
    </row>
    <row r="408" spans="1:12" s="37" customFormat="1" x14ac:dyDescent="0.2">
      <c r="A408" s="37">
        <v>398</v>
      </c>
      <c r="B408" s="98" t="s">
        <v>1498</v>
      </c>
      <c r="C408" s="98" t="s">
        <v>471</v>
      </c>
      <c r="D408" s="107">
        <v>81235</v>
      </c>
      <c r="E408" s="222">
        <f t="shared" si="10"/>
        <v>4754.2799999999988</v>
      </c>
      <c r="F408" s="222">
        <v>85989.28</v>
      </c>
      <c r="G408" s="107"/>
      <c r="H408" s="98" t="s">
        <v>1445</v>
      </c>
      <c r="I408" s="173" t="s">
        <v>1497</v>
      </c>
      <c r="L408" s="206"/>
    </row>
    <row r="409" spans="1:12" s="37" customFormat="1" x14ac:dyDescent="0.2">
      <c r="A409" s="37">
        <v>399</v>
      </c>
      <c r="B409" s="98" t="s">
        <v>1545</v>
      </c>
      <c r="C409" s="98" t="s">
        <v>952</v>
      </c>
      <c r="D409" s="107">
        <v>85376</v>
      </c>
      <c r="E409" s="222">
        <f t="shared" si="10"/>
        <v>5458.6399999999994</v>
      </c>
      <c r="F409" s="222">
        <v>90834.64</v>
      </c>
      <c r="G409" s="107"/>
      <c r="H409" s="98" t="s">
        <v>1445</v>
      </c>
      <c r="I409" s="173" t="s">
        <v>1543</v>
      </c>
      <c r="L409" s="206"/>
    </row>
    <row r="410" spans="1:12" s="37" customFormat="1" x14ac:dyDescent="0.2">
      <c r="A410" s="37">
        <v>400</v>
      </c>
      <c r="B410" s="98" t="s">
        <v>438</v>
      </c>
      <c r="C410" s="98" t="s">
        <v>1287</v>
      </c>
      <c r="D410" s="107">
        <v>80952</v>
      </c>
      <c r="E410" s="222">
        <f t="shared" si="10"/>
        <v>5619.6800000000076</v>
      </c>
      <c r="F410" s="222">
        <v>86571.680000000008</v>
      </c>
      <c r="G410" s="107"/>
      <c r="H410" s="98" t="s">
        <v>1694</v>
      </c>
      <c r="I410" s="173" t="s">
        <v>446</v>
      </c>
      <c r="L410" s="206"/>
    </row>
    <row r="411" spans="1:12" s="37" customFormat="1" x14ac:dyDescent="0.2">
      <c r="A411" s="37">
        <v>401</v>
      </c>
      <c r="B411" s="98" t="s">
        <v>2246</v>
      </c>
      <c r="C411" s="98" t="s">
        <v>2188</v>
      </c>
      <c r="D411" s="107">
        <v>53026</v>
      </c>
      <c r="E411" s="222">
        <f t="shared" si="10"/>
        <v>3973.2799999999988</v>
      </c>
      <c r="F411" s="222">
        <v>56999.28</v>
      </c>
      <c r="G411" s="107"/>
      <c r="H411" s="98" t="s">
        <v>1374</v>
      </c>
      <c r="I411" s="173" t="s">
        <v>1364</v>
      </c>
      <c r="L411" s="206"/>
    </row>
    <row r="412" spans="1:12" s="37" customFormat="1" x14ac:dyDescent="0.2">
      <c r="A412" s="37">
        <v>402</v>
      </c>
      <c r="B412" s="98" t="s">
        <v>1479</v>
      </c>
      <c r="C412" s="98" t="s">
        <v>324</v>
      </c>
      <c r="D412" s="107">
        <v>73787</v>
      </c>
      <c r="E412" s="222">
        <f t="shared" si="10"/>
        <v>5121.9600000000064</v>
      </c>
      <c r="F412" s="222">
        <v>78908.960000000006</v>
      </c>
      <c r="G412" s="107"/>
      <c r="H412" s="98" t="s">
        <v>1681</v>
      </c>
      <c r="I412" s="173" t="s">
        <v>442</v>
      </c>
      <c r="L412" s="206"/>
    </row>
    <row r="413" spans="1:12" s="37" customFormat="1" x14ac:dyDescent="0.2">
      <c r="A413" s="37">
        <v>403</v>
      </c>
      <c r="B413" s="98" t="s">
        <v>2289</v>
      </c>
      <c r="C413" s="98" t="s">
        <v>773</v>
      </c>
      <c r="D413" s="107">
        <v>54807</v>
      </c>
      <c r="E413" s="222">
        <f t="shared" si="10"/>
        <v>4107.9599999999991</v>
      </c>
      <c r="F413" s="222">
        <v>58914.96</v>
      </c>
      <c r="G413" s="107"/>
      <c r="H413" s="98" t="s">
        <v>2290</v>
      </c>
      <c r="I413" s="173" t="s">
        <v>1480</v>
      </c>
      <c r="L413" s="206"/>
    </row>
    <row r="414" spans="1:12" s="37" customFormat="1" x14ac:dyDescent="0.2">
      <c r="A414" s="37">
        <v>404</v>
      </c>
      <c r="B414" s="98" t="s">
        <v>1691</v>
      </c>
      <c r="C414" s="98" t="s">
        <v>348</v>
      </c>
      <c r="D414" s="107">
        <v>62551</v>
      </c>
      <c r="E414" s="222">
        <f t="shared" si="10"/>
        <v>4687.0800000000017</v>
      </c>
      <c r="F414" s="222">
        <v>67238.080000000002</v>
      </c>
      <c r="G414" s="107"/>
      <c r="H414" s="98" t="s">
        <v>1687</v>
      </c>
      <c r="I414" s="173" t="s">
        <v>1434</v>
      </c>
      <c r="L414" s="206"/>
    </row>
    <row r="415" spans="1:12" s="37" customFormat="1" x14ac:dyDescent="0.2">
      <c r="A415" s="37">
        <v>405</v>
      </c>
      <c r="B415" s="98" t="s">
        <v>462</v>
      </c>
      <c r="C415" s="98" t="s">
        <v>438</v>
      </c>
      <c r="D415" s="107">
        <v>56690</v>
      </c>
      <c r="E415" s="222">
        <f t="shared" si="10"/>
        <v>4248.8000000000029</v>
      </c>
      <c r="F415" s="222">
        <v>60938.8</v>
      </c>
      <c r="G415" s="107"/>
      <c r="H415" s="98" t="s">
        <v>1736</v>
      </c>
      <c r="I415" s="173" t="s">
        <v>442</v>
      </c>
      <c r="L415" s="206"/>
    </row>
    <row r="416" spans="1:12" s="37" customFormat="1" x14ac:dyDescent="0.2">
      <c r="A416" s="37">
        <v>406</v>
      </c>
      <c r="B416" s="98" t="s">
        <v>462</v>
      </c>
      <c r="C416" s="98" t="s">
        <v>507</v>
      </c>
      <c r="D416" s="107">
        <v>68338</v>
      </c>
      <c r="E416" s="222">
        <f t="shared" si="10"/>
        <v>5120.320000000007</v>
      </c>
      <c r="F416" s="222">
        <v>73458.320000000007</v>
      </c>
      <c r="G416" s="107"/>
      <c r="H416" s="98" t="s">
        <v>1751</v>
      </c>
      <c r="I416" s="173" t="s">
        <v>446</v>
      </c>
      <c r="L416" s="206"/>
    </row>
    <row r="417" spans="1:12" s="37" customFormat="1" x14ac:dyDescent="0.2">
      <c r="A417" s="37">
        <v>407</v>
      </c>
      <c r="B417" s="98" t="s">
        <v>1548</v>
      </c>
      <c r="C417" s="98" t="s">
        <v>387</v>
      </c>
      <c r="D417" s="107">
        <v>54807</v>
      </c>
      <c r="E417" s="222">
        <f t="shared" si="10"/>
        <v>4107.9599999999991</v>
      </c>
      <c r="F417" s="222">
        <v>58914.96</v>
      </c>
      <c r="G417" s="107"/>
      <c r="H417" s="98" t="s">
        <v>1445</v>
      </c>
      <c r="I417" s="173" t="s">
        <v>1543</v>
      </c>
      <c r="L417" s="206"/>
    </row>
    <row r="418" spans="1:12" s="37" customFormat="1" x14ac:dyDescent="0.2">
      <c r="A418" s="37">
        <v>408</v>
      </c>
      <c r="B418" s="98" t="s">
        <v>999</v>
      </c>
      <c r="C418" s="98" t="s">
        <v>1418</v>
      </c>
      <c r="D418" s="107">
        <v>53026</v>
      </c>
      <c r="E418" s="222">
        <f t="shared" si="10"/>
        <v>3973.2799999999988</v>
      </c>
      <c r="F418" s="222">
        <v>56999.28</v>
      </c>
      <c r="G418" s="107"/>
      <c r="H418" s="98" t="s">
        <v>1445</v>
      </c>
      <c r="I418" s="173" t="s">
        <v>1463</v>
      </c>
      <c r="L418" s="206"/>
    </row>
    <row r="419" spans="1:12" s="37" customFormat="1" x14ac:dyDescent="0.2">
      <c r="A419" s="37">
        <v>409</v>
      </c>
      <c r="B419" s="98" t="s">
        <v>1528</v>
      </c>
      <c r="C419" s="98" t="s">
        <v>393</v>
      </c>
      <c r="D419" s="107">
        <v>76213</v>
      </c>
      <c r="E419" s="222">
        <f t="shared" si="10"/>
        <v>5289.7200000000012</v>
      </c>
      <c r="F419" s="222">
        <v>81502.720000000001</v>
      </c>
      <c r="G419" s="107"/>
      <c r="H419" s="98" t="s">
        <v>1529</v>
      </c>
      <c r="I419" s="173" t="s">
        <v>1530</v>
      </c>
      <c r="L419" s="206"/>
    </row>
    <row r="420" spans="1:12" s="37" customFormat="1" x14ac:dyDescent="0.2">
      <c r="A420" s="37">
        <v>410</v>
      </c>
      <c r="B420" s="98" t="s">
        <v>906</v>
      </c>
      <c r="C420" s="98" t="s">
        <v>931</v>
      </c>
      <c r="D420" s="107">
        <v>78554</v>
      </c>
      <c r="E420" s="222">
        <f t="shared" si="10"/>
        <v>5453.0400000000081</v>
      </c>
      <c r="F420" s="222">
        <v>84007.040000000008</v>
      </c>
      <c r="G420" s="107"/>
      <c r="H420" s="98" t="s">
        <v>1817</v>
      </c>
      <c r="I420" s="173" t="s">
        <v>442</v>
      </c>
      <c r="L420" s="206"/>
    </row>
    <row r="421" spans="1:12" s="37" customFormat="1" x14ac:dyDescent="0.2">
      <c r="A421" s="37">
        <v>411</v>
      </c>
      <c r="B421" s="98" t="s">
        <v>1730</v>
      </c>
      <c r="C421" s="98" t="s">
        <v>666</v>
      </c>
      <c r="D421" s="107">
        <v>54807</v>
      </c>
      <c r="E421" s="222">
        <f t="shared" si="10"/>
        <v>4107.9599999999991</v>
      </c>
      <c r="F421" s="222">
        <v>58914.96</v>
      </c>
      <c r="G421" s="107"/>
      <c r="H421" s="98" t="s">
        <v>1729</v>
      </c>
      <c r="I421" s="173" t="s">
        <v>1726</v>
      </c>
      <c r="L421" s="206"/>
    </row>
    <row r="422" spans="1:12" s="37" customFormat="1" x14ac:dyDescent="0.2">
      <c r="A422" s="37">
        <v>412</v>
      </c>
      <c r="B422" s="98" t="s">
        <v>2073</v>
      </c>
      <c r="C422" s="98" t="s">
        <v>858</v>
      </c>
      <c r="D422" s="107">
        <v>56649</v>
      </c>
      <c r="E422" s="222">
        <f t="shared" si="10"/>
        <v>4244.0400000000009</v>
      </c>
      <c r="F422" s="222">
        <v>60893.04</v>
      </c>
      <c r="G422" s="107"/>
      <c r="H422" s="98" t="s">
        <v>1825</v>
      </c>
      <c r="I422" s="173" t="s">
        <v>446</v>
      </c>
      <c r="L422" s="206"/>
    </row>
    <row r="423" spans="1:12" s="37" customFormat="1" x14ac:dyDescent="0.2">
      <c r="A423" s="37">
        <v>413</v>
      </c>
      <c r="B423" s="98" t="s">
        <v>2470</v>
      </c>
      <c r="C423" s="98" t="s">
        <v>632</v>
      </c>
      <c r="D423" s="107">
        <v>105767.76</v>
      </c>
      <c r="E423" s="222">
        <f>D423*1.375%</f>
        <v>1454.3066999999999</v>
      </c>
      <c r="F423" s="222">
        <v>107222.0667</v>
      </c>
      <c r="G423" s="107"/>
      <c r="H423" s="98" t="s">
        <v>1803</v>
      </c>
      <c r="I423" s="173" t="s">
        <v>447</v>
      </c>
      <c r="L423" s="206"/>
    </row>
    <row r="424" spans="1:12" s="37" customFormat="1" x14ac:dyDescent="0.2">
      <c r="A424" s="37">
        <v>414</v>
      </c>
      <c r="B424" s="98" t="s">
        <v>1503</v>
      </c>
      <c r="C424" s="98" t="s">
        <v>1679</v>
      </c>
      <c r="D424" s="107">
        <v>53026</v>
      </c>
      <c r="E424" s="222">
        <f>F424-D424</f>
        <v>3973.2799999999988</v>
      </c>
      <c r="F424" s="222">
        <v>56999.28</v>
      </c>
      <c r="G424" s="107"/>
      <c r="H424" s="98" t="s">
        <v>1529</v>
      </c>
      <c r="I424" s="173" t="s">
        <v>1530</v>
      </c>
      <c r="L424" s="206"/>
    </row>
    <row r="425" spans="1:12" s="37" customFormat="1" x14ac:dyDescent="0.2">
      <c r="A425" s="37">
        <v>415</v>
      </c>
      <c r="B425" s="98" t="s">
        <v>799</v>
      </c>
      <c r="C425" s="98" t="s">
        <v>1274</v>
      </c>
      <c r="D425" s="107">
        <v>62551</v>
      </c>
      <c r="E425" s="222">
        <f>F425-D425</f>
        <v>4687.0800000000017</v>
      </c>
      <c r="F425" s="222">
        <v>67238.080000000002</v>
      </c>
      <c r="G425" s="107"/>
      <c r="H425" s="98" t="s">
        <v>1719</v>
      </c>
      <c r="I425" s="173" t="s">
        <v>448</v>
      </c>
      <c r="L425" s="206"/>
    </row>
    <row r="426" spans="1:12" s="37" customFormat="1" x14ac:dyDescent="0.2">
      <c r="A426" s="37">
        <v>416</v>
      </c>
      <c r="B426" s="98" t="s">
        <v>1680</v>
      </c>
      <c r="C426" s="98" t="s">
        <v>666</v>
      </c>
      <c r="D426" s="107">
        <v>91140</v>
      </c>
      <c r="E426" s="222">
        <f>F426-D426</f>
        <v>3646</v>
      </c>
      <c r="F426" s="222">
        <v>94786</v>
      </c>
      <c r="G426" s="107"/>
      <c r="H426" s="98" t="s">
        <v>1681</v>
      </c>
      <c r="I426" s="173" t="s">
        <v>442</v>
      </c>
      <c r="L426" s="206"/>
    </row>
    <row r="427" spans="1:12" s="37" customFormat="1" x14ac:dyDescent="0.2">
      <c r="A427" s="37">
        <v>417</v>
      </c>
      <c r="B427" s="98" t="s">
        <v>1376</v>
      </c>
      <c r="C427" s="98" t="s">
        <v>326</v>
      </c>
      <c r="D427" s="107">
        <v>73787</v>
      </c>
      <c r="E427" s="222">
        <f>D427*1.375%</f>
        <v>1014.57125</v>
      </c>
      <c r="F427" s="222">
        <v>78908.960000000006</v>
      </c>
      <c r="G427" s="107"/>
      <c r="H427" s="98" t="s">
        <v>1374</v>
      </c>
      <c r="I427" s="173" t="s">
        <v>1364</v>
      </c>
      <c r="L427" s="206"/>
    </row>
    <row r="428" spans="1:12" s="37" customFormat="1" x14ac:dyDescent="0.2">
      <c r="A428" s="37">
        <v>418</v>
      </c>
      <c r="B428" s="98" t="s">
        <v>628</v>
      </c>
      <c r="C428" s="98" t="s">
        <v>2074</v>
      </c>
      <c r="D428" s="107">
        <v>60518</v>
      </c>
      <c r="E428" s="222">
        <f t="shared" ref="E428:E459" si="11">F428-D428</f>
        <v>4535.0400000000009</v>
      </c>
      <c r="F428" s="222">
        <v>65053.04</v>
      </c>
      <c r="G428" s="107"/>
      <c r="H428" s="98" t="s">
        <v>1374</v>
      </c>
      <c r="I428" s="173" t="s">
        <v>1364</v>
      </c>
      <c r="L428" s="206"/>
    </row>
    <row r="429" spans="1:12" s="37" customFormat="1" x14ac:dyDescent="0.2">
      <c r="A429" s="37">
        <v>419</v>
      </c>
      <c r="B429" s="98" t="s">
        <v>424</v>
      </c>
      <c r="C429" s="98" t="s">
        <v>2586</v>
      </c>
      <c r="D429" s="107">
        <v>51341</v>
      </c>
      <c r="E429" s="222">
        <f t="shared" si="11"/>
        <v>3846.5999999999985</v>
      </c>
      <c r="F429" s="222">
        <v>55187.6</v>
      </c>
      <c r="G429" s="107"/>
      <c r="H429" s="98" t="s">
        <v>1445</v>
      </c>
      <c r="I429" s="173" t="s">
        <v>1433</v>
      </c>
      <c r="L429" s="206"/>
    </row>
    <row r="430" spans="1:12" s="37" customFormat="1" x14ac:dyDescent="0.2">
      <c r="A430" s="37">
        <v>420</v>
      </c>
      <c r="B430" s="98" t="s">
        <v>424</v>
      </c>
      <c r="C430" s="98" t="s">
        <v>1557</v>
      </c>
      <c r="D430" s="107">
        <v>80952</v>
      </c>
      <c r="E430" s="222">
        <f t="shared" si="11"/>
        <v>5619.6800000000076</v>
      </c>
      <c r="F430" s="222">
        <v>86571.680000000008</v>
      </c>
      <c r="G430" s="107"/>
      <c r="H430" s="98" t="s">
        <v>1436</v>
      </c>
      <c r="I430" s="173" t="s">
        <v>1437</v>
      </c>
      <c r="L430" s="206"/>
    </row>
    <row r="431" spans="1:12" s="37" customFormat="1" x14ac:dyDescent="0.2">
      <c r="A431" s="37">
        <v>421</v>
      </c>
      <c r="B431" s="98" t="s">
        <v>950</v>
      </c>
      <c r="C431" s="98" t="s">
        <v>736</v>
      </c>
      <c r="D431" s="107">
        <v>71389</v>
      </c>
      <c r="E431" s="222">
        <f t="shared" si="11"/>
        <v>5349.4799999999959</v>
      </c>
      <c r="F431" s="222">
        <v>76738.48</v>
      </c>
      <c r="G431" s="107"/>
      <c r="H431" s="98" t="s">
        <v>1648</v>
      </c>
      <c r="I431" s="173" t="s">
        <v>1485</v>
      </c>
      <c r="L431" s="206"/>
    </row>
    <row r="432" spans="1:12" s="37" customFormat="1" x14ac:dyDescent="0.2">
      <c r="A432" s="37">
        <v>422</v>
      </c>
      <c r="B432" s="98" t="s">
        <v>1605</v>
      </c>
      <c r="C432" s="98" t="s">
        <v>816</v>
      </c>
      <c r="D432" s="107">
        <v>60476</v>
      </c>
      <c r="E432" s="222">
        <f t="shared" si="11"/>
        <v>4532.32</v>
      </c>
      <c r="F432" s="222">
        <v>65008.32</v>
      </c>
      <c r="G432" s="107"/>
      <c r="H432" s="98" t="s">
        <v>1445</v>
      </c>
      <c r="I432" s="173" t="s">
        <v>1601</v>
      </c>
      <c r="L432" s="206"/>
    </row>
    <row r="433" spans="1:12" s="37" customFormat="1" x14ac:dyDescent="0.2">
      <c r="A433" s="37">
        <v>423</v>
      </c>
      <c r="B433" s="98" t="s">
        <v>1233</v>
      </c>
      <c r="C433" s="98" t="s">
        <v>1587</v>
      </c>
      <c r="D433" s="107">
        <v>76213</v>
      </c>
      <c r="E433" s="222">
        <f t="shared" si="11"/>
        <v>5289.7200000000012</v>
      </c>
      <c r="F433" s="222">
        <v>81502.720000000001</v>
      </c>
      <c r="G433" s="107"/>
      <c r="H433" s="98" t="s">
        <v>1585</v>
      </c>
      <c r="I433" s="173" t="s">
        <v>1586</v>
      </c>
      <c r="L433" s="206"/>
    </row>
    <row r="434" spans="1:12" s="37" customFormat="1" x14ac:dyDescent="0.2">
      <c r="A434" s="37">
        <v>424</v>
      </c>
      <c r="B434" s="98" t="s">
        <v>1767</v>
      </c>
      <c r="C434" s="98" t="s">
        <v>354</v>
      </c>
      <c r="D434" s="107">
        <v>73531</v>
      </c>
      <c r="E434" s="222">
        <f t="shared" si="11"/>
        <v>5510.0400000000081</v>
      </c>
      <c r="F434" s="222">
        <v>79041.040000000008</v>
      </c>
      <c r="G434" s="107"/>
      <c r="H434" s="98" t="s">
        <v>1768</v>
      </c>
      <c r="I434" s="173" t="s">
        <v>1757</v>
      </c>
      <c r="L434" s="206"/>
    </row>
    <row r="435" spans="1:12" s="37" customFormat="1" x14ac:dyDescent="0.2">
      <c r="A435" s="37">
        <v>425</v>
      </c>
      <c r="B435" s="98" t="s">
        <v>391</v>
      </c>
      <c r="C435" s="98" t="s">
        <v>1638</v>
      </c>
      <c r="D435" s="107">
        <v>93922</v>
      </c>
      <c r="E435" s="222">
        <f t="shared" si="11"/>
        <v>3757</v>
      </c>
      <c r="F435" s="222">
        <v>97679</v>
      </c>
      <c r="G435" s="107"/>
      <c r="H435" s="98" t="s">
        <v>1678</v>
      </c>
      <c r="I435" s="173" t="s">
        <v>1614</v>
      </c>
      <c r="L435" s="206"/>
    </row>
    <row r="436" spans="1:12" s="37" customFormat="1" x14ac:dyDescent="0.2">
      <c r="A436" s="37">
        <v>426</v>
      </c>
      <c r="B436" s="98" t="s">
        <v>1683</v>
      </c>
      <c r="C436" s="98" t="s">
        <v>1682</v>
      </c>
      <c r="D436" s="107">
        <v>93922</v>
      </c>
      <c r="E436" s="222">
        <f t="shared" si="11"/>
        <v>3757</v>
      </c>
      <c r="F436" s="222">
        <v>97679</v>
      </c>
      <c r="G436" s="107"/>
      <c r="H436" s="98" t="s">
        <v>1681</v>
      </c>
      <c r="I436" s="173" t="s">
        <v>442</v>
      </c>
      <c r="L436" s="206"/>
    </row>
    <row r="437" spans="1:12" s="37" customFormat="1" x14ac:dyDescent="0.2">
      <c r="A437" s="37">
        <v>427</v>
      </c>
      <c r="B437" s="98" t="s">
        <v>1493</v>
      </c>
      <c r="C437" s="98" t="s">
        <v>1492</v>
      </c>
      <c r="D437" s="107">
        <v>64607</v>
      </c>
      <c r="E437" s="222">
        <f t="shared" si="11"/>
        <v>4842.1199999999953</v>
      </c>
      <c r="F437" s="222">
        <v>69449.119999999995</v>
      </c>
      <c r="G437" s="107"/>
      <c r="H437" s="98" t="s">
        <v>1445</v>
      </c>
      <c r="I437" s="173" t="s">
        <v>1485</v>
      </c>
      <c r="L437" s="206"/>
    </row>
    <row r="438" spans="1:12" s="37" customFormat="1" x14ac:dyDescent="0.2">
      <c r="A438" s="37">
        <v>428</v>
      </c>
      <c r="B438" s="98" t="s">
        <v>1570</v>
      </c>
      <c r="C438" s="98" t="s">
        <v>974</v>
      </c>
      <c r="D438" s="107">
        <v>62551</v>
      </c>
      <c r="E438" s="222">
        <f t="shared" si="11"/>
        <v>4687.0800000000017</v>
      </c>
      <c r="F438" s="222">
        <v>67238.080000000002</v>
      </c>
      <c r="G438" s="107"/>
      <c r="H438" s="98" t="s">
        <v>1561</v>
      </c>
      <c r="I438" s="173" t="s">
        <v>1562</v>
      </c>
      <c r="L438" s="206"/>
    </row>
    <row r="439" spans="1:12" s="37" customFormat="1" x14ac:dyDescent="0.2">
      <c r="A439" s="37">
        <v>429</v>
      </c>
      <c r="B439" s="98" t="s">
        <v>571</v>
      </c>
      <c r="C439" s="98" t="s">
        <v>544</v>
      </c>
      <c r="D439" s="107">
        <v>73787</v>
      </c>
      <c r="E439" s="222">
        <f t="shared" si="11"/>
        <v>5121.9600000000064</v>
      </c>
      <c r="F439" s="222">
        <v>78908.960000000006</v>
      </c>
      <c r="G439" s="107"/>
      <c r="H439" s="98" t="s">
        <v>1634</v>
      </c>
      <c r="I439" s="173" t="s">
        <v>1627</v>
      </c>
      <c r="L439" s="206"/>
    </row>
    <row r="440" spans="1:12" s="37" customFormat="1" x14ac:dyDescent="0.2">
      <c r="A440" s="37">
        <v>430</v>
      </c>
      <c r="B440" s="98" t="s">
        <v>2532</v>
      </c>
      <c r="C440" s="98" t="s">
        <v>2531</v>
      </c>
      <c r="D440" s="107">
        <v>53065</v>
      </c>
      <c r="E440" s="222">
        <f t="shared" si="11"/>
        <v>3976.9200000000055</v>
      </c>
      <c r="F440" s="222">
        <v>57041.920000000006</v>
      </c>
      <c r="G440" s="107"/>
      <c r="H440" s="98" t="s">
        <v>1445</v>
      </c>
      <c r="I440" s="173" t="s">
        <v>1543</v>
      </c>
      <c r="L440" s="206"/>
    </row>
    <row r="441" spans="1:12" s="37" customFormat="1" x14ac:dyDescent="0.2">
      <c r="A441" s="37">
        <v>431</v>
      </c>
      <c r="B441" s="98" t="s">
        <v>843</v>
      </c>
      <c r="C441" s="98" t="s">
        <v>631</v>
      </c>
      <c r="D441" s="107">
        <v>62597</v>
      </c>
      <c r="E441" s="222">
        <f t="shared" si="11"/>
        <v>4691</v>
      </c>
      <c r="F441" s="222">
        <v>67288</v>
      </c>
      <c r="G441" s="107"/>
      <c r="H441" s="98" t="s">
        <v>1777</v>
      </c>
      <c r="I441" s="173" t="s">
        <v>1726</v>
      </c>
      <c r="L441" s="206"/>
    </row>
    <row r="442" spans="1:12" s="37" customFormat="1" x14ac:dyDescent="0.2">
      <c r="A442" s="37">
        <v>432</v>
      </c>
      <c r="B442" s="98" t="s">
        <v>1816</v>
      </c>
      <c r="C442" s="98" t="s">
        <v>2302</v>
      </c>
      <c r="D442" s="107">
        <v>53026</v>
      </c>
      <c r="E442" s="222">
        <f t="shared" si="11"/>
        <v>3973.2799999999988</v>
      </c>
      <c r="F442" s="222">
        <v>56999.28</v>
      </c>
      <c r="G442" s="107"/>
      <c r="H442" s="98" t="s">
        <v>1529</v>
      </c>
      <c r="I442" s="173" t="s">
        <v>1530</v>
      </c>
      <c r="L442" s="206"/>
    </row>
    <row r="443" spans="1:12" s="37" customFormat="1" x14ac:dyDescent="0.2">
      <c r="A443" s="37">
        <v>433</v>
      </c>
      <c r="B443" s="98" t="s">
        <v>1710</v>
      </c>
      <c r="C443" s="98" t="s">
        <v>1383</v>
      </c>
      <c r="D443" s="107">
        <v>62551</v>
      </c>
      <c r="E443" s="222">
        <f t="shared" si="11"/>
        <v>4687.0800000000017</v>
      </c>
      <c r="F443" s="222">
        <v>67238.080000000002</v>
      </c>
      <c r="G443" s="107"/>
      <c r="H443" s="98" t="s">
        <v>1723</v>
      </c>
      <c r="I443" s="173" t="s">
        <v>1428</v>
      </c>
      <c r="L443" s="206"/>
    </row>
    <row r="444" spans="1:12" s="37" customFormat="1" x14ac:dyDescent="0.2">
      <c r="A444" s="37">
        <v>434</v>
      </c>
      <c r="B444" s="98" t="s">
        <v>813</v>
      </c>
      <c r="C444" s="98" t="s">
        <v>1643</v>
      </c>
      <c r="D444" s="107">
        <v>56649</v>
      </c>
      <c r="E444" s="222">
        <f t="shared" si="11"/>
        <v>4244.0400000000009</v>
      </c>
      <c r="F444" s="222">
        <v>60893.04</v>
      </c>
      <c r="G444" s="107"/>
      <c r="H444" s="98" t="s">
        <v>1640</v>
      </c>
      <c r="I444" s="173" t="s">
        <v>1451</v>
      </c>
      <c r="L444" s="206"/>
    </row>
    <row r="445" spans="1:12" s="37" customFormat="1" x14ac:dyDescent="0.2">
      <c r="A445" s="37">
        <v>435</v>
      </c>
      <c r="B445" s="98" t="s">
        <v>1597</v>
      </c>
      <c r="C445" s="98" t="s">
        <v>471</v>
      </c>
      <c r="D445" s="107">
        <v>78321</v>
      </c>
      <c r="E445" s="222">
        <f t="shared" si="11"/>
        <v>5869.0800000000017</v>
      </c>
      <c r="F445" s="222">
        <v>84190.080000000002</v>
      </c>
      <c r="G445" s="107"/>
      <c r="H445" s="98" t="s">
        <v>1445</v>
      </c>
      <c r="I445" s="173" t="s">
        <v>1594</v>
      </c>
      <c r="L445" s="206"/>
    </row>
    <row r="446" spans="1:12" s="37" customFormat="1" x14ac:dyDescent="0.2">
      <c r="A446" s="37">
        <v>436</v>
      </c>
      <c r="B446" s="98" t="s">
        <v>2554</v>
      </c>
      <c r="C446" s="98" t="s">
        <v>409</v>
      </c>
      <c r="D446" s="107">
        <v>54769</v>
      </c>
      <c r="E446" s="222">
        <f t="shared" si="11"/>
        <v>4104.3600000000006</v>
      </c>
      <c r="F446" s="222">
        <v>58873.36</v>
      </c>
      <c r="G446" s="107"/>
      <c r="H446" s="98" t="s">
        <v>1445</v>
      </c>
      <c r="I446" s="173" t="s">
        <v>1614</v>
      </c>
      <c r="L446" s="206"/>
    </row>
    <row r="447" spans="1:12" s="37" customFormat="1" x14ac:dyDescent="0.2">
      <c r="A447" s="37">
        <v>437</v>
      </c>
      <c r="B447" s="98" t="s">
        <v>2503</v>
      </c>
      <c r="C447" s="98" t="s">
        <v>816</v>
      </c>
      <c r="D447" s="107">
        <v>71500</v>
      </c>
      <c r="E447" s="222">
        <f t="shared" si="11"/>
        <v>4972.2400000000052</v>
      </c>
      <c r="F447" s="222">
        <v>76472.240000000005</v>
      </c>
      <c r="G447" s="107"/>
      <c r="H447" s="98" t="s">
        <v>1445</v>
      </c>
      <c r="I447" s="173" t="s">
        <v>1497</v>
      </c>
      <c r="L447" s="206"/>
    </row>
    <row r="448" spans="1:12" s="37" customFormat="1" x14ac:dyDescent="0.2">
      <c r="A448" s="37">
        <v>438</v>
      </c>
      <c r="B448" s="98" t="s">
        <v>1880</v>
      </c>
      <c r="C448" s="98" t="s">
        <v>376</v>
      </c>
      <c r="D448" s="107">
        <v>53026</v>
      </c>
      <c r="E448" s="222">
        <f t="shared" si="11"/>
        <v>3973.2799999999988</v>
      </c>
      <c r="F448" s="222">
        <v>56999.28</v>
      </c>
      <c r="G448" s="107"/>
      <c r="H448" s="98" t="s">
        <v>1445</v>
      </c>
      <c r="I448" s="173" t="s">
        <v>1614</v>
      </c>
      <c r="L448" s="206"/>
    </row>
    <row r="449" spans="1:12" s="37" customFormat="1" x14ac:dyDescent="0.2">
      <c r="A449" s="37">
        <v>439</v>
      </c>
      <c r="B449" s="98" t="s">
        <v>1572</v>
      </c>
      <c r="C449" s="98" t="s">
        <v>1571</v>
      </c>
      <c r="D449" s="107">
        <v>68625</v>
      </c>
      <c r="E449" s="222">
        <f t="shared" si="11"/>
        <v>5143.2400000000052</v>
      </c>
      <c r="F449" s="222">
        <v>73768.240000000005</v>
      </c>
      <c r="G449" s="107"/>
      <c r="H449" s="98" t="s">
        <v>1561</v>
      </c>
      <c r="I449" s="173" t="s">
        <v>1562</v>
      </c>
      <c r="L449" s="206"/>
    </row>
    <row r="450" spans="1:12" s="37" customFormat="1" x14ac:dyDescent="0.2">
      <c r="A450" s="37">
        <v>440</v>
      </c>
      <c r="B450" s="98" t="s">
        <v>2283</v>
      </c>
      <c r="C450" s="98" t="s">
        <v>2282</v>
      </c>
      <c r="D450" s="107">
        <v>58551</v>
      </c>
      <c r="E450" s="222">
        <f t="shared" si="11"/>
        <v>4387.7200000000012</v>
      </c>
      <c r="F450" s="222">
        <v>62938.720000000001</v>
      </c>
      <c r="G450" s="107"/>
      <c r="H450" s="98" t="s">
        <v>1363</v>
      </c>
      <c r="I450" s="173" t="s">
        <v>1364</v>
      </c>
      <c r="L450" s="206"/>
    </row>
    <row r="451" spans="1:12" s="37" customFormat="1" x14ac:dyDescent="0.2">
      <c r="A451" s="37">
        <v>441</v>
      </c>
      <c r="B451" s="98" t="s">
        <v>2015</v>
      </c>
      <c r="C451" s="98" t="s">
        <v>667</v>
      </c>
      <c r="D451" s="107">
        <v>85609</v>
      </c>
      <c r="E451" s="222">
        <f t="shared" si="11"/>
        <v>3424</v>
      </c>
      <c r="F451" s="222">
        <v>89033</v>
      </c>
      <c r="G451" s="107"/>
      <c r="H451" s="98" t="s">
        <v>1786</v>
      </c>
      <c r="I451" s="173" t="s">
        <v>1726</v>
      </c>
      <c r="L451" s="206"/>
    </row>
    <row r="452" spans="1:12" s="37" customFormat="1" x14ac:dyDescent="0.2">
      <c r="A452" s="37">
        <v>442</v>
      </c>
      <c r="B452" s="98" t="s">
        <v>1714</v>
      </c>
      <c r="C452" s="98" t="s">
        <v>1713</v>
      </c>
      <c r="D452" s="107">
        <v>93922</v>
      </c>
      <c r="E452" s="222">
        <f t="shared" si="11"/>
        <v>3757</v>
      </c>
      <c r="F452" s="222">
        <v>97679</v>
      </c>
      <c r="G452" s="107"/>
      <c r="H452" s="98" t="s">
        <v>1815</v>
      </c>
      <c r="I452" s="173" t="s">
        <v>1433</v>
      </c>
      <c r="L452" s="206"/>
    </row>
    <row r="453" spans="1:12" s="37" customFormat="1" x14ac:dyDescent="0.2">
      <c r="A453" s="37">
        <v>443</v>
      </c>
      <c r="B453" s="98" t="s">
        <v>2330</v>
      </c>
      <c r="C453" s="98" t="s">
        <v>492</v>
      </c>
      <c r="D453" s="107">
        <v>51341</v>
      </c>
      <c r="E453" s="222">
        <f t="shared" si="11"/>
        <v>3846.5999999999985</v>
      </c>
      <c r="F453" s="222">
        <v>55187.6</v>
      </c>
      <c r="G453" s="107"/>
      <c r="H453" s="98" t="s">
        <v>1687</v>
      </c>
      <c r="I453" s="173" t="s">
        <v>1430</v>
      </c>
      <c r="L453" s="206"/>
    </row>
    <row r="454" spans="1:12" s="37" customFormat="1" x14ac:dyDescent="0.2">
      <c r="A454" s="37">
        <v>444</v>
      </c>
      <c r="B454" s="98" t="s">
        <v>617</v>
      </c>
      <c r="C454" s="98" t="s">
        <v>690</v>
      </c>
      <c r="D454" s="107">
        <v>60518</v>
      </c>
      <c r="E454" s="222">
        <f t="shared" si="11"/>
        <v>4535.0400000000009</v>
      </c>
      <c r="F454" s="222">
        <v>65053.04</v>
      </c>
      <c r="G454" s="107"/>
      <c r="H454" s="98" t="s">
        <v>1445</v>
      </c>
      <c r="I454" s="173" t="s">
        <v>1497</v>
      </c>
      <c r="L454" s="206"/>
    </row>
    <row r="455" spans="1:12" s="37" customFormat="1" x14ac:dyDescent="0.2">
      <c r="A455" s="37">
        <v>445</v>
      </c>
      <c r="B455" s="98" t="s">
        <v>1812</v>
      </c>
      <c r="C455" s="98" t="s">
        <v>1811</v>
      </c>
      <c r="D455" s="107">
        <v>66593</v>
      </c>
      <c r="E455" s="222">
        <f t="shared" si="11"/>
        <v>4990.1999999999971</v>
      </c>
      <c r="F455" s="222">
        <v>71583.199999999997</v>
      </c>
      <c r="G455" s="107"/>
      <c r="H455" s="98" t="s">
        <v>1809</v>
      </c>
      <c r="I455" s="173" t="s">
        <v>1594</v>
      </c>
      <c r="L455" s="206"/>
    </row>
    <row r="456" spans="1:12" s="37" customFormat="1" x14ac:dyDescent="0.2">
      <c r="A456" s="37">
        <v>446</v>
      </c>
      <c r="B456" s="98" t="s">
        <v>1471</v>
      </c>
      <c r="C456" s="98" t="s">
        <v>959</v>
      </c>
      <c r="D456" s="107">
        <v>73787</v>
      </c>
      <c r="E456" s="222">
        <f t="shared" si="11"/>
        <v>5121.9600000000064</v>
      </c>
      <c r="F456" s="222">
        <v>78908.960000000006</v>
      </c>
      <c r="G456" s="107"/>
      <c r="H456" s="98" t="s">
        <v>1445</v>
      </c>
      <c r="I456" s="173" t="s">
        <v>1463</v>
      </c>
      <c r="L456" s="206"/>
    </row>
    <row r="457" spans="1:12" s="37" customFormat="1" x14ac:dyDescent="0.2">
      <c r="A457" s="37">
        <v>447</v>
      </c>
      <c r="B457" s="98" t="s">
        <v>1872</v>
      </c>
      <c r="C457" s="98" t="s">
        <v>411</v>
      </c>
      <c r="D457" s="107">
        <v>71389</v>
      </c>
      <c r="E457" s="222">
        <f t="shared" si="11"/>
        <v>5349.4799999999959</v>
      </c>
      <c r="F457" s="222">
        <v>76738.48</v>
      </c>
      <c r="G457" s="107"/>
      <c r="H457" s="98" t="s">
        <v>1858</v>
      </c>
      <c r="I457" s="173" t="s">
        <v>1859</v>
      </c>
      <c r="L457" s="206"/>
    </row>
    <row r="458" spans="1:12" s="37" customFormat="1" x14ac:dyDescent="0.2">
      <c r="A458" s="37">
        <v>448</v>
      </c>
      <c r="B458" s="98" t="s">
        <v>2461</v>
      </c>
      <c r="C458" s="98" t="s">
        <v>382</v>
      </c>
      <c r="D458" s="107">
        <v>54769</v>
      </c>
      <c r="E458" s="222">
        <f t="shared" si="11"/>
        <v>4104.3600000000006</v>
      </c>
      <c r="F458" s="222">
        <v>58873.36</v>
      </c>
      <c r="G458" s="107"/>
      <c r="H458" s="98" t="s">
        <v>1825</v>
      </c>
      <c r="I458" s="173" t="s">
        <v>446</v>
      </c>
      <c r="L458" s="206"/>
    </row>
    <row r="459" spans="1:12" s="37" customFormat="1" x14ac:dyDescent="0.2">
      <c r="A459" s="37">
        <v>449</v>
      </c>
      <c r="B459" s="98" t="s">
        <v>2135</v>
      </c>
      <c r="C459" s="98" t="s">
        <v>2134</v>
      </c>
      <c r="D459" s="107">
        <v>58595</v>
      </c>
      <c r="E459" s="222">
        <f t="shared" si="11"/>
        <v>4390.5200000000041</v>
      </c>
      <c r="F459" s="222">
        <v>62985.520000000004</v>
      </c>
      <c r="G459" s="107"/>
      <c r="H459" s="98" t="s">
        <v>1751</v>
      </c>
      <c r="I459" s="173" t="s">
        <v>446</v>
      </c>
      <c r="L459" s="206"/>
    </row>
    <row r="460" spans="1:12" s="37" customFormat="1" x14ac:dyDescent="0.2">
      <c r="A460" s="37">
        <v>450</v>
      </c>
      <c r="B460" s="98" t="s">
        <v>1666</v>
      </c>
      <c r="C460" s="98" t="s">
        <v>1094</v>
      </c>
      <c r="D460" s="107">
        <v>81235</v>
      </c>
      <c r="E460" s="222">
        <f t="shared" ref="E460:E491" si="12">F460-D460</f>
        <v>4754.2799999999988</v>
      </c>
      <c r="F460" s="222">
        <v>85989.28</v>
      </c>
      <c r="G460" s="107"/>
      <c r="H460" s="98" t="s">
        <v>1667</v>
      </c>
      <c r="I460" s="173" t="s">
        <v>1586</v>
      </c>
      <c r="L460" s="206"/>
    </row>
    <row r="461" spans="1:12" s="37" customFormat="1" x14ac:dyDescent="0.2">
      <c r="A461" s="37">
        <v>451</v>
      </c>
      <c r="B461" s="98" t="s">
        <v>1404</v>
      </c>
      <c r="C461" s="98" t="s">
        <v>1668</v>
      </c>
      <c r="D461" s="107">
        <v>76213</v>
      </c>
      <c r="E461" s="222">
        <f t="shared" si="12"/>
        <v>5289.7200000000012</v>
      </c>
      <c r="F461" s="222">
        <v>81502.720000000001</v>
      </c>
      <c r="G461" s="107"/>
      <c r="H461" s="98" t="s">
        <v>1667</v>
      </c>
      <c r="I461" s="173" t="s">
        <v>1586</v>
      </c>
      <c r="L461" s="206"/>
    </row>
    <row r="462" spans="1:12" s="37" customFormat="1" x14ac:dyDescent="0.2">
      <c r="A462" s="37">
        <v>452</v>
      </c>
      <c r="B462" s="98" t="s">
        <v>1484</v>
      </c>
      <c r="C462" s="98" t="s">
        <v>330</v>
      </c>
      <c r="D462" s="107">
        <v>76213</v>
      </c>
      <c r="E462" s="222">
        <f t="shared" si="12"/>
        <v>5289.7200000000012</v>
      </c>
      <c r="F462" s="222">
        <v>81502.720000000001</v>
      </c>
      <c r="G462" s="107"/>
      <c r="H462" s="98" t="s">
        <v>1445</v>
      </c>
      <c r="I462" s="173" t="s">
        <v>1480</v>
      </c>
      <c r="L462" s="206"/>
    </row>
    <row r="463" spans="1:12" s="37" customFormat="1" x14ac:dyDescent="0.2">
      <c r="A463" s="37">
        <v>453</v>
      </c>
      <c r="B463" s="98" t="s">
        <v>1352</v>
      </c>
      <c r="C463" s="98" t="s">
        <v>1351</v>
      </c>
      <c r="D463" s="107">
        <v>58348</v>
      </c>
      <c r="E463" s="222">
        <f t="shared" si="12"/>
        <v>4373.3600000000006</v>
      </c>
      <c r="F463" s="222">
        <v>62721.36</v>
      </c>
      <c r="G463" s="107"/>
      <c r="H463" s="98" t="s">
        <v>1823</v>
      </c>
      <c r="I463" s="173" t="s">
        <v>1434</v>
      </c>
      <c r="L463" s="206"/>
    </row>
    <row r="464" spans="1:12" s="37" customFormat="1" x14ac:dyDescent="0.2">
      <c r="A464" s="37">
        <v>454</v>
      </c>
      <c r="B464" s="98" t="s">
        <v>2680</v>
      </c>
      <c r="C464" s="98" t="s">
        <v>2681</v>
      </c>
      <c r="D464" s="107">
        <v>60518</v>
      </c>
      <c r="E464" s="222">
        <f t="shared" si="12"/>
        <v>4535.0400000000009</v>
      </c>
      <c r="F464" s="222">
        <v>65053.04</v>
      </c>
      <c r="G464" s="107"/>
      <c r="H464" s="98" t="s">
        <v>1678</v>
      </c>
      <c r="I464" s="173" t="s">
        <v>1614</v>
      </c>
      <c r="L464" s="206"/>
    </row>
    <row r="465" spans="1:12" s="37" customFormat="1" x14ac:dyDescent="0.2">
      <c r="A465" s="37">
        <v>455</v>
      </c>
      <c r="B465" s="98" t="s">
        <v>2194</v>
      </c>
      <c r="C465" s="98" t="s">
        <v>1395</v>
      </c>
      <c r="D465" s="107">
        <v>60518</v>
      </c>
      <c r="E465" s="222">
        <f t="shared" si="12"/>
        <v>4535.0400000000009</v>
      </c>
      <c r="F465" s="222">
        <v>65053.04</v>
      </c>
      <c r="G465" s="107"/>
      <c r="H465" s="98" t="s">
        <v>1659</v>
      </c>
      <c r="I465" s="173" t="s">
        <v>1543</v>
      </c>
      <c r="L465" s="206"/>
    </row>
    <row r="466" spans="1:12" s="37" customFormat="1" x14ac:dyDescent="0.2">
      <c r="A466" s="37">
        <v>456</v>
      </c>
      <c r="B466" s="98" t="s">
        <v>1734</v>
      </c>
      <c r="C466" s="98" t="s">
        <v>621</v>
      </c>
      <c r="D466" s="107">
        <v>53026</v>
      </c>
      <c r="E466" s="222">
        <f t="shared" si="12"/>
        <v>3973.2799999999988</v>
      </c>
      <c r="F466" s="222">
        <v>56999.28</v>
      </c>
      <c r="G466" s="107"/>
      <c r="H466" s="98" t="s">
        <v>1731</v>
      </c>
      <c r="I466" s="173" t="s">
        <v>1726</v>
      </c>
      <c r="L466" s="206"/>
    </row>
    <row r="467" spans="1:12" s="37" customFormat="1" x14ac:dyDescent="0.2">
      <c r="A467" s="37">
        <v>457</v>
      </c>
      <c r="B467" s="98" t="s">
        <v>1370</v>
      </c>
      <c r="C467" s="98" t="s">
        <v>1407</v>
      </c>
      <c r="D467" s="107">
        <v>66824</v>
      </c>
      <c r="E467" s="222">
        <f t="shared" si="12"/>
        <v>5007.7600000000093</v>
      </c>
      <c r="F467" s="222">
        <v>71831.760000000009</v>
      </c>
      <c r="G467" s="107"/>
      <c r="H467" s="98" t="s">
        <v>1561</v>
      </c>
      <c r="I467" s="173" t="s">
        <v>1562</v>
      </c>
      <c r="L467" s="206"/>
    </row>
    <row r="468" spans="1:12" s="37" customFormat="1" x14ac:dyDescent="0.2">
      <c r="A468" s="37">
        <v>458</v>
      </c>
      <c r="B468" s="98" t="s">
        <v>1370</v>
      </c>
      <c r="C468" s="98" t="s">
        <v>561</v>
      </c>
      <c r="D468" s="107">
        <v>66824</v>
      </c>
      <c r="E468" s="222">
        <f t="shared" si="12"/>
        <v>5007.7600000000093</v>
      </c>
      <c r="F468" s="222">
        <v>71831.760000000009</v>
      </c>
      <c r="G468" s="107"/>
      <c r="H468" s="98" t="s">
        <v>1363</v>
      </c>
      <c r="I468" s="173" t="s">
        <v>1364</v>
      </c>
      <c r="L468" s="206"/>
    </row>
    <row r="469" spans="1:12" s="37" customFormat="1" x14ac:dyDescent="0.2">
      <c r="A469" s="37">
        <v>459</v>
      </c>
      <c r="B469" s="98" t="s">
        <v>2075</v>
      </c>
      <c r="C469" s="98" t="s">
        <v>1082</v>
      </c>
      <c r="D469" s="107">
        <v>80952</v>
      </c>
      <c r="E469" s="222">
        <f t="shared" si="12"/>
        <v>5619.6800000000076</v>
      </c>
      <c r="F469" s="222">
        <v>86571.680000000008</v>
      </c>
      <c r="G469" s="107"/>
      <c r="H469" s="98" t="s">
        <v>1655</v>
      </c>
      <c r="I469" s="173" t="s">
        <v>1505</v>
      </c>
      <c r="L469" s="206"/>
    </row>
    <row r="470" spans="1:12" s="37" customFormat="1" x14ac:dyDescent="0.2">
      <c r="A470" s="37">
        <v>460</v>
      </c>
      <c r="B470" s="98" t="s">
        <v>1760</v>
      </c>
      <c r="C470" s="98" t="s">
        <v>1759</v>
      </c>
      <c r="D470" s="107">
        <v>82888</v>
      </c>
      <c r="E470" s="222">
        <f t="shared" si="12"/>
        <v>3316</v>
      </c>
      <c r="F470" s="222">
        <v>86204</v>
      </c>
      <c r="G470" s="107"/>
      <c r="H470" s="98" t="s">
        <v>1756</v>
      </c>
      <c r="I470" s="173" t="s">
        <v>1757</v>
      </c>
      <c r="L470" s="206"/>
    </row>
    <row r="471" spans="1:12" s="37" customFormat="1" x14ac:dyDescent="0.2">
      <c r="A471" s="37">
        <v>461</v>
      </c>
      <c r="B471" s="98" t="s">
        <v>1487</v>
      </c>
      <c r="C471" s="98" t="s">
        <v>695</v>
      </c>
      <c r="D471" s="107">
        <v>64607</v>
      </c>
      <c r="E471" s="222">
        <f t="shared" si="12"/>
        <v>4842.1199999999953</v>
      </c>
      <c r="F471" s="222">
        <v>69449.119999999995</v>
      </c>
      <c r="G471" s="107"/>
      <c r="H471" s="98" t="s">
        <v>1445</v>
      </c>
      <c r="I471" s="173" t="s">
        <v>1485</v>
      </c>
      <c r="L471" s="206"/>
    </row>
    <row r="472" spans="1:12" s="37" customFormat="1" x14ac:dyDescent="0.2">
      <c r="A472" s="37">
        <v>462</v>
      </c>
      <c r="B472" s="98" t="s">
        <v>1495</v>
      </c>
      <c r="C472" s="98" t="s">
        <v>1494</v>
      </c>
      <c r="D472" s="107">
        <v>58511</v>
      </c>
      <c r="E472" s="222">
        <f t="shared" si="12"/>
        <v>4384.0400000000009</v>
      </c>
      <c r="F472" s="222">
        <v>62895.040000000001</v>
      </c>
      <c r="G472" s="107"/>
      <c r="H472" s="98" t="s">
        <v>1445</v>
      </c>
      <c r="I472" s="173" t="s">
        <v>1485</v>
      </c>
      <c r="L472" s="206"/>
    </row>
    <row r="473" spans="1:12" s="37" customFormat="1" x14ac:dyDescent="0.2">
      <c r="A473" s="37">
        <v>463</v>
      </c>
      <c r="B473" s="98" t="s">
        <v>468</v>
      </c>
      <c r="C473" s="98" t="s">
        <v>401</v>
      </c>
      <c r="D473" s="107">
        <v>83906</v>
      </c>
      <c r="E473" s="222">
        <f t="shared" si="12"/>
        <v>4910</v>
      </c>
      <c r="F473" s="222">
        <v>88816</v>
      </c>
      <c r="G473" s="107"/>
      <c r="H473" s="98" t="s">
        <v>1445</v>
      </c>
      <c r="I473" s="173" t="s">
        <v>1463</v>
      </c>
      <c r="L473" s="206"/>
    </row>
    <row r="474" spans="1:12" s="37" customFormat="1" x14ac:dyDescent="0.2">
      <c r="A474" s="37">
        <v>464</v>
      </c>
      <c r="B474" s="98" t="s">
        <v>468</v>
      </c>
      <c r="C474" s="98" t="s">
        <v>404</v>
      </c>
      <c r="D474" s="107">
        <v>93922</v>
      </c>
      <c r="E474" s="222">
        <f t="shared" si="12"/>
        <v>3757</v>
      </c>
      <c r="F474" s="222">
        <v>97679</v>
      </c>
      <c r="G474" s="107"/>
      <c r="H474" s="98" t="s">
        <v>1652</v>
      </c>
      <c r="I474" s="173" t="s">
        <v>1497</v>
      </c>
      <c r="L474" s="206"/>
    </row>
    <row r="475" spans="1:12" s="37" customFormat="1" x14ac:dyDescent="0.2">
      <c r="A475" s="37">
        <v>465</v>
      </c>
      <c r="B475" s="98" t="s">
        <v>1968</v>
      </c>
      <c r="C475" s="98" t="s">
        <v>1967</v>
      </c>
      <c r="D475" s="107">
        <v>88423</v>
      </c>
      <c r="E475" s="222">
        <f t="shared" si="12"/>
        <v>3537</v>
      </c>
      <c r="F475" s="222">
        <v>91960</v>
      </c>
      <c r="G475" s="107"/>
      <c r="H475" s="98" t="s">
        <v>1964</v>
      </c>
      <c r="I475" s="173" t="s">
        <v>448</v>
      </c>
      <c r="L475" s="206"/>
    </row>
    <row r="476" spans="1:12" s="37" customFormat="1" x14ac:dyDescent="0.2">
      <c r="A476" s="37">
        <v>466</v>
      </c>
      <c r="B476" s="98" t="s">
        <v>1797</v>
      </c>
      <c r="C476" s="98" t="s">
        <v>471</v>
      </c>
      <c r="D476" s="107">
        <v>62551</v>
      </c>
      <c r="E476" s="222">
        <f t="shared" si="12"/>
        <v>4687.0800000000017</v>
      </c>
      <c r="F476" s="222">
        <v>67238.080000000002</v>
      </c>
      <c r="G476" s="107"/>
      <c r="H476" s="98" t="s">
        <v>1793</v>
      </c>
      <c r="I476" s="173" t="s">
        <v>1726</v>
      </c>
      <c r="L476" s="206"/>
    </row>
    <row r="477" spans="1:12" s="37" customFormat="1" x14ac:dyDescent="0.2">
      <c r="A477" s="37">
        <v>467</v>
      </c>
      <c r="B477" s="117" t="s">
        <v>2948</v>
      </c>
      <c r="C477" s="117" t="s">
        <v>348</v>
      </c>
      <c r="D477" s="107">
        <v>90711</v>
      </c>
      <c r="E477" s="222">
        <f t="shared" si="12"/>
        <v>5043.8800000000047</v>
      </c>
      <c r="F477" s="222">
        <v>95754.880000000005</v>
      </c>
      <c r="G477" s="107"/>
      <c r="H477" s="117" t="s">
        <v>1374</v>
      </c>
      <c r="I477" s="165" t="s">
        <v>1364</v>
      </c>
      <c r="L477" s="206"/>
    </row>
    <row r="478" spans="1:12" s="37" customFormat="1" x14ac:dyDescent="0.2">
      <c r="A478" s="37">
        <v>468</v>
      </c>
      <c r="B478" s="98" t="s">
        <v>2191</v>
      </c>
      <c r="C478" s="98" t="s">
        <v>2190</v>
      </c>
      <c r="D478" s="107">
        <v>51341</v>
      </c>
      <c r="E478" s="222">
        <f t="shared" si="12"/>
        <v>3846.5999999999985</v>
      </c>
      <c r="F478" s="222">
        <v>55187.6</v>
      </c>
      <c r="G478" s="107"/>
      <c r="H478" s="98" t="s">
        <v>1445</v>
      </c>
      <c r="I478" s="173" t="s">
        <v>1497</v>
      </c>
      <c r="L478" s="206"/>
    </row>
    <row r="479" spans="1:12" s="37" customFormat="1" x14ac:dyDescent="0.2">
      <c r="A479" s="37">
        <v>469</v>
      </c>
      <c r="B479" s="98" t="s">
        <v>364</v>
      </c>
      <c r="C479" s="98" t="s">
        <v>485</v>
      </c>
      <c r="D479" s="107">
        <v>91140</v>
      </c>
      <c r="E479" s="222">
        <f t="shared" si="12"/>
        <v>3646</v>
      </c>
      <c r="F479" s="222">
        <v>94786</v>
      </c>
      <c r="G479" s="107"/>
      <c r="H479" s="98" t="s">
        <v>1858</v>
      </c>
      <c r="I479" s="173" t="s">
        <v>1859</v>
      </c>
      <c r="L479" s="206"/>
    </row>
    <row r="480" spans="1:12" s="37" customFormat="1" x14ac:dyDescent="0.2">
      <c r="A480" s="37">
        <v>470</v>
      </c>
      <c r="B480" s="98" t="s">
        <v>954</v>
      </c>
      <c r="C480" s="98" t="s">
        <v>401</v>
      </c>
      <c r="D480" s="107">
        <v>62551</v>
      </c>
      <c r="E480" s="222">
        <f t="shared" si="12"/>
        <v>4687.0800000000017</v>
      </c>
      <c r="F480" s="222">
        <v>67238.080000000002</v>
      </c>
      <c r="G480" s="107"/>
      <c r="H480" s="98" t="s">
        <v>1858</v>
      </c>
      <c r="I480" s="173" t="s">
        <v>1859</v>
      </c>
      <c r="L480" s="206"/>
    </row>
    <row r="481" spans="1:12" s="37" customFormat="1" x14ac:dyDescent="0.2">
      <c r="A481" s="37">
        <v>471</v>
      </c>
      <c r="B481" s="98" t="s">
        <v>1739</v>
      </c>
      <c r="C481" s="98" t="s">
        <v>1738</v>
      </c>
      <c r="D481" s="107">
        <v>58511</v>
      </c>
      <c r="E481" s="222">
        <f t="shared" si="12"/>
        <v>4384.0400000000009</v>
      </c>
      <c r="F481" s="222">
        <v>62895.040000000001</v>
      </c>
      <c r="G481" s="107"/>
      <c r="H481" s="98" t="s">
        <v>1815</v>
      </c>
      <c r="I481" s="173" t="s">
        <v>1433</v>
      </c>
      <c r="L481" s="206"/>
    </row>
    <row r="482" spans="1:12" s="37" customFormat="1" x14ac:dyDescent="0.2">
      <c r="A482" s="37">
        <v>472</v>
      </c>
      <c r="B482" s="98" t="s">
        <v>685</v>
      </c>
      <c r="C482" s="98" t="s">
        <v>566</v>
      </c>
      <c r="D482" s="107">
        <v>54848</v>
      </c>
      <c r="E482" s="222">
        <f t="shared" si="12"/>
        <v>4109.5999999999985</v>
      </c>
      <c r="F482" s="222">
        <v>58957.599999999999</v>
      </c>
      <c r="G482" s="107"/>
      <c r="H482" s="98" t="s">
        <v>1626</v>
      </c>
      <c r="I482" s="173" t="s">
        <v>1627</v>
      </c>
      <c r="L482" s="206"/>
    </row>
    <row r="483" spans="1:12" s="37" customFormat="1" x14ac:dyDescent="0.2">
      <c r="A483" s="37">
        <v>473</v>
      </c>
      <c r="B483" s="98" t="s">
        <v>580</v>
      </c>
      <c r="C483" s="98" t="s">
        <v>637</v>
      </c>
      <c r="D483" s="107">
        <v>64652</v>
      </c>
      <c r="E483" s="222">
        <f t="shared" si="12"/>
        <v>4844.9600000000064</v>
      </c>
      <c r="F483" s="222">
        <v>69496.960000000006</v>
      </c>
      <c r="G483" s="107"/>
      <c r="H483" s="98" t="s">
        <v>1445</v>
      </c>
      <c r="I483" s="173" t="s">
        <v>1451</v>
      </c>
      <c r="L483" s="206"/>
    </row>
    <row r="484" spans="1:12" s="37" customFormat="1" x14ac:dyDescent="0.2">
      <c r="A484" s="37">
        <v>474</v>
      </c>
      <c r="B484" s="98" t="s">
        <v>1693</v>
      </c>
      <c r="C484" s="98" t="s">
        <v>621</v>
      </c>
      <c r="D484" s="107">
        <v>68625</v>
      </c>
      <c r="E484" s="222">
        <f t="shared" si="12"/>
        <v>5143.2400000000052</v>
      </c>
      <c r="F484" s="222">
        <v>73768.240000000005</v>
      </c>
      <c r="G484" s="107"/>
      <c r="H484" s="98" t="s">
        <v>1692</v>
      </c>
      <c r="I484" s="173" t="s">
        <v>442</v>
      </c>
      <c r="L484" s="206"/>
    </row>
    <row r="485" spans="1:12" s="37" customFormat="1" x14ac:dyDescent="0.2">
      <c r="A485" s="37">
        <v>475</v>
      </c>
      <c r="B485" s="98" t="s">
        <v>2481</v>
      </c>
      <c r="C485" s="98" t="s">
        <v>387</v>
      </c>
      <c r="D485" s="107">
        <v>60518</v>
      </c>
      <c r="E485" s="222">
        <f t="shared" si="12"/>
        <v>4535.0400000000009</v>
      </c>
      <c r="F485" s="222">
        <v>65053.04</v>
      </c>
      <c r="G485" s="107"/>
      <c r="H485" s="98" t="s">
        <v>1445</v>
      </c>
      <c r="I485" s="173" t="s">
        <v>1451</v>
      </c>
      <c r="L485" s="206"/>
    </row>
    <row r="486" spans="1:12" s="37" customFormat="1" x14ac:dyDescent="0.2">
      <c r="A486" s="37">
        <v>476</v>
      </c>
      <c r="B486" s="98" t="s">
        <v>1702</v>
      </c>
      <c r="C486" s="98" t="s">
        <v>324</v>
      </c>
      <c r="D486" s="107">
        <v>85607</v>
      </c>
      <c r="E486" s="222">
        <f t="shared" si="12"/>
        <v>-8921.5599999999977</v>
      </c>
      <c r="F486" s="222">
        <v>76685.440000000002</v>
      </c>
      <c r="G486" s="107"/>
      <c r="H486" s="98" t="s">
        <v>1445</v>
      </c>
      <c r="I486" s="173" t="s">
        <v>1433</v>
      </c>
      <c r="L486" s="206"/>
    </row>
    <row r="487" spans="1:12" s="37" customFormat="1" x14ac:dyDescent="0.2">
      <c r="A487" s="37">
        <v>477</v>
      </c>
      <c r="B487" s="98" t="s">
        <v>918</v>
      </c>
      <c r="C487" s="98" t="s">
        <v>411</v>
      </c>
      <c r="D487" s="107">
        <v>58551</v>
      </c>
      <c r="E487" s="222">
        <f t="shared" si="12"/>
        <v>4387.7200000000012</v>
      </c>
      <c r="F487" s="222">
        <v>62938.720000000001</v>
      </c>
      <c r="G487" s="107"/>
      <c r="H487" s="98" t="s">
        <v>1756</v>
      </c>
      <c r="I487" s="173" t="s">
        <v>1757</v>
      </c>
      <c r="L487" s="206"/>
    </row>
    <row r="488" spans="1:12" s="37" customFormat="1" x14ac:dyDescent="0.2">
      <c r="A488" s="37">
        <v>478</v>
      </c>
      <c r="B488" s="98" t="s">
        <v>982</v>
      </c>
      <c r="C488" s="98" t="s">
        <v>605</v>
      </c>
      <c r="D488" s="107">
        <v>58551</v>
      </c>
      <c r="E488" s="222">
        <f t="shared" si="12"/>
        <v>4387.7200000000012</v>
      </c>
      <c r="F488" s="222">
        <v>62938.720000000001</v>
      </c>
      <c r="G488" s="107"/>
      <c r="H488" s="98" t="s">
        <v>1445</v>
      </c>
      <c r="I488" s="173" t="s">
        <v>1601</v>
      </c>
      <c r="L488" s="206"/>
    </row>
    <row r="489" spans="1:12" s="37" customFormat="1" x14ac:dyDescent="0.2">
      <c r="A489" s="37">
        <v>479</v>
      </c>
      <c r="B489" s="98" t="s">
        <v>1553</v>
      </c>
      <c r="C489" s="98" t="s">
        <v>708</v>
      </c>
      <c r="D489" s="107">
        <v>91140</v>
      </c>
      <c r="E489" s="222">
        <f t="shared" si="12"/>
        <v>3646</v>
      </c>
      <c r="F489" s="222">
        <v>94786</v>
      </c>
      <c r="G489" s="107"/>
      <c r="H489" s="98" t="s">
        <v>1445</v>
      </c>
      <c r="I489" s="173" t="s">
        <v>1551</v>
      </c>
      <c r="L489" s="206"/>
    </row>
    <row r="490" spans="1:12" s="37" customFormat="1" x14ac:dyDescent="0.2">
      <c r="A490" s="37">
        <v>480</v>
      </c>
      <c r="B490" s="98" t="s">
        <v>1310</v>
      </c>
      <c r="C490" s="98" t="s">
        <v>1963</v>
      </c>
      <c r="D490" s="107">
        <v>80613</v>
      </c>
      <c r="E490" s="222">
        <f t="shared" si="12"/>
        <v>6040.8399999999965</v>
      </c>
      <c r="F490" s="222">
        <v>86653.84</v>
      </c>
      <c r="G490" s="107"/>
      <c r="H490" s="98" t="s">
        <v>1962</v>
      </c>
      <c r="I490" s="173" t="s">
        <v>448</v>
      </c>
      <c r="L490" s="206"/>
    </row>
    <row r="491" spans="1:12" s="37" customFormat="1" x14ac:dyDescent="0.2">
      <c r="A491" s="37">
        <v>481</v>
      </c>
      <c r="B491" s="98" t="s">
        <v>1783</v>
      </c>
      <c r="C491" s="98" t="s">
        <v>1131</v>
      </c>
      <c r="D491" s="107">
        <v>75776</v>
      </c>
      <c r="E491" s="222">
        <f t="shared" si="12"/>
        <v>5677.8399999999965</v>
      </c>
      <c r="F491" s="222">
        <v>81453.84</v>
      </c>
      <c r="G491" s="107"/>
      <c r="H491" s="98" t="s">
        <v>1777</v>
      </c>
      <c r="I491" s="173" t="s">
        <v>1726</v>
      </c>
      <c r="L491" s="206"/>
    </row>
    <row r="492" spans="1:12" s="37" customFormat="1" x14ac:dyDescent="0.2">
      <c r="A492" s="37">
        <v>482</v>
      </c>
      <c r="B492" s="98" t="s">
        <v>2177</v>
      </c>
      <c r="C492" s="98" t="s">
        <v>353</v>
      </c>
      <c r="D492" s="107">
        <v>53026</v>
      </c>
      <c r="E492" s="222">
        <f t="shared" ref="E492:E523" si="13">F492-D492</f>
        <v>3973.2799999999988</v>
      </c>
      <c r="F492" s="222">
        <v>56999.28</v>
      </c>
      <c r="G492" s="107"/>
      <c r="H492" s="98" t="s">
        <v>1793</v>
      </c>
      <c r="I492" s="173" t="s">
        <v>1726</v>
      </c>
      <c r="L492" s="206"/>
    </row>
    <row r="493" spans="1:12" s="37" customFormat="1" x14ac:dyDescent="0.2">
      <c r="A493" s="37">
        <v>483</v>
      </c>
      <c r="B493" s="98" t="s">
        <v>854</v>
      </c>
      <c r="C493" s="98" t="s">
        <v>2192</v>
      </c>
      <c r="D493" s="107">
        <v>51341</v>
      </c>
      <c r="E493" s="222">
        <f t="shared" si="13"/>
        <v>3846.5999999999985</v>
      </c>
      <c r="F493" s="222">
        <v>55187.6</v>
      </c>
      <c r="G493" s="107"/>
      <c r="H493" s="98" t="s">
        <v>1445</v>
      </c>
      <c r="I493" s="173" t="s">
        <v>1551</v>
      </c>
      <c r="L493" s="206"/>
    </row>
    <row r="494" spans="1:12" s="37" customFormat="1" x14ac:dyDescent="0.2">
      <c r="A494" s="37">
        <v>484</v>
      </c>
      <c r="B494" s="98" t="s">
        <v>841</v>
      </c>
      <c r="C494" s="98" t="s">
        <v>359</v>
      </c>
      <c r="D494" s="107">
        <v>53065</v>
      </c>
      <c r="E494" s="222">
        <f t="shared" si="13"/>
        <v>3976.9200000000055</v>
      </c>
      <c r="F494" s="222">
        <v>57041.920000000006</v>
      </c>
      <c r="G494" s="107"/>
      <c r="H494" s="98" t="s">
        <v>1445</v>
      </c>
      <c r="I494" s="173" t="s">
        <v>1576</v>
      </c>
      <c r="L494" s="206"/>
    </row>
    <row r="495" spans="1:12" s="37" customFormat="1" x14ac:dyDescent="0.2">
      <c r="A495" s="37">
        <v>485</v>
      </c>
      <c r="B495" s="98" t="s">
        <v>841</v>
      </c>
      <c r="C495" s="98" t="s">
        <v>2180</v>
      </c>
      <c r="D495" s="107">
        <v>51341</v>
      </c>
      <c r="E495" s="222">
        <f t="shared" si="13"/>
        <v>3846.5999999999985</v>
      </c>
      <c r="F495" s="222">
        <v>55187.6</v>
      </c>
      <c r="G495" s="107"/>
      <c r="H495" s="98" t="s">
        <v>1777</v>
      </c>
      <c r="I495" s="173" t="s">
        <v>1726</v>
      </c>
      <c r="L495" s="206"/>
    </row>
    <row r="496" spans="1:12" s="37" customFormat="1" x14ac:dyDescent="0.2">
      <c r="A496" s="37">
        <v>486</v>
      </c>
      <c r="B496" s="98" t="s">
        <v>1615</v>
      </c>
      <c r="C496" s="98" t="s">
        <v>719</v>
      </c>
      <c r="D496" s="107">
        <v>88423</v>
      </c>
      <c r="E496" s="222">
        <f t="shared" si="13"/>
        <v>3537</v>
      </c>
      <c r="F496" s="222">
        <v>91960</v>
      </c>
      <c r="G496" s="107"/>
      <c r="H496" s="98" t="s">
        <v>1445</v>
      </c>
      <c r="I496" s="173" t="s">
        <v>1614</v>
      </c>
      <c r="L496" s="206"/>
    </row>
    <row r="497" spans="1:12" s="37" customFormat="1" x14ac:dyDescent="0.2">
      <c r="A497" s="37">
        <v>487</v>
      </c>
      <c r="B497" s="98" t="s">
        <v>1615</v>
      </c>
      <c r="C497" s="98" t="s">
        <v>943</v>
      </c>
      <c r="D497" s="107">
        <v>85609</v>
      </c>
      <c r="E497" s="222">
        <f t="shared" si="13"/>
        <v>3424</v>
      </c>
      <c r="F497" s="222">
        <v>89033</v>
      </c>
      <c r="G497" s="107"/>
      <c r="H497" s="98" t="s">
        <v>1770</v>
      </c>
      <c r="I497" s="173" t="s">
        <v>1757</v>
      </c>
      <c r="L497" s="206"/>
    </row>
    <row r="498" spans="1:12" s="37" customFormat="1" x14ac:dyDescent="0.2">
      <c r="A498" s="37">
        <v>488</v>
      </c>
      <c r="B498" s="98" t="s">
        <v>1624</v>
      </c>
      <c r="C498" s="98" t="s">
        <v>1371</v>
      </c>
      <c r="D498" s="107">
        <v>76001</v>
      </c>
      <c r="E498" s="222">
        <f t="shared" si="13"/>
        <v>5695.1600000000035</v>
      </c>
      <c r="F498" s="222">
        <v>81696.160000000003</v>
      </c>
      <c r="G498" s="107"/>
      <c r="H498" s="98" t="s">
        <v>1445</v>
      </c>
      <c r="I498" s="173" t="s">
        <v>1433</v>
      </c>
      <c r="L498" s="206"/>
    </row>
    <row r="499" spans="1:12" s="37" customFormat="1" x14ac:dyDescent="0.2">
      <c r="A499" s="37">
        <v>489</v>
      </c>
      <c r="B499" s="98" t="s">
        <v>2511</v>
      </c>
      <c r="C499" s="98" t="s">
        <v>1308</v>
      </c>
      <c r="D499" s="107">
        <v>54769</v>
      </c>
      <c r="E499" s="222">
        <f t="shared" si="13"/>
        <v>4104.3600000000006</v>
      </c>
      <c r="F499" s="222">
        <v>58873.36</v>
      </c>
      <c r="G499" s="107"/>
      <c r="H499" s="98" t="s">
        <v>1445</v>
      </c>
      <c r="I499" s="173" t="s">
        <v>1594</v>
      </c>
      <c r="L499" s="206"/>
    </row>
    <row r="500" spans="1:12" s="37" customFormat="1" x14ac:dyDescent="0.2">
      <c r="A500" s="37">
        <v>490</v>
      </c>
      <c r="B500" s="98" t="s">
        <v>1642</v>
      </c>
      <c r="C500" s="98" t="s">
        <v>557</v>
      </c>
      <c r="D500" s="107">
        <v>91140</v>
      </c>
      <c r="E500" s="222">
        <f t="shared" si="13"/>
        <v>3646</v>
      </c>
      <c r="F500" s="222">
        <v>94786</v>
      </c>
      <c r="G500" s="107"/>
      <c r="H500" s="98" t="s">
        <v>1640</v>
      </c>
      <c r="I500" s="173" t="s">
        <v>1451</v>
      </c>
      <c r="L500" s="206"/>
    </row>
    <row r="501" spans="1:12" s="37" customFormat="1" x14ac:dyDescent="0.2">
      <c r="A501" s="37">
        <v>491</v>
      </c>
      <c r="B501" s="98" t="s">
        <v>2305</v>
      </c>
      <c r="C501" s="98" t="s">
        <v>814</v>
      </c>
      <c r="D501" s="107">
        <v>53026</v>
      </c>
      <c r="E501" s="222">
        <f t="shared" si="13"/>
        <v>3973.2799999999988</v>
      </c>
      <c r="F501" s="222">
        <v>56999.28</v>
      </c>
      <c r="G501" s="107"/>
      <c r="H501" s="98" t="s">
        <v>1445</v>
      </c>
      <c r="I501" s="173" t="s">
        <v>1607</v>
      </c>
      <c r="L501" s="206"/>
    </row>
    <row r="502" spans="1:12" s="37" customFormat="1" x14ac:dyDescent="0.2">
      <c r="A502" s="37">
        <v>492</v>
      </c>
      <c r="B502" s="98" t="s">
        <v>2297</v>
      </c>
      <c r="C502" s="98" t="s">
        <v>350</v>
      </c>
      <c r="D502" s="107">
        <v>56452</v>
      </c>
      <c r="E502" s="222">
        <f t="shared" si="13"/>
        <v>4229.9200000000055</v>
      </c>
      <c r="F502" s="222">
        <v>60681.920000000006</v>
      </c>
      <c r="G502" s="107"/>
      <c r="H502" s="98" t="s">
        <v>1445</v>
      </c>
      <c r="I502" s="173" t="s">
        <v>1505</v>
      </c>
      <c r="L502" s="206"/>
    </row>
    <row r="503" spans="1:12" s="37" customFormat="1" x14ac:dyDescent="0.2">
      <c r="A503" s="37">
        <v>493</v>
      </c>
      <c r="B503" s="98" t="s">
        <v>2011</v>
      </c>
      <c r="C503" s="98" t="s">
        <v>1082</v>
      </c>
      <c r="D503" s="107">
        <v>58595</v>
      </c>
      <c r="E503" s="222">
        <f t="shared" si="13"/>
        <v>4390.5200000000041</v>
      </c>
      <c r="F503" s="222">
        <v>62985.520000000004</v>
      </c>
      <c r="G503" s="107"/>
      <c r="H503" s="98" t="s">
        <v>1445</v>
      </c>
      <c r="I503" s="173" t="s">
        <v>1607</v>
      </c>
      <c r="L503" s="206"/>
    </row>
    <row r="504" spans="1:12" s="37" customFormat="1" x14ac:dyDescent="0.2">
      <c r="A504" s="37">
        <v>494</v>
      </c>
      <c r="B504" s="98" t="s">
        <v>1973</v>
      </c>
      <c r="C504" s="98" t="s">
        <v>832</v>
      </c>
      <c r="D504" s="107">
        <v>81235</v>
      </c>
      <c r="E504" s="222">
        <f t="shared" si="13"/>
        <v>4754.2799999999988</v>
      </c>
      <c r="F504" s="222">
        <v>85989.28</v>
      </c>
      <c r="G504" s="107"/>
      <c r="H504" s="98" t="s">
        <v>1974</v>
      </c>
      <c r="I504" s="173" t="s">
        <v>442</v>
      </c>
      <c r="L504" s="206"/>
    </row>
    <row r="505" spans="1:12" s="37" customFormat="1" x14ac:dyDescent="0.2">
      <c r="A505" s="37">
        <v>495</v>
      </c>
      <c r="B505" s="98" t="s">
        <v>2818</v>
      </c>
      <c r="C505" s="98" t="s">
        <v>1064</v>
      </c>
      <c r="D505" s="107">
        <v>53026</v>
      </c>
      <c r="E505" s="222">
        <f t="shared" si="13"/>
        <v>3973.2799999999988</v>
      </c>
      <c r="F505" s="222">
        <v>56999.28</v>
      </c>
      <c r="G505" s="107"/>
      <c r="H505" s="98" t="s">
        <v>1823</v>
      </c>
      <c r="I505" s="173" t="s">
        <v>1480</v>
      </c>
      <c r="L505" s="206"/>
    </row>
    <row r="506" spans="1:12" s="37" customFormat="1" x14ac:dyDescent="0.2">
      <c r="A506" s="37">
        <v>496</v>
      </c>
      <c r="B506" s="98" t="s">
        <v>1762</v>
      </c>
      <c r="C506" s="98" t="s">
        <v>1391</v>
      </c>
      <c r="D506" s="107">
        <v>71389</v>
      </c>
      <c r="E506" s="222">
        <f t="shared" si="13"/>
        <v>5349.4799999999959</v>
      </c>
      <c r="F506" s="222">
        <v>76738.48</v>
      </c>
      <c r="G506" s="107"/>
      <c r="H506" s="98" t="s">
        <v>1756</v>
      </c>
      <c r="I506" s="173" t="s">
        <v>1757</v>
      </c>
      <c r="L506" s="206"/>
    </row>
    <row r="507" spans="1:12" s="37" customFormat="1" x14ac:dyDescent="0.2">
      <c r="A507" s="37">
        <v>497</v>
      </c>
      <c r="B507" s="98" t="s">
        <v>1654</v>
      </c>
      <c r="C507" s="98" t="s">
        <v>507</v>
      </c>
      <c r="D507" s="107">
        <v>85609</v>
      </c>
      <c r="E507" s="222">
        <f t="shared" si="13"/>
        <v>3424</v>
      </c>
      <c r="F507" s="222">
        <v>89033</v>
      </c>
      <c r="G507" s="107"/>
      <c r="H507" s="98" t="s">
        <v>1652</v>
      </c>
      <c r="I507" s="173" t="s">
        <v>1497</v>
      </c>
      <c r="L507" s="206"/>
    </row>
    <row r="508" spans="1:12" s="37" customFormat="1" x14ac:dyDescent="0.2">
      <c r="A508" s="37">
        <v>498</v>
      </c>
      <c r="B508" s="98" t="s">
        <v>2838</v>
      </c>
      <c r="C508" s="98" t="s">
        <v>881</v>
      </c>
      <c r="D508" s="107">
        <v>54807</v>
      </c>
      <c r="E508" s="222">
        <f t="shared" si="13"/>
        <v>4107.9599999999991</v>
      </c>
      <c r="F508" s="222">
        <v>58914.96</v>
      </c>
      <c r="G508" s="107"/>
      <c r="H508" s="98" t="s">
        <v>1445</v>
      </c>
      <c r="I508" s="173" t="s">
        <v>1551</v>
      </c>
      <c r="L508" s="206"/>
    </row>
    <row r="509" spans="1:12" s="37" customFormat="1" x14ac:dyDescent="0.2">
      <c r="A509" s="37">
        <v>499</v>
      </c>
      <c r="B509" s="98" t="s">
        <v>1753</v>
      </c>
      <c r="C509" s="98" t="s">
        <v>624</v>
      </c>
      <c r="D509" s="107">
        <v>76001</v>
      </c>
      <c r="E509" s="222">
        <f t="shared" si="13"/>
        <v>5695.1600000000035</v>
      </c>
      <c r="F509" s="222">
        <v>81696.160000000003</v>
      </c>
      <c r="G509" s="107"/>
      <c r="H509" s="98" t="s">
        <v>1751</v>
      </c>
      <c r="I509" s="173" t="s">
        <v>446</v>
      </c>
      <c r="L509" s="206"/>
    </row>
    <row r="510" spans="1:12" s="37" customFormat="1" x14ac:dyDescent="0.2">
      <c r="A510" s="37">
        <v>500</v>
      </c>
      <c r="B510" s="98" t="s">
        <v>2150</v>
      </c>
      <c r="C510" s="98" t="s">
        <v>2149</v>
      </c>
      <c r="D510" s="107">
        <v>60518</v>
      </c>
      <c r="E510" s="222">
        <f t="shared" si="13"/>
        <v>4535.0400000000009</v>
      </c>
      <c r="F510" s="222">
        <v>65053.04</v>
      </c>
      <c r="G510" s="107"/>
      <c r="H510" s="98" t="s">
        <v>1626</v>
      </c>
      <c r="I510" s="173" t="s">
        <v>1627</v>
      </c>
      <c r="L510" s="206"/>
    </row>
    <row r="511" spans="1:12" s="37" customFormat="1" x14ac:dyDescent="0.2">
      <c r="A511" s="37">
        <v>501</v>
      </c>
      <c r="B511" s="98" t="s">
        <v>2526</v>
      </c>
      <c r="C511" s="98" t="s">
        <v>2525</v>
      </c>
      <c r="D511" s="107">
        <v>60518</v>
      </c>
      <c r="E511" s="222">
        <f t="shared" si="13"/>
        <v>4535.0400000000009</v>
      </c>
      <c r="F511" s="222">
        <v>65053.04</v>
      </c>
      <c r="G511" s="107"/>
      <c r="H511" s="98" t="s">
        <v>1445</v>
      </c>
      <c r="I511" s="173" t="s">
        <v>1607</v>
      </c>
      <c r="L511" s="206"/>
    </row>
    <row r="512" spans="1:12" s="37" customFormat="1" x14ac:dyDescent="0.2">
      <c r="A512" s="37">
        <v>502</v>
      </c>
      <c r="B512" s="98" t="s">
        <v>1810</v>
      </c>
      <c r="C512" s="98" t="s">
        <v>792</v>
      </c>
      <c r="D512" s="107">
        <v>62597</v>
      </c>
      <c r="E512" s="222">
        <f t="shared" si="13"/>
        <v>4691</v>
      </c>
      <c r="F512" s="222">
        <v>67288</v>
      </c>
      <c r="G512" s="107"/>
      <c r="H512" s="98" t="s">
        <v>1809</v>
      </c>
      <c r="I512" s="173" t="s">
        <v>1594</v>
      </c>
      <c r="L512" s="206"/>
    </row>
    <row r="513" spans="1:12" s="37" customFormat="1" x14ac:dyDescent="0.2">
      <c r="A513" s="37">
        <v>503</v>
      </c>
      <c r="B513" s="98" t="s">
        <v>1630</v>
      </c>
      <c r="C513" s="98" t="s">
        <v>541</v>
      </c>
      <c r="D513" s="107">
        <v>66824</v>
      </c>
      <c r="E513" s="222">
        <f t="shared" si="13"/>
        <v>5007.7600000000093</v>
      </c>
      <c r="F513" s="222">
        <v>71831.760000000009</v>
      </c>
      <c r="G513" s="107"/>
      <c r="H513" s="98" t="s">
        <v>1626</v>
      </c>
      <c r="I513" s="173" t="s">
        <v>1627</v>
      </c>
      <c r="L513" s="206"/>
    </row>
    <row r="514" spans="1:12" s="37" customFormat="1" x14ac:dyDescent="0.2">
      <c r="A514" s="37">
        <v>504</v>
      </c>
      <c r="B514" s="98" t="s">
        <v>1462</v>
      </c>
      <c r="C514" s="98" t="s">
        <v>544</v>
      </c>
      <c r="D514" s="107">
        <v>89124</v>
      </c>
      <c r="E514" s="222">
        <f t="shared" si="13"/>
        <v>5215.4400000000023</v>
      </c>
      <c r="F514" s="222">
        <v>94339.44</v>
      </c>
      <c r="G514" s="107"/>
      <c r="H514" s="98" t="s">
        <v>1445</v>
      </c>
      <c r="I514" s="173" t="s">
        <v>1463</v>
      </c>
      <c r="L514" s="206"/>
    </row>
    <row r="515" spans="1:12" s="37" customFormat="1" x14ac:dyDescent="0.2">
      <c r="A515" s="37">
        <v>505</v>
      </c>
      <c r="B515" s="98" t="s">
        <v>2807</v>
      </c>
      <c r="C515" s="98" t="s">
        <v>2806</v>
      </c>
      <c r="D515" s="107">
        <v>76001</v>
      </c>
      <c r="E515" s="222">
        <f t="shared" si="13"/>
        <v>5695.1600000000035</v>
      </c>
      <c r="F515" s="222">
        <v>81696.160000000003</v>
      </c>
      <c r="G515" s="107"/>
      <c r="H515" s="98" t="s">
        <v>1793</v>
      </c>
      <c r="I515" s="173" t="s">
        <v>1726</v>
      </c>
      <c r="L515" s="206"/>
    </row>
    <row r="516" spans="1:12" s="37" customFormat="1" x14ac:dyDescent="0.2">
      <c r="A516" s="37">
        <v>506</v>
      </c>
      <c r="B516" s="98" t="s">
        <v>2264</v>
      </c>
      <c r="C516" s="98" t="s">
        <v>1826</v>
      </c>
      <c r="D516" s="107">
        <v>62149</v>
      </c>
      <c r="E516" s="222">
        <f t="shared" si="13"/>
        <v>4657.4799999999959</v>
      </c>
      <c r="F516" s="222">
        <v>66806.48</v>
      </c>
      <c r="G516" s="107"/>
      <c r="H516" s="98" t="s">
        <v>1825</v>
      </c>
      <c r="I516" s="173" t="s">
        <v>446</v>
      </c>
      <c r="L516" s="206"/>
    </row>
    <row r="517" spans="1:12" s="37" customFormat="1" x14ac:dyDescent="0.2">
      <c r="A517" s="37">
        <v>507</v>
      </c>
      <c r="B517" s="98" t="s">
        <v>1593</v>
      </c>
      <c r="C517" s="98" t="s">
        <v>857</v>
      </c>
      <c r="D517" s="107">
        <v>56609</v>
      </c>
      <c r="E517" s="222">
        <f t="shared" si="13"/>
        <v>4242.4400000000023</v>
      </c>
      <c r="F517" s="222">
        <v>60851.44</v>
      </c>
      <c r="G517" s="107"/>
      <c r="H517" s="98" t="s">
        <v>1445</v>
      </c>
      <c r="I517" s="173" t="s">
        <v>1576</v>
      </c>
      <c r="L517" s="206"/>
    </row>
    <row r="518" spans="1:12" s="37" customFormat="1" x14ac:dyDescent="0.2">
      <c r="A518" s="37">
        <v>508</v>
      </c>
      <c r="B518" s="98" t="s">
        <v>1657</v>
      </c>
      <c r="C518" s="98" t="s">
        <v>401</v>
      </c>
      <c r="D518" s="107">
        <v>76213</v>
      </c>
      <c r="E518" s="222">
        <f t="shared" si="13"/>
        <v>5289.7200000000012</v>
      </c>
      <c r="F518" s="222">
        <v>81502.720000000001</v>
      </c>
      <c r="G518" s="107"/>
      <c r="H518" s="98" t="s">
        <v>1656</v>
      </c>
      <c r="I518" s="173" t="s">
        <v>1514</v>
      </c>
      <c r="L518" s="206"/>
    </row>
    <row r="519" spans="1:12" s="37" customFormat="1" x14ac:dyDescent="0.2">
      <c r="A519" s="37">
        <v>509</v>
      </c>
      <c r="B519" s="98" t="s">
        <v>1535</v>
      </c>
      <c r="C519" s="98" t="s">
        <v>545</v>
      </c>
      <c r="D519" s="107">
        <v>93922</v>
      </c>
      <c r="E519" s="222">
        <f t="shared" si="13"/>
        <v>3757</v>
      </c>
      <c r="F519" s="222">
        <v>97679</v>
      </c>
      <c r="G519" s="107"/>
      <c r="H519" s="98" t="s">
        <v>1529</v>
      </c>
      <c r="I519" s="173" t="s">
        <v>1530</v>
      </c>
      <c r="L519" s="206"/>
    </row>
    <row r="520" spans="1:12" s="37" customFormat="1" x14ac:dyDescent="0.2">
      <c r="A520" s="37">
        <v>510</v>
      </c>
      <c r="B520" s="98" t="s">
        <v>1535</v>
      </c>
      <c r="C520" s="98" t="s">
        <v>793</v>
      </c>
      <c r="D520" s="107">
        <v>64607</v>
      </c>
      <c r="E520" s="222">
        <f t="shared" si="13"/>
        <v>4842.1199999999953</v>
      </c>
      <c r="F520" s="222">
        <v>69449.119999999995</v>
      </c>
      <c r="G520" s="107"/>
      <c r="H520" s="98" t="s">
        <v>1445</v>
      </c>
      <c r="I520" s="173" t="s">
        <v>1614</v>
      </c>
      <c r="L520" s="206"/>
    </row>
    <row r="521" spans="1:12" s="37" customFormat="1" x14ac:dyDescent="0.2">
      <c r="A521" s="37">
        <v>511</v>
      </c>
      <c r="B521" s="98" t="s">
        <v>2240</v>
      </c>
      <c r="C521" s="98" t="s">
        <v>2239</v>
      </c>
      <c r="D521" s="107">
        <v>53065</v>
      </c>
      <c r="E521" s="222">
        <f t="shared" si="13"/>
        <v>3976.9200000000055</v>
      </c>
      <c r="F521" s="222">
        <v>57041.920000000006</v>
      </c>
      <c r="G521" s="107"/>
      <c r="H521" s="98" t="s">
        <v>1626</v>
      </c>
      <c r="I521" s="173" t="s">
        <v>1627</v>
      </c>
      <c r="L521" s="206"/>
    </row>
    <row r="522" spans="1:12" s="37" customFormat="1" x14ac:dyDescent="0.2">
      <c r="A522" s="37">
        <v>512</v>
      </c>
      <c r="B522" s="98" t="s">
        <v>573</v>
      </c>
      <c r="C522" s="98" t="s">
        <v>2567</v>
      </c>
      <c r="D522" s="107">
        <v>54769</v>
      </c>
      <c r="E522" s="222">
        <f t="shared" si="13"/>
        <v>4104.3600000000006</v>
      </c>
      <c r="F522" s="222">
        <v>58873.36</v>
      </c>
      <c r="G522" s="107"/>
      <c r="H522" s="98" t="s">
        <v>1445</v>
      </c>
      <c r="I522" s="173" t="s">
        <v>1601</v>
      </c>
      <c r="L522" s="206"/>
    </row>
    <row r="523" spans="1:12" s="37" customFormat="1" x14ac:dyDescent="0.2">
      <c r="A523" s="37">
        <v>513</v>
      </c>
      <c r="B523" s="98" t="s">
        <v>1500</v>
      </c>
      <c r="C523" s="98" t="s">
        <v>401</v>
      </c>
      <c r="D523" s="107">
        <v>62551</v>
      </c>
      <c r="E523" s="222">
        <f t="shared" si="13"/>
        <v>4687.0800000000017</v>
      </c>
      <c r="F523" s="222">
        <v>67238.080000000002</v>
      </c>
      <c r="G523" s="107"/>
      <c r="H523" s="98" t="s">
        <v>1445</v>
      </c>
      <c r="I523" s="173" t="s">
        <v>1497</v>
      </c>
      <c r="L523" s="206"/>
    </row>
    <row r="524" spans="1:12" s="37" customFormat="1" x14ac:dyDescent="0.2">
      <c r="A524" s="37">
        <v>514</v>
      </c>
      <c r="B524" s="98" t="s">
        <v>1502</v>
      </c>
      <c r="C524" s="98" t="s">
        <v>492</v>
      </c>
      <c r="D524" s="107">
        <v>62551</v>
      </c>
      <c r="E524" s="222">
        <f t="shared" ref="E524:E555" si="14">F524-D524</f>
        <v>4687.0800000000017</v>
      </c>
      <c r="F524" s="222">
        <v>67238.080000000002</v>
      </c>
      <c r="G524" s="107"/>
      <c r="H524" s="98" t="s">
        <v>1445</v>
      </c>
      <c r="I524" s="173" t="s">
        <v>1497</v>
      </c>
      <c r="L524" s="206"/>
    </row>
    <row r="525" spans="1:12" s="37" customFormat="1" x14ac:dyDescent="0.2">
      <c r="A525" s="37">
        <v>515</v>
      </c>
      <c r="B525" s="98" t="s">
        <v>1502</v>
      </c>
      <c r="C525" s="98" t="s">
        <v>1489</v>
      </c>
      <c r="D525" s="107">
        <v>60518</v>
      </c>
      <c r="E525" s="222">
        <f t="shared" si="14"/>
        <v>4535.0400000000009</v>
      </c>
      <c r="F525" s="222">
        <v>65053.04</v>
      </c>
      <c r="G525" s="107"/>
      <c r="H525" s="98" t="s">
        <v>1445</v>
      </c>
      <c r="I525" s="173" t="s">
        <v>1497</v>
      </c>
      <c r="L525" s="206"/>
    </row>
    <row r="526" spans="1:12" s="37" customFormat="1" x14ac:dyDescent="0.2">
      <c r="A526" s="37">
        <v>516</v>
      </c>
      <c r="B526" s="98" t="s">
        <v>1778</v>
      </c>
      <c r="C526" s="98" t="s">
        <v>353</v>
      </c>
      <c r="D526" s="107">
        <v>85609</v>
      </c>
      <c r="E526" s="222">
        <f t="shared" si="14"/>
        <v>3424</v>
      </c>
      <c r="F526" s="222">
        <v>89033</v>
      </c>
      <c r="G526" s="107"/>
      <c r="H526" s="98" t="s">
        <v>1777</v>
      </c>
      <c r="I526" s="173" t="s">
        <v>1726</v>
      </c>
      <c r="L526" s="206"/>
    </row>
    <row r="527" spans="1:12" s="37" customFormat="1" x14ac:dyDescent="0.2">
      <c r="A527" s="37">
        <v>517</v>
      </c>
      <c r="B527" s="98" t="s">
        <v>1620</v>
      </c>
      <c r="C527" s="98" t="s">
        <v>1190</v>
      </c>
      <c r="D527" s="107">
        <v>85609</v>
      </c>
      <c r="E527" s="222">
        <f t="shared" si="14"/>
        <v>3424</v>
      </c>
      <c r="F527" s="222">
        <v>89033</v>
      </c>
      <c r="G527" s="107"/>
      <c r="H527" s="98" t="s">
        <v>1445</v>
      </c>
      <c r="I527" s="173" t="s">
        <v>1433</v>
      </c>
      <c r="L527" s="206"/>
    </row>
    <row r="528" spans="1:12" s="65" customFormat="1" x14ac:dyDescent="0.2">
      <c r="A528" s="37">
        <v>518</v>
      </c>
      <c r="B528" s="117" t="s">
        <v>2516</v>
      </c>
      <c r="C528" s="117" t="s">
        <v>393</v>
      </c>
      <c r="D528" s="107">
        <v>62508</v>
      </c>
      <c r="E528" s="222">
        <f t="shared" si="14"/>
        <v>4683.2799999999988</v>
      </c>
      <c r="F528" s="222">
        <v>67191.28</v>
      </c>
      <c r="G528" s="168"/>
      <c r="H528" s="117" t="s">
        <v>1873</v>
      </c>
      <c r="I528" s="165" t="s">
        <v>1859</v>
      </c>
      <c r="L528" s="178"/>
    </row>
    <row r="529" spans="1:12" s="37" customFormat="1" x14ac:dyDescent="0.2">
      <c r="A529" s="37">
        <v>519</v>
      </c>
      <c r="B529" s="98" t="s">
        <v>569</v>
      </c>
      <c r="C529" s="98" t="s">
        <v>1863</v>
      </c>
      <c r="D529" s="107">
        <v>93922</v>
      </c>
      <c r="E529" s="222">
        <f t="shared" si="14"/>
        <v>3757</v>
      </c>
      <c r="F529" s="222">
        <v>97679</v>
      </c>
      <c r="G529" s="107"/>
      <c r="H529" s="98" t="s">
        <v>1858</v>
      </c>
      <c r="I529" s="173" t="s">
        <v>1859</v>
      </c>
      <c r="L529" s="206"/>
    </row>
    <row r="530" spans="1:12" s="37" customFormat="1" x14ac:dyDescent="0.2">
      <c r="A530" s="37">
        <v>520</v>
      </c>
      <c r="B530" s="98" t="s">
        <v>1455</v>
      </c>
      <c r="C530" s="98" t="s">
        <v>411</v>
      </c>
      <c r="D530" s="107">
        <v>62551</v>
      </c>
      <c r="E530" s="222">
        <f t="shared" si="14"/>
        <v>4687.0800000000017</v>
      </c>
      <c r="F530" s="222">
        <v>67238.080000000002</v>
      </c>
      <c r="G530" s="107"/>
      <c r="H530" s="98" t="s">
        <v>1445</v>
      </c>
      <c r="I530" s="173" t="s">
        <v>1614</v>
      </c>
      <c r="L530" s="206"/>
    </row>
    <row r="531" spans="1:12" s="37" customFormat="1" x14ac:dyDescent="0.2">
      <c r="A531" s="37">
        <v>521</v>
      </c>
      <c r="B531" s="98" t="s">
        <v>1455</v>
      </c>
      <c r="C531" s="98" t="s">
        <v>348</v>
      </c>
      <c r="D531" s="107">
        <v>81235</v>
      </c>
      <c r="E531" s="222">
        <f t="shared" si="14"/>
        <v>4754.2799999999988</v>
      </c>
      <c r="F531" s="222">
        <v>85989.28</v>
      </c>
      <c r="G531" s="107"/>
      <c r="H531" s="98" t="s">
        <v>1793</v>
      </c>
      <c r="I531" s="173" t="s">
        <v>1726</v>
      </c>
      <c r="L531" s="206"/>
    </row>
    <row r="532" spans="1:12" s="37" customFormat="1" x14ac:dyDescent="0.2">
      <c r="A532" s="37">
        <v>522</v>
      </c>
      <c r="B532" s="98" t="s">
        <v>1660</v>
      </c>
      <c r="C532" s="98" t="s">
        <v>793</v>
      </c>
      <c r="D532" s="107">
        <v>66824</v>
      </c>
      <c r="E532" s="222">
        <f t="shared" si="14"/>
        <v>5007.7600000000093</v>
      </c>
      <c r="F532" s="222">
        <v>71831.760000000009</v>
      </c>
      <c r="G532" s="107"/>
      <c r="H532" s="117" t="s">
        <v>1678</v>
      </c>
      <c r="I532" s="165" t="s">
        <v>1614</v>
      </c>
      <c r="L532" s="206"/>
    </row>
    <row r="533" spans="1:12" s="37" customFormat="1" x14ac:dyDescent="0.2">
      <c r="A533" s="37">
        <v>523</v>
      </c>
      <c r="B533" s="98" t="s">
        <v>1631</v>
      </c>
      <c r="C533" s="98" t="s">
        <v>411</v>
      </c>
      <c r="D533" s="107">
        <v>66395</v>
      </c>
      <c r="E533" s="222">
        <f t="shared" si="14"/>
        <v>4975</v>
      </c>
      <c r="F533" s="222">
        <v>71370</v>
      </c>
      <c r="G533" s="107"/>
      <c r="H533" s="98" t="s">
        <v>1445</v>
      </c>
      <c r="I533" s="173" t="s">
        <v>1480</v>
      </c>
      <c r="L533" s="206"/>
    </row>
    <row r="534" spans="1:12" s="37" customFormat="1" x14ac:dyDescent="0.2">
      <c r="A534" s="37">
        <v>524</v>
      </c>
      <c r="B534" s="98" t="s">
        <v>2566</v>
      </c>
      <c r="C534" s="98" t="s">
        <v>387</v>
      </c>
      <c r="D534" s="107">
        <v>63678</v>
      </c>
      <c r="E534" s="222">
        <f t="shared" si="14"/>
        <v>-6636.0799999999945</v>
      </c>
      <c r="F534" s="222">
        <v>57041.920000000006</v>
      </c>
      <c r="G534" s="107"/>
      <c r="H534" s="98" t="s">
        <v>1813</v>
      </c>
      <c r="I534" s="173" t="s">
        <v>1601</v>
      </c>
      <c r="L534" s="206"/>
    </row>
    <row r="535" spans="1:12" s="37" customFormat="1" x14ac:dyDescent="0.2">
      <c r="A535" s="37">
        <v>525</v>
      </c>
      <c r="B535" s="98" t="s">
        <v>2284</v>
      </c>
      <c r="C535" s="98" t="s">
        <v>330</v>
      </c>
      <c r="D535" s="107">
        <v>58551</v>
      </c>
      <c r="E535" s="222">
        <f t="shared" si="14"/>
        <v>4387.7200000000012</v>
      </c>
      <c r="F535" s="222">
        <v>62938.720000000001</v>
      </c>
      <c r="G535" s="107"/>
      <c r="H535" s="98" t="s">
        <v>1645</v>
      </c>
      <c r="I535" s="173" t="s">
        <v>1463</v>
      </c>
      <c r="L535" s="206"/>
    </row>
    <row r="536" spans="1:12" s="37" customFormat="1" x14ac:dyDescent="0.2">
      <c r="A536" s="37">
        <v>526</v>
      </c>
      <c r="B536" s="98" t="s">
        <v>1533</v>
      </c>
      <c r="C536" s="98" t="s">
        <v>531</v>
      </c>
      <c r="D536" s="107">
        <v>83906</v>
      </c>
      <c r="E536" s="222">
        <f t="shared" si="14"/>
        <v>4910</v>
      </c>
      <c r="F536" s="222">
        <v>88816</v>
      </c>
      <c r="G536" s="107"/>
      <c r="H536" s="98" t="s">
        <v>1529</v>
      </c>
      <c r="I536" s="173" t="s">
        <v>1530</v>
      </c>
      <c r="L536" s="206"/>
    </row>
    <row r="537" spans="1:12" s="37" customFormat="1" x14ac:dyDescent="0.2">
      <c r="A537" s="37">
        <v>527</v>
      </c>
      <c r="B537" s="98" t="s">
        <v>1970</v>
      </c>
      <c r="C537" s="98" t="s">
        <v>765</v>
      </c>
      <c r="D537" s="107">
        <v>58595</v>
      </c>
      <c r="E537" s="222">
        <f t="shared" si="14"/>
        <v>4390.5200000000041</v>
      </c>
      <c r="F537" s="222">
        <v>62985.520000000004</v>
      </c>
      <c r="G537" s="107"/>
      <c r="H537" s="98" t="s">
        <v>1969</v>
      </c>
      <c r="I537" s="173" t="s">
        <v>446</v>
      </c>
      <c r="L537" s="206"/>
    </row>
    <row r="538" spans="1:12" s="37" customFormat="1" x14ac:dyDescent="0.2">
      <c r="A538" s="37">
        <v>528</v>
      </c>
      <c r="B538" s="98" t="s">
        <v>634</v>
      </c>
      <c r="C538" s="98" t="s">
        <v>602</v>
      </c>
      <c r="D538" s="107">
        <v>93922</v>
      </c>
      <c r="E538" s="222">
        <f t="shared" si="14"/>
        <v>3757</v>
      </c>
      <c r="F538" s="222">
        <v>97679</v>
      </c>
      <c r="G538" s="107"/>
      <c r="H538" s="98" t="s">
        <v>1694</v>
      </c>
      <c r="I538" s="173" t="s">
        <v>446</v>
      </c>
      <c r="L538" s="206"/>
    </row>
    <row r="539" spans="1:12" s="37" customFormat="1" x14ac:dyDescent="0.2">
      <c r="A539" s="37">
        <v>529</v>
      </c>
      <c r="B539" s="98" t="s">
        <v>634</v>
      </c>
      <c r="C539" s="98" t="s">
        <v>348</v>
      </c>
      <c r="D539" s="107">
        <v>76213</v>
      </c>
      <c r="E539" s="222">
        <f t="shared" si="14"/>
        <v>5289.7200000000012</v>
      </c>
      <c r="F539" s="222">
        <v>81502.720000000001</v>
      </c>
      <c r="G539" s="107"/>
      <c r="H539" s="98" t="s">
        <v>1825</v>
      </c>
      <c r="I539" s="173" t="s">
        <v>446</v>
      </c>
      <c r="L539" s="206"/>
    </row>
    <row r="540" spans="1:12" s="37" customFormat="1" x14ac:dyDescent="0.2">
      <c r="A540" s="37">
        <v>530</v>
      </c>
      <c r="B540" s="98" t="s">
        <v>1596</v>
      </c>
      <c r="C540" s="98" t="s">
        <v>769</v>
      </c>
      <c r="D540" s="107">
        <v>73787</v>
      </c>
      <c r="E540" s="222">
        <f t="shared" si="14"/>
        <v>5121.9600000000064</v>
      </c>
      <c r="F540" s="222">
        <v>78908.960000000006</v>
      </c>
      <c r="G540" s="107"/>
      <c r="H540" s="98" t="s">
        <v>1445</v>
      </c>
      <c r="I540" s="173" t="s">
        <v>1594</v>
      </c>
      <c r="L540" s="206"/>
    </row>
    <row r="541" spans="1:12" s="37" customFormat="1" x14ac:dyDescent="0.2">
      <c r="A541" s="37">
        <v>531</v>
      </c>
      <c r="B541" s="98" t="s">
        <v>1618</v>
      </c>
      <c r="C541" s="98" t="s">
        <v>525</v>
      </c>
      <c r="D541" s="107">
        <v>66824</v>
      </c>
      <c r="E541" s="222">
        <f t="shared" si="14"/>
        <v>5007.7600000000093</v>
      </c>
      <c r="F541" s="222">
        <v>71831.760000000009</v>
      </c>
      <c r="G541" s="107"/>
      <c r="H541" s="98" t="s">
        <v>1445</v>
      </c>
      <c r="I541" s="173" t="s">
        <v>1614</v>
      </c>
      <c r="L541" s="206"/>
    </row>
    <row r="542" spans="1:12" s="37" customFormat="1" x14ac:dyDescent="0.2">
      <c r="A542" s="37">
        <v>532</v>
      </c>
      <c r="B542" s="98" t="s">
        <v>472</v>
      </c>
      <c r="C542" s="98" t="s">
        <v>382</v>
      </c>
      <c r="D542" s="107">
        <v>64607</v>
      </c>
      <c r="E542" s="222">
        <f t="shared" si="14"/>
        <v>4842.1199999999953</v>
      </c>
      <c r="F542" s="222">
        <v>69449.119999999995</v>
      </c>
      <c r="G542" s="107"/>
      <c r="H542" s="98" t="s">
        <v>1419</v>
      </c>
      <c r="I542" s="173" t="s">
        <v>1420</v>
      </c>
      <c r="L542" s="206"/>
    </row>
    <row r="543" spans="1:12" s="37" customFormat="1" x14ac:dyDescent="0.2">
      <c r="A543" s="37">
        <v>533</v>
      </c>
      <c r="B543" s="98" t="s">
        <v>1870</v>
      </c>
      <c r="C543" s="98" t="s">
        <v>584</v>
      </c>
      <c r="D543" s="107">
        <v>78554</v>
      </c>
      <c r="E543" s="222">
        <f t="shared" si="14"/>
        <v>5453.0400000000081</v>
      </c>
      <c r="F543" s="222">
        <v>84007.040000000008</v>
      </c>
      <c r="G543" s="107"/>
      <c r="H543" s="98" t="s">
        <v>1858</v>
      </c>
      <c r="I543" s="173" t="s">
        <v>1859</v>
      </c>
      <c r="L543" s="206"/>
    </row>
    <row r="544" spans="1:12" s="37" customFormat="1" x14ac:dyDescent="0.2">
      <c r="A544" s="37">
        <v>534</v>
      </c>
      <c r="B544" s="98" t="s">
        <v>2536</v>
      </c>
      <c r="C544" s="98" t="s">
        <v>2535</v>
      </c>
      <c r="D544" s="107">
        <v>54848</v>
      </c>
      <c r="E544" s="222">
        <f t="shared" si="14"/>
        <v>4109.5999999999985</v>
      </c>
      <c r="F544" s="222">
        <v>58957.599999999999</v>
      </c>
      <c r="G544" s="107"/>
      <c r="H544" s="98" t="s">
        <v>1445</v>
      </c>
      <c r="I544" s="173" t="s">
        <v>1551</v>
      </c>
      <c r="L544" s="206"/>
    </row>
    <row r="545" spans="1:12" s="37" customFormat="1" x14ac:dyDescent="0.2">
      <c r="A545" s="37">
        <v>535</v>
      </c>
      <c r="B545" s="98" t="s">
        <v>1798</v>
      </c>
      <c r="C545" s="98" t="s">
        <v>931</v>
      </c>
      <c r="D545" s="107">
        <v>56649</v>
      </c>
      <c r="E545" s="222">
        <f t="shared" si="14"/>
        <v>4244.0400000000009</v>
      </c>
      <c r="F545" s="222">
        <v>60893.04</v>
      </c>
      <c r="G545" s="107"/>
      <c r="H545" s="98" t="s">
        <v>1793</v>
      </c>
      <c r="I545" s="173" t="s">
        <v>1726</v>
      </c>
      <c r="L545" s="206"/>
    </row>
    <row r="546" spans="1:12" s="37" customFormat="1" x14ac:dyDescent="0.2">
      <c r="A546" s="37">
        <v>536</v>
      </c>
      <c r="B546" s="98" t="s">
        <v>683</v>
      </c>
      <c r="C546" s="98" t="s">
        <v>2296</v>
      </c>
      <c r="D546" s="107">
        <v>53065</v>
      </c>
      <c r="E546" s="222">
        <f t="shared" si="14"/>
        <v>3976.9200000000055</v>
      </c>
      <c r="F546" s="222">
        <v>57041.920000000006</v>
      </c>
      <c r="G546" s="107"/>
      <c r="H546" s="98" t="s">
        <v>1445</v>
      </c>
      <c r="I546" s="173" t="s">
        <v>1497</v>
      </c>
      <c r="L546" s="206"/>
    </row>
    <row r="547" spans="1:12" s="37" customFormat="1" x14ac:dyDescent="0.2">
      <c r="A547" s="37">
        <v>537</v>
      </c>
      <c r="B547" s="98" t="s">
        <v>1699</v>
      </c>
      <c r="C547" s="98" t="s">
        <v>561</v>
      </c>
      <c r="D547" s="107">
        <v>66593</v>
      </c>
      <c r="E547" s="222">
        <f t="shared" si="14"/>
        <v>4990.1999999999971</v>
      </c>
      <c r="F547" s="222">
        <v>71583.199999999997</v>
      </c>
      <c r="G547" s="107"/>
      <c r="H547" s="98" t="s">
        <v>1786</v>
      </c>
      <c r="I547" s="173" t="s">
        <v>1726</v>
      </c>
      <c r="L547" s="206"/>
    </row>
    <row r="548" spans="1:12" s="37" customFormat="1" x14ac:dyDescent="0.2">
      <c r="A548" s="37">
        <v>538</v>
      </c>
      <c r="B548" s="98" t="s">
        <v>1220</v>
      </c>
      <c r="C548" s="98" t="s">
        <v>386</v>
      </c>
      <c r="D548" s="107">
        <v>93922</v>
      </c>
      <c r="E548" s="222">
        <f t="shared" si="14"/>
        <v>3757</v>
      </c>
      <c r="F548" s="222">
        <v>97679</v>
      </c>
      <c r="G548" s="107"/>
      <c r="H548" s="98" t="s">
        <v>1686</v>
      </c>
      <c r="I548" s="173" t="s">
        <v>1428</v>
      </c>
      <c r="L548" s="206"/>
    </row>
    <row r="549" spans="1:12" s="37" customFormat="1" x14ac:dyDescent="0.2">
      <c r="A549" s="37">
        <v>539</v>
      </c>
      <c r="B549" s="98" t="s">
        <v>2321</v>
      </c>
      <c r="C549" s="98" t="s">
        <v>2320</v>
      </c>
      <c r="D549" s="107">
        <v>53026</v>
      </c>
      <c r="E549" s="222">
        <f t="shared" si="14"/>
        <v>3973.2799999999988</v>
      </c>
      <c r="F549" s="222">
        <v>56999.28</v>
      </c>
      <c r="G549" s="107"/>
      <c r="H549" s="98" t="s">
        <v>1445</v>
      </c>
      <c r="I549" s="173" t="s">
        <v>1451</v>
      </c>
      <c r="L549" s="206"/>
    </row>
    <row r="550" spans="1:12" s="37" customFormat="1" x14ac:dyDescent="0.2">
      <c r="A550" s="37">
        <v>540</v>
      </c>
      <c r="B550" s="98" t="s">
        <v>324</v>
      </c>
      <c r="C550" s="98" t="s">
        <v>368</v>
      </c>
      <c r="D550" s="107">
        <v>71389</v>
      </c>
      <c r="E550" s="222">
        <f t="shared" si="14"/>
        <v>5349.4799999999959</v>
      </c>
      <c r="F550" s="222">
        <v>76738.48</v>
      </c>
      <c r="G550" s="107"/>
      <c r="H550" s="98" t="s">
        <v>1813</v>
      </c>
      <c r="I550" s="173" t="s">
        <v>1601</v>
      </c>
      <c r="L550" s="206"/>
    </row>
    <row r="551" spans="1:12" s="37" customFormat="1" x14ac:dyDescent="0.2">
      <c r="A551" s="37">
        <v>541</v>
      </c>
      <c r="B551" s="98" t="s">
        <v>691</v>
      </c>
      <c r="C551" s="98" t="s">
        <v>411</v>
      </c>
      <c r="D551" s="107">
        <v>76236</v>
      </c>
      <c r="E551" s="222">
        <f t="shared" si="14"/>
        <v>3025.5200000000041</v>
      </c>
      <c r="F551" s="222">
        <v>79261.52</v>
      </c>
      <c r="G551" s="107"/>
      <c r="H551" s="98" t="s">
        <v>1445</v>
      </c>
      <c r="I551" s="173" t="s">
        <v>1607</v>
      </c>
      <c r="L551" s="206"/>
    </row>
    <row r="552" spans="1:12" s="37" customFormat="1" x14ac:dyDescent="0.2">
      <c r="A552" s="37">
        <v>542</v>
      </c>
      <c r="B552" s="98" t="s">
        <v>1602</v>
      </c>
      <c r="C552" s="98" t="s">
        <v>849</v>
      </c>
      <c r="D552" s="107">
        <v>80952</v>
      </c>
      <c r="E552" s="222">
        <f t="shared" si="14"/>
        <v>5619.6800000000076</v>
      </c>
      <c r="F552" s="222">
        <v>86571.680000000008</v>
      </c>
      <c r="G552" s="107"/>
      <c r="H552" s="98" t="s">
        <v>1740</v>
      </c>
      <c r="I552" s="173" t="s">
        <v>1434</v>
      </c>
      <c r="L552" s="206"/>
    </row>
    <row r="553" spans="1:12" s="37" customFormat="1" x14ac:dyDescent="0.2">
      <c r="A553" s="37">
        <v>543</v>
      </c>
      <c r="B553" s="98" t="s">
        <v>2485</v>
      </c>
      <c r="C553" s="98" t="s">
        <v>492</v>
      </c>
      <c r="D553" s="107">
        <v>54807</v>
      </c>
      <c r="E553" s="222">
        <f t="shared" si="14"/>
        <v>4107.9599999999991</v>
      </c>
      <c r="F553" s="222">
        <v>58914.96</v>
      </c>
      <c r="G553" s="107"/>
      <c r="H553" s="98" t="s">
        <v>1445</v>
      </c>
      <c r="I553" s="173" t="s">
        <v>1451</v>
      </c>
      <c r="L553" s="206"/>
    </row>
    <row r="554" spans="1:12" s="37" customFormat="1" x14ac:dyDescent="0.2">
      <c r="A554" s="37">
        <v>544</v>
      </c>
      <c r="B554" s="98" t="s">
        <v>2318</v>
      </c>
      <c r="C554" s="98" t="s">
        <v>411</v>
      </c>
      <c r="D554" s="107">
        <v>54807</v>
      </c>
      <c r="E554" s="222">
        <f t="shared" si="14"/>
        <v>4107.9599999999991</v>
      </c>
      <c r="F554" s="222">
        <v>58914.96</v>
      </c>
      <c r="G554" s="107"/>
      <c r="H554" s="98" t="s">
        <v>1667</v>
      </c>
      <c r="I554" s="173" t="s">
        <v>1586</v>
      </c>
      <c r="L554" s="206"/>
    </row>
    <row r="555" spans="1:12" s="37" customFormat="1" x14ac:dyDescent="0.2">
      <c r="A555" s="37">
        <v>545</v>
      </c>
      <c r="B555" s="98" t="s">
        <v>741</v>
      </c>
      <c r="C555" s="98" t="s">
        <v>1868</v>
      </c>
      <c r="D555" s="107">
        <v>73787</v>
      </c>
      <c r="E555" s="222">
        <f t="shared" si="14"/>
        <v>5121.9600000000064</v>
      </c>
      <c r="F555" s="222">
        <v>78908.960000000006</v>
      </c>
      <c r="G555" s="107"/>
      <c r="H555" s="98" t="s">
        <v>1858</v>
      </c>
      <c r="I555" s="173" t="s">
        <v>1859</v>
      </c>
      <c r="L555" s="206"/>
    </row>
    <row r="556" spans="1:12" s="37" customFormat="1" x14ac:dyDescent="0.2">
      <c r="A556" s="37">
        <v>546</v>
      </c>
      <c r="B556" s="98" t="s">
        <v>2538</v>
      </c>
      <c r="C556" s="98" t="s">
        <v>1340</v>
      </c>
      <c r="D556" s="107">
        <v>54807</v>
      </c>
      <c r="E556" s="222">
        <f t="shared" ref="E556:E578" si="15">F556-D556</f>
        <v>4107.9599999999991</v>
      </c>
      <c r="F556" s="222">
        <v>58914.96</v>
      </c>
      <c r="G556" s="107"/>
      <c r="H556" s="98" t="s">
        <v>1445</v>
      </c>
      <c r="I556" s="173" t="s">
        <v>1551</v>
      </c>
      <c r="L556" s="206"/>
    </row>
    <row r="557" spans="1:12" s="37" customFormat="1" x14ac:dyDescent="0.2">
      <c r="A557" s="37">
        <v>547</v>
      </c>
      <c r="B557" s="98" t="s">
        <v>897</v>
      </c>
      <c r="C557" s="98" t="s">
        <v>404</v>
      </c>
      <c r="D557" s="107">
        <v>54807</v>
      </c>
      <c r="E557" s="222">
        <f t="shared" si="15"/>
        <v>4107.9599999999991</v>
      </c>
      <c r="F557" s="222">
        <v>58914.96</v>
      </c>
      <c r="G557" s="107"/>
      <c r="H557" s="98" t="s">
        <v>1445</v>
      </c>
      <c r="I557" s="173" t="s">
        <v>1446</v>
      </c>
      <c r="L557" s="206"/>
    </row>
    <row r="558" spans="1:12" s="37" customFormat="1" x14ac:dyDescent="0.2">
      <c r="A558" s="37">
        <v>548</v>
      </c>
      <c r="B558" s="98" t="s">
        <v>1595</v>
      </c>
      <c r="C558" s="98" t="s">
        <v>753</v>
      </c>
      <c r="D558" s="107">
        <v>81235</v>
      </c>
      <c r="E558" s="222">
        <f t="shared" si="15"/>
        <v>4754.2799999999988</v>
      </c>
      <c r="F558" s="222">
        <v>85989.28</v>
      </c>
      <c r="G558" s="107"/>
      <c r="H558" s="98" t="s">
        <v>1445</v>
      </c>
      <c r="I558" s="173" t="s">
        <v>1594</v>
      </c>
      <c r="L558" s="206"/>
    </row>
    <row r="559" spans="1:12" s="37" customFormat="1" x14ac:dyDescent="0.2">
      <c r="A559" s="37">
        <v>549</v>
      </c>
      <c r="B559" s="98" t="s">
        <v>1742</v>
      </c>
      <c r="C559" s="98" t="s">
        <v>1741</v>
      </c>
      <c r="D559" s="107">
        <v>83906</v>
      </c>
      <c r="E559" s="222">
        <f t="shared" si="15"/>
        <v>4910</v>
      </c>
      <c r="F559" s="222">
        <v>88816</v>
      </c>
      <c r="G559" s="107"/>
      <c r="H559" s="98" t="s">
        <v>1740</v>
      </c>
      <c r="I559" s="173" t="s">
        <v>1434</v>
      </c>
      <c r="L559" s="206"/>
    </row>
    <row r="560" spans="1:12" s="37" customFormat="1" x14ac:dyDescent="0.2">
      <c r="A560" s="37">
        <v>550</v>
      </c>
      <c r="B560" s="98" t="s">
        <v>1289</v>
      </c>
      <c r="C560" s="98" t="s">
        <v>809</v>
      </c>
      <c r="D560" s="107">
        <v>51341</v>
      </c>
      <c r="E560" s="222">
        <f t="shared" si="15"/>
        <v>3846.5999999999985</v>
      </c>
      <c r="F560" s="222">
        <v>55187.6</v>
      </c>
      <c r="G560" s="107"/>
      <c r="H560" s="98" t="s">
        <v>2592</v>
      </c>
      <c r="I560" s="173" t="s">
        <v>2337</v>
      </c>
      <c r="L560" s="206"/>
    </row>
    <row r="561" spans="1:12" s="37" customFormat="1" x14ac:dyDescent="0.2">
      <c r="A561" s="37">
        <v>551</v>
      </c>
      <c r="B561" s="98" t="s">
        <v>1289</v>
      </c>
      <c r="C561" s="98" t="s">
        <v>657</v>
      </c>
      <c r="D561" s="107">
        <v>93922</v>
      </c>
      <c r="E561" s="222">
        <f t="shared" si="15"/>
        <v>3757</v>
      </c>
      <c r="F561" s="222">
        <v>97679</v>
      </c>
      <c r="G561" s="107"/>
      <c r="H561" s="98" t="s">
        <v>1777</v>
      </c>
      <c r="I561" s="173" t="s">
        <v>1726</v>
      </c>
      <c r="L561" s="206"/>
    </row>
    <row r="562" spans="1:12" s="37" customFormat="1" x14ac:dyDescent="0.2">
      <c r="A562" s="37">
        <v>552</v>
      </c>
      <c r="B562" s="98" t="s">
        <v>2813</v>
      </c>
      <c r="C562" s="98" t="s">
        <v>2812</v>
      </c>
      <c r="D562" s="107">
        <v>56649</v>
      </c>
      <c r="E562" s="222">
        <f t="shared" si="15"/>
        <v>4244.0400000000009</v>
      </c>
      <c r="F562" s="222">
        <v>60893.04</v>
      </c>
      <c r="G562" s="107"/>
      <c r="H562" s="98" t="s">
        <v>1445</v>
      </c>
      <c r="I562" s="173" t="s">
        <v>1446</v>
      </c>
      <c r="L562" s="206"/>
    </row>
    <row r="563" spans="1:12" s="37" customFormat="1" x14ac:dyDescent="0.2">
      <c r="A563" s="37">
        <v>553</v>
      </c>
      <c r="B563" s="98" t="s">
        <v>2195</v>
      </c>
      <c r="C563" s="98" t="s">
        <v>798</v>
      </c>
      <c r="D563" s="107">
        <v>51341</v>
      </c>
      <c r="E563" s="222">
        <f t="shared" si="15"/>
        <v>3846.5999999999985</v>
      </c>
      <c r="F563" s="222">
        <v>55187.6</v>
      </c>
      <c r="G563" s="107"/>
      <c r="H563" s="98" t="s">
        <v>1770</v>
      </c>
      <c r="I563" s="173" t="s">
        <v>1757</v>
      </c>
      <c r="L563" s="206"/>
    </row>
    <row r="564" spans="1:12" s="37" customFormat="1" x14ac:dyDescent="0.2">
      <c r="A564" s="37">
        <v>554</v>
      </c>
      <c r="B564" s="98" t="s">
        <v>2076</v>
      </c>
      <c r="C564" s="98" t="s">
        <v>357</v>
      </c>
      <c r="D564" s="107">
        <v>54848</v>
      </c>
      <c r="E564" s="222">
        <f t="shared" si="15"/>
        <v>4109.5999999999985</v>
      </c>
      <c r="F564" s="222">
        <v>58957.599999999999</v>
      </c>
      <c r="G564" s="107"/>
      <c r="H564" s="98" t="s">
        <v>1374</v>
      </c>
      <c r="I564" s="173" t="s">
        <v>1364</v>
      </c>
      <c r="L564" s="206"/>
    </row>
    <row r="565" spans="1:12" s="37" customFormat="1" x14ac:dyDescent="0.2">
      <c r="A565" s="37">
        <v>555</v>
      </c>
      <c r="B565" s="98" t="s">
        <v>1467</v>
      </c>
      <c r="C565" s="98" t="s">
        <v>974</v>
      </c>
      <c r="D565" s="107">
        <v>76213</v>
      </c>
      <c r="E565" s="222">
        <f t="shared" si="15"/>
        <v>5289.7200000000012</v>
      </c>
      <c r="F565" s="222">
        <v>81502.720000000001</v>
      </c>
      <c r="G565" s="107"/>
      <c r="H565" s="98" t="s">
        <v>1445</v>
      </c>
      <c r="I565" s="173" t="s">
        <v>1463</v>
      </c>
      <c r="L565" s="206"/>
    </row>
    <row r="566" spans="1:12" s="37" customFormat="1" x14ac:dyDescent="0.2">
      <c r="A566" s="37">
        <v>556</v>
      </c>
      <c r="B566" s="98" t="s">
        <v>2182</v>
      </c>
      <c r="C566" s="98" t="s">
        <v>2181</v>
      </c>
      <c r="D566" s="107">
        <v>51341</v>
      </c>
      <c r="E566" s="222">
        <f t="shared" si="15"/>
        <v>3846.5999999999985</v>
      </c>
      <c r="F566" s="222">
        <v>55187.6</v>
      </c>
      <c r="G566" s="107"/>
      <c r="H566" s="98" t="s">
        <v>1445</v>
      </c>
      <c r="I566" s="173" t="s">
        <v>1451</v>
      </c>
      <c r="L566" s="206"/>
    </row>
    <row r="567" spans="1:12" s="37" customFormat="1" x14ac:dyDescent="0.2">
      <c r="A567" s="37">
        <v>557</v>
      </c>
      <c r="B567" s="98" t="s">
        <v>1613</v>
      </c>
      <c r="C567" s="98" t="s">
        <v>1612</v>
      </c>
      <c r="D567" s="107">
        <v>54807</v>
      </c>
      <c r="E567" s="222">
        <f t="shared" si="15"/>
        <v>4107.9599999999991</v>
      </c>
      <c r="F567" s="222">
        <v>58914.96</v>
      </c>
      <c r="G567" s="107"/>
      <c r="H567" s="98" t="s">
        <v>1445</v>
      </c>
      <c r="I567" s="173" t="s">
        <v>1607</v>
      </c>
      <c r="L567" s="206"/>
    </row>
    <row r="568" spans="1:12" s="37" customFormat="1" x14ac:dyDescent="0.2">
      <c r="A568" s="37">
        <v>558</v>
      </c>
      <c r="B568" s="98" t="s">
        <v>1862</v>
      </c>
      <c r="C568" s="98" t="s">
        <v>1861</v>
      </c>
      <c r="D568" s="107">
        <v>88423</v>
      </c>
      <c r="E568" s="222">
        <f t="shared" si="15"/>
        <v>3537</v>
      </c>
      <c r="F568" s="222">
        <v>91960</v>
      </c>
      <c r="G568" s="107"/>
      <c r="H568" s="98" t="s">
        <v>1858</v>
      </c>
      <c r="I568" s="173" t="s">
        <v>1859</v>
      </c>
      <c r="L568" s="206"/>
    </row>
    <row r="569" spans="1:12" s="37" customFormat="1" x14ac:dyDescent="0.2">
      <c r="A569" s="37">
        <v>559</v>
      </c>
      <c r="B569" s="98" t="s">
        <v>2557</v>
      </c>
      <c r="C569" s="98" t="s">
        <v>357</v>
      </c>
      <c r="D569" s="107">
        <v>54769</v>
      </c>
      <c r="E569" s="222">
        <f t="shared" si="15"/>
        <v>4104.3600000000006</v>
      </c>
      <c r="F569" s="222">
        <v>58873.36</v>
      </c>
      <c r="G569" s="107"/>
      <c r="H569" s="98" t="s">
        <v>1585</v>
      </c>
      <c r="I569" s="173" t="s">
        <v>1586</v>
      </c>
      <c r="L569" s="206"/>
    </row>
    <row r="570" spans="1:12" s="37" customFormat="1" x14ac:dyDescent="0.2">
      <c r="A570" s="37">
        <v>560</v>
      </c>
      <c r="B570" s="98" t="s">
        <v>2460</v>
      </c>
      <c r="C570" s="98" t="s">
        <v>2459</v>
      </c>
      <c r="D570" s="107">
        <v>54848</v>
      </c>
      <c r="E570" s="222">
        <f t="shared" si="15"/>
        <v>4109.5999999999985</v>
      </c>
      <c r="F570" s="222">
        <v>58957.599999999999</v>
      </c>
      <c r="G570" s="107"/>
      <c r="H570" s="98" t="s">
        <v>1969</v>
      </c>
      <c r="I570" s="173" t="s">
        <v>446</v>
      </c>
      <c r="L570" s="206"/>
    </row>
    <row r="571" spans="1:12" s="37" customFormat="1" x14ac:dyDescent="0.2">
      <c r="A571" s="37">
        <v>561</v>
      </c>
      <c r="B571" s="98" t="s">
        <v>2077</v>
      </c>
      <c r="C571" s="98" t="s">
        <v>1406</v>
      </c>
      <c r="D571" s="107">
        <v>58175</v>
      </c>
      <c r="E571" s="222">
        <f t="shared" si="15"/>
        <v>4360.2000000000044</v>
      </c>
      <c r="F571" s="222">
        <v>62535.200000000004</v>
      </c>
      <c r="G571" s="107"/>
      <c r="H571" s="98" t="s">
        <v>1585</v>
      </c>
      <c r="I571" s="173" t="s">
        <v>1586</v>
      </c>
      <c r="L571" s="206"/>
    </row>
    <row r="572" spans="1:12" s="37" customFormat="1" x14ac:dyDescent="0.2">
      <c r="A572" s="37">
        <v>562</v>
      </c>
      <c r="B572" s="98" t="s">
        <v>2465</v>
      </c>
      <c r="C572" s="98" t="s">
        <v>667</v>
      </c>
      <c r="D572" s="107">
        <v>51341</v>
      </c>
      <c r="E572" s="222">
        <f t="shared" si="15"/>
        <v>3846.5999999999985</v>
      </c>
      <c r="F572" s="222">
        <v>55187.6</v>
      </c>
      <c r="G572" s="107"/>
      <c r="H572" s="98" t="s">
        <v>1825</v>
      </c>
      <c r="I572" s="173" t="s">
        <v>446</v>
      </c>
      <c r="L572" s="206"/>
    </row>
    <row r="573" spans="1:12" s="37" customFormat="1" x14ac:dyDescent="0.2">
      <c r="A573" s="37">
        <v>563</v>
      </c>
      <c r="B573" s="98" t="s">
        <v>837</v>
      </c>
      <c r="C573" s="98" t="s">
        <v>411</v>
      </c>
      <c r="D573" s="107">
        <v>78554</v>
      </c>
      <c r="E573" s="222">
        <f t="shared" si="15"/>
        <v>5453.0400000000081</v>
      </c>
      <c r="F573" s="222">
        <v>84007.040000000008</v>
      </c>
      <c r="G573" s="107"/>
      <c r="H573" s="98" t="s">
        <v>1445</v>
      </c>
      <c r="I573" s="173" t="s">
        <v>1614</v>
      </c>
      <c r="L573" s="206"/>
    </row>
    <row r="574" spans="1:12" s="37" customFormat="1" x14ac:dyDescent="0.2">
      <c r="A574" s="37">
        <v>564</v>
      </c>
      <c r="B574" s="98" t="s">
        <v>1948</v>
      </c>
      <c r="C574" s="98" t="s">
        <v>392</v>
      </c>
      <c r="D574" s="107">
        <v>60518</v>
      </c>
      <c r="E574" s="222">
        <f t="shared" si="15"/>
        <v>4535.0400000000009</v>
      </c>
      <c r="F574" s="222">
        <v>65053.04</v>
      </c>
      <c r="G574" s="107"/>
      <c r="H574" s="98" t="s">
        <v>1445</v>
      </c>
      <c r="I574" s="173" t="s">
        <v>1601</v>
      </c>
      <c r="L574" s="206"/>
    </row>
    <row r="575" spans="1:12" s="37" customFormat="1" x14ac:dyDescent="0.2">
      <c r="A575" s="37">
        <v>565</v>
      </c>
      <c r="B575" s="98" t="s">
        <v>1426</v>
      </c>
      <c r="C575" s="98" t="s">
        <v>603</v>
      </c>
      <c r="D575" s="107">
        <v>62551</v>
      </c>
      <c r="E575" s="222">
        <f t="shared" si="15"/>
        <v>4687.0800000000017</v>
      </c>
      <c r="F575" s="222">
        <v>67238.080000000002</v>
      </c>
      <c r="G575" s="107"/>
      <c r="H575" s="98" t="s">
        <v>1427</v>
      </c>
      <c r="I575" s="173" t="s">
        <v>1428</v>
      </c>
      <c r="L575" s="206"/>
    </row>
    <row r="576" spans="1:12" s="37" customFormat="1" x14ac:dyDescent="0.2">
      <c r="A576" s="37">
        <v>566</v>
      </c>
      <c r="B576" s="98" t="s">
        <v>2540</v>
      </c>
      <c r="C576" s="98" t="s">
        <v>781</v>
      </c>
      <c r="D576" s="107">
        <v>53065</v>
      </c>
      <c r="E576" s="222">
        <f t="shared" si="15"/>
        <v>3976.9200000000055</v>
      </c>
      <c r="F576" s="222">
        <v>57041.920000000006</v>
      </c>
      <c r="G576" s="107"/>
      <c r="H576" s="98" t="s">
        <v>1664</v>
      </c>
      <c r="I576" s="173" t="s">
        <v>1562</v>
      </c>
      <c r="L576" s="206"/>
    </row>
    <row r="577" spans="1:12" s="37" customFormat="1" x14ac:dyDescent="0.2">
      <c r="A577" s="37">
        <v>567</v>
      </c>
      <c r="B577" s="98" t="s">
        <v>2837</v>
      </c>
      <c r="C577" s="98" t="s">
        <v>769</v>
      </c>
      <c r="D577" s="107">
        <v>51341</v>
      </c>
      <c r="E577" s="222">
        <f t="shared" si="15"/>
        <v>3846.5999999999985</v>
      </c>
      <c r="F577" s="222">
        <v>55187.6</v>
      </c>
      <c r="G577" s="107"/>
      <c r="H577" s="98" t="s">
        <v>1445</v>
      </c>
      <c r="I577" s="173" t="s">
        <v>1543</v>
      </c>
      <c r="L577" s="206"/>
    </row>
    <row r="578" spans="1:12" s="37" customFormat="1" x14ac:dyDescent="0.2">
      <c r="A578" s="37">
        <v>568</v>
      </c>
      <c r="B578" s="98" t="s">
        <v>340</v>
      </c>
      <c r="C578" s="98" t="s">
        <v>1406</v>
      </c>
      <c r="D578" s="107">
        <v>89124</v>
      </c>
      <c r="E578" s="222">
        <f t="shared" si="15"/>
        <v>5215.4400000000023</v>
      </c>
      <c r="F578" s="222">
        <v>94339.44</v>
      </c>
      <c r="G578" s="107"/>
      <c r="H578" s="98" t="s">
        <v>1807</v>
      </c>
      <c r="I578" s="173" t="s">
        <v>446</v>
      </c>
      <c r="L578" s="206"/>
    </row>
    <row r="579" spans="1:12" s="37" customFormat="1" x14ac:dyDescent="0.2">
      <c r="A579" s="37">
        <v>569</v>
      </c>
      <c r="B579" s="98" t="s">
        <v>1902</v>
      </c>
      <c r="C579" s="98" t="s">
        <v>775</v>
      </c>
      <c r="D579" s="107">
        <v>99145.17</v>
      </c>
      <c r="E579" s="222">
        <f>D579*1.375%</f>
        <v>1363.2460874999999</v>
      </c>
      <c r="F579" s="222">
        <v>100508.41608749999</v>
      </c>
      <c r="G579" s="107"/>
      <c r="H579" s="98" t="s">
        <v>1801</v>
      </c>
      <c r="I579" s="173" t="s">
        <v>446</v>
      </c>
      <c r="L579" s="206"/>
    </row>
    <row r="580" spans="1:12" s="37" customFormat="1" x14ac:dyDescent="0.2">
      <c r="A580" s="37">
        <v>570</v>
      </c>
      <c r="B580" s="98" t="s">
        <v>1067</v>
      </c>
      <c r="C580" s="98" t="s">
        <v>538</v>
      </c>
      <c r="D580" s="107">
        <v>64652</v>
      </c>
      <c r="E580" s="222">
        <f t="shared" ref="E580:E606" si="16">F580-D580</f>
        <v>4844.9600000000064</v>
      </c>
      <c r="F580" s="222">
        <v>69496.960000000006</v>
      </c>
      <c r="G580" s="107"/>
      <c r="H580" s="98" t="s">
        <v>1825</v>
      </c>
      <c r="I580" s="173" t="s">
        <v>446</v>
      </c>
      <c r="L580" s="206"/>
    </row>
    <row r="581" spans="1:12" s="37" customFormat="1" x14ac:dyDescent="0.2">
      <c r="A581" s="37">
        <v>571</v>
      </c>
      <c r="B581" s="98" t="s">
        <v>1128</v>
      </c>
      <c r="C581" s="98" t="s">
        <v>1127</v>
      </c>
      <c r="D581" s="107">
        <v>54848</v>
      </c>
      <c r="E581" s="222">
        <f t="shared" si="16"/>
        <v>4109.5999999999985</v>
      </c>
      <c r="F581" s="222">
        <v>58957.599999999999</v>
      </c>
      <c r="G581" s="107"/>
      <c r="H581" s="98" t="s">
        <v>1445</v>
      </c>
      <c r="I581" s="173" t="s">
        <v>1505</v>
      </c>
      <c r="L581" s="206"/>
    </row>
    <row r="582" spans="1:12" s="37" customFormat="1" x14ac:dyDescent="0.2">
      <c r="A582" s="37">
        <v>572</v>
      </c>
      <c r="B582" s="98" t="s">
        <v>2199</v>
      </c>
      <c r="C582" s="98" t="s">
        <v>732</v>
      </c>
      <c r="D582" s="107">
        <v>51341</v>
      </c>
      <c r="E582" s="222">
        <f t="shared" si="16"/>
        <v>3846.5999999999985</v>
      </c>
      <c r="F582" s="222">
        <v>55187.6</v>
      </c>
      <c r="G582" s="107"/>
      <c r="H582" s="98" t="s">
        <v>1445</v>
      </c>
      <c r="I582" s="173" t="s">
        <v>1451</v>
      </c>
      <c r="L582" s="206"/>
    </row>
    <row r="583" spans="1:12" s="37" customFormat="1" x14ac:dyDescent="0.2">
      <c r="A583" s="37">
        <v>573</v>
      </c>
      <c r="B583" s="98" t="s">
        <v>1672</v>
      </c>
      <c r="C583" s="98" t="s">
        <v>1671</v>
      </c>
      <c r="D583" s="107">
        <v>77819</v>
      </c>
      <c r="E583" s="222">
        <f t="shared" si="16"/>
        <v>4975.4000000000087</v>
      </c>
      <c r="F583" s="222">
        <v>82794.400000000009</v>
      </c>
      <c r="G583" s="107"/>
      <c r="H583" s="98" t="s">
        <v>1670</v>
      </c>
      <c r="I583" s="173" t="s">
        <v>1594</v>
      </c>
      <c r="L583" s="206"/>
    </row>
    <row r="584" spans="1:12" s="37" customFormat="1" x14ac:dyDescent="0.2">
      <c r="A584" s="37">
        <v>574</v>
      </c>
      <c r="B584" s="98" t="s">
        <v>1752</v>
      </c>
      <c r="C584" s="98" t="s">
        <v>545</v>
      </c>
      <c r="D584" s="107">
        <v>93922</v>
      </c>
      <c r="E584" s="222">
        <f t="shared" si="16"/>
        <v>3757</v>
      </c>
      <c r="F584" s="222">
        <v>97679</v>
      </c>
      <c r="G584" s="107"/>
      <c r="H584" s="98" t="s">
        <v>1736</v>
      </c>
      <c r="I584" s="173" t="s">
        <v>442</v>
      </c>
      <c r="L584" s="206"/>
    </row>
    <row r="585" spans="1:12" s="37" customFormat="1" x14ac:dyDescent="0.2">
      <c r="A585" s="37">
        <v>575</v>
      </c>
      <c r="B585" s="98" t="s">
        <v>1394</v>
      </c>
      <c r="C585" s="98" t="s">
        <v>1299</v>
      </c>
      <c r="D585" s="107">
        <v>78321</v>
      </c>
      <c r="E585" s="222">
        <f t="shared" si="16"/>
        <v>5869.0800000000017</v>
      </c>
      <c r="F585" s="222">
        <v>84190.080000000002</v>
      </c>
      <c r="G585" s="107"/>
      <c r="H585" s="98" t="s">
        <v>1445</v>
      </c>
      <c r="I585" s="173" t="s">
        <v>1614</v>
      </c>
      <c r="L585" s="206"/>
    </row>
    <row r="586" spans="1:12" s="37" customFormat="1" x14ac:dyDescent="0.2">
      <c r="A586" s="37">
        <v>576</v>
      </c>
      <c r="B586" s="98" t="s">
        <v>1611</v>
      </c>
      <c r="C586" s="98" t="s">
        <v>625</v>
      </c>
      <c r="D586" s="107">
        <v>54807</v>
      </c>
      <c r="E586" s="222">
        <f t="shared" si="16"/>
        <v>4107.9599999999991</v>
      </c>
      <c r="F586" s="222">
        <v>58914.96</v>
      </c>
      <c r="G586" s="107"/>
      <c r="H586" s="98" t="s">
        <v>1445</v>
      </c>
      <c r="I586" s="173" t="s">
        <v>1607</v>
      </c>
      <c r="L586" s="206"/>
    </row>
    <row r="587" spans="1:12" s="37" customFormat="1" x14ac:dyDescent="0.2">
      <c r="A587" s="37">
        <v>577</v>
      </c>
      <c r="B587" s="98" t="s">
        <v>1508</v>
      </c>
      <c r="C587" s="98" t="s">
        <v>988</v>
      </c>
      <c r="D587" s="107">
        <v>73787</v>
      </c>
      <c r="E587" s="222">
        <f t="shared" si="16"/>
        <v>5121.9600000000064</v>
      </c>
      <c r="F587" s="222">
        <v>78908.960000000006</v>
      </c>
      <c r="G587" s="107"/>
      <c r="H587" s="98" t="s">
        <v>1445</v>
      </c>
      <c r="I587" s="173" t="s">
        <v>1505</v>
      </c>
      <c r="L587" s="206"/>
    </row>
    <row r="588" spans="1:12" s="37" customFormat="1" x14ac:dyDescent="0.2">
      <c r="A588" s="37">
        <v>578</v>
      </c>
      <c r="B588" s="98" t="s">
        <v>1508</v>
      </c>
      <c r="C588" s="98" t="s">
        <v>1416</v>
      </c>
      <c r="D588" s="107">
        <v>76001</v>
      </c>
      <c r="E588" s="222">
        <f t="shared" si="16"/>
        <v>5695.1600000000035</v>
      </c>
      <c r="F588" s="222">
        <v>81696.160000000003</v>
      </c>
      <c r="G588" s="107"/>
      <c r="H588" s="98" t="s">
        <v>1686</v>
      </c>
      <c r="I588" s="173" t="s">
        <v>1428</v>
      </c>
      <c r="L588" s="206"/>
    </row>
    <row r="589" spans="1:12" s="37" customFormat="1" x14ac:dyDescent="0.2">
      <c r="A589" s="37">
        <v>579</v>
      </c>
      <c r="B589" s="98" t="s">
        <v>958</v>
      </c>
      <c r="C589" s="98" t="s">
        <v>991</v>
      </c>
      <c r="D589" s="107">
        <v>66824</v>
      </c>
      <c r="E589" s="222">
        <f t="shared" si="16"/>
        <v>5007.7600000000093</v>
      </c>
      <c r="F589" s="222">
        <v>71831.760000000009</v>
      </c>
      <c r="G589" s="107"/>
      <c r="H589" s="98" t="s">
        <v>1751</v>
      </c>
      <c r="I589" s="173" t="s">
        <v>446</v>
      </c>
      <c r="L589" s="206"/>
    </row>
    <row r="590" spans="1:12" s="37" customFormat="1" x14ac:dyDescent="0.2">
      <c r="A590" s="37">
        <v>580</v>
      </c>
      <c r="B590" s="98" t="s">
        <v>1472</v>
      </c>
      <c r="C590" s="98" t="s">
        <v>544</v>
      </c>
      <c r="D590" s="107">
        <v>73787</v>
      </c>
      <c r="E590" s="222">
        <f t="shared" si="16"/>
        <v>5121.9600000000064</v>
      </c>
      <c r="F590" s="222">
        <v>78908.960000000006</v>
      </c>
      <c r="G590" s="107"/>
      <c r="H590" s="98" t="s">
        <v>1445</v>
      </c>
      <c r="I590" s="173" t="s">
        <v>1463</v>
      </c>
      <c r="L590" s="206"/>
    </row>
    <row r="591" spans="1:12" s="37" customFormat="1" x14ac:dyDescent="0.2">
      <c r="A591" s="37">
        <v>581</v>
      </c>
      <c r="B591" s="98" t="s">
        <v>478</v>
      </c>
      <c r="C591" s="98" t="s">
        <v>2833</v>
      </c>
      <c r="D591" s="107">
        <v>73500</v>
      </c>
      <c r="E591" s="222">
        <f t="shared" si="16"/>
        <v>5307.0400000000081</v>
      </c>
      <c r="F591" s="222">
        <v>78807.040000000008</v>
      </c>
      <c r="G591" s="107"/>
      <c r="H591" s="98" t="s">
        <v>1674</v>
      </c>
      <c r="I591" s="173" t="s">
        <v>1607</v>
      </c>
      <c r="L591" s="206"/>
    </row>
    <row r="592" spans="1:12" s="37" customFormat="1" x14ac:dyDescent="0.2">
      <c r="A592" s="37">
        <v>582</v>
      </c>
      <c r="B592" s="98" t="s">
        <v>1818</v>
      </c>
      <c r="C592" s="98" t="s">
        <v>565</v>
      </c>
      <c r="D592" s="107">
        <v>66824</v>
      </c>
      <c r="E592" s="222">
        <f t="shared" si="16"/>
        <v>5007.7600000000093</v>
      </c>
      <c r="F592" s="222">
        <v>71831.760000000009</v>
      </c>
      <c r="G592" s="107"/>
      <c r="H592" s="98" t="s">
        <v>1817</v>
      </c>
      <c r="I592" s="173" t="s">
        <v>442</v>
      </c>
      <c r="L592" s="206"/>
    </row>
    <row r="593" spans="1:12" s="37" customFormat="1" x14ac:dyDescent="0.2">
      <c r="A593" s="37">
        <v>583</v>
      </c>
      <c r="B593" s="98" t="s">
        <v>1684</v>
      </c>
      <c r="C593" s="98" t="s">
        <v>1150</v>
      </c>
      <c r="D593" s="107">
        <v>73787</v>
      </c>
      <c r="E593" s="222">
        <f t="shared" si="16"/>
        <v>5121.9600000000064</v>
      </c>
      <c r="F593" s="222">
        <v>78908.960000000006</v>
      </c>
      <c r="G593" s="107"/>
      <c r="H593" s="98" t="s">
        <v>1681</v>
      </c>
      <c r="I593" s="173" t="s">
        <v>442</v>
      </c>
      <c r="L593" s="206"/>
    </row>
    <row r="594" spans="1:12" s="37" customFormat="1" x14ac:dyDescent="0.2">
      <c r="A594" s="37">
        <v>584</v>
      </c>
      <c r="B594" s="98" t="s">
        <v>1159</v>
      </c>
      <c r="C594" s="98" t="s">
        <v>1158</v>
      </c>
      <c r="D594" s="107">
        <v>51341</v>
      </c>
      <c r="E594" s="222">
        <f t="shared" si="16"/>
        <v>3846.5999999999985</v>
      </c>
      <c r="F594" s="222">
        <v>55187.6</v>
      </c>
      <c r="G594" s="107"/>
      <c r="H594" s="98" t="s">
        <v>1445</v>
      </c>
      <c r="I594" s="173" t="s">
        <v>1485</v>
      </c>
      <c r="L594" s="206"/>
    </row>
    <row r="595" spans="1:12" s="37" customFormat="1" x14ac:dyDescent="0.2">
      <c r="A595" s="37">
        <v>585</v>
      </c>
      <c r="B595" s="98" t="s">
        <v>2078</v>
      </c>
      <c r="C595" s="98" t="s">
        <v>392</v>
      </c>
      <c r="D595" s="107">
        <v>75458</v>
      </c>
      <c r="E595" s="222">
        <f t="shared" si="16"/>
        <v>5654.7200000000012</v>
      </c>
      <c r="F595" s="222">
        <v>81112.72</v>
      </c>
      <c r="G595" s="107"/>
      <c r="H595" s="98" t="s">
        <v>1756</v>
      </c>
      <c r="I595" s="173" t="s">
        <v>1757</v>
      </c>
      <c r="L595" s="206"/>
    </row>
    <row r="596" spans="1:12" s="37" customFormat="1" x14ac:dyDescent="0.2">
      <c r="A596" s="37">
        <v>586</v>
      </c>
      <c r="B596" s="98" t="s">
        <v>2231</v>
      </c>
      <c r="C596" s="98" t="s">
        <v>2230</v>
      </c>
      <c r="D596" s="107">
        <v>53026</v>
      </c>
      <c r="E596" s="222">
        <f t="shared" si="16"/>
        <v>3973.2799999999988</v>
      </c>
      <c r="F596" s="222">
        <v>56999.28</v>
      </c>
      <c r="G596" s="107"/>
      <c r="H596" s="98" t="s">
        <v>1445</v>
      </c>
      <c r="I596" s="173" t="s">
        <v>1607</v>
      </c>
      <c r="L596" s="206"/>
    </row>
    <row r="597" spans="1:12" s="37" customFormat="1" x14ac:dyDescent="0.2">
      <c r="A597" s="37">
        <v>587</v>
      </c>
      <c r="B597" s="98" t="s">
        <v>1658</v>
      </c>
      <c r="C597" s="98" t="s">
        <v>401</v>
      </c>
      <c r="D597" s="107">
        <v>62551</v>
      </c>
      <c r="E597" s="222">
        <f t="shared" si="16"/>
        <v>4687.0800000000017</v>
      </c>
      <c r="F597" s="222">
        <v>67238.080000000002</v>
      </c>
      <c r="G597" s="107"/>
      <c r="H597" s="98" t="s">
        <v>1656</v>
      </c>
      <c r="I597" s="173" t="s">
        <v>1514</v>
      </c>
      <c r="L597" s="206"/>
    </row>
    <row r="598" spans="1:12" s="37" customFormat="1" x14ac:dyDescent="0.2">
      <c r="A598" s="37">
        <v>588</v>
      </c>
      <c r="B598" s="98" t="s">
        <v>672</v>
      </c>
      <c r="C598" s="98" t="s">
        <v>781</v>
      </c>
      <c r="D598" s="107">
        <v>85609</v>
      </c>
      <c r="E598" s="222">
        <f t="shared" si="16"/>
        <v>3424</v>
      </c>
      <c r="F598" s="222">
        <v>89033</v>
      </c>
      <c r="G598" s="107"/>
      <c r="H598" s="98" t="s">
        <v>1648</v>
      </c>
      <c r="I598" s="173" t="s">
        <v>1485</v>
      </c>
      <c r="L598" s="206"/>
    </row>
    <row r="599" spans="1:12" s="37" customFormat="1" x14ac:dyDescent="0.2">
      <c r="A599" s="37">
        <v>589</v>
      </c>
      <c r="B599" s="98" t="s">
        <v>672</v>
      </c>
      <c r="C599" s="98" t="s">
        <v>1380</v>
      </c>
      <c r="D599" s="107">
        <v>76213</v>
      </c>
      <c r="E599" s="222">
        <f t="shared" si="16"/>
        <v>5289.7200000000012</v>
      </c>
      <c r="F599" s="222">
        <v>81502.720000000001</v>
      </c>
      <c r="G599" s="107"/>
      <c r="H599" s="98" t="s">
        <v>1719</v>
      </c>
      <c r="I599" s="173" t="s">
        <v>448</v>
      </c>
      <c r="L599" s="206"/>
    </row>
    <row r="600" spans="1:12" s="37" customFormat="1" x14ac:dyDescent="0.2">
      <c r="A600" s="37">
        <v>590</v>
      </c>
      <c r="B600" s="98" t="s">
        <v>1689</v>
      </c>
      <c r="C600" s="98" t="s">
        <v>1688</v>
      </c>
      <c r="D600" s="107">
        <v>73531</v>
      </c>
      <c r="E600" s="222">
        <f t="shared" si="16"/>
        <v>5510.0400000000081</v>
      </c>
      <c r="F600" s="222">
        <v>79041.040000000008</v>
      </c>
      <c r="G600" s="107"/>
      <c r="H600" s="98" t="s">
        <v>1687</v>
      </c>
      <c r="I600" s="173" t="s">
        <v>1434</v>
      </c>
      <c r="L600" s="206"/>
    </row>
    <row r="601" spans="1:12" s="37" customFormat="1" x14ac:dyDescent="0.2">
      <c r="A601" s="37">
        <v>591</v>
      </c>
      <c r="B601" s="98" t="s">
        <v>1202</v>
      </c>
      <c r="C601" s="98" t="s">
        <v>1201</v>
      </c>
      <c r="D601" s="107">
        <v>51341</v>
      </c>
      <c r="E601" s="222">
        <f t="shared" si="16"/>
        <v>3846.5999999999985</v>
      </c>
      <c r="F601" s="222">
        <v>55187.6</v>
      </c>
      <c r="G601" s="107"/>
      <c r="H601" s="98" t="s">
        <v>1736</v>
      </c>
      <c r="I601" s="173" t="s">
        <v>442</v>
      </c>
      <c r="L601" s="206"/>
    </row>
    <row r="602" spans="1:12" s="37" customFormat="1" x14ac:dyDescent="0.2">
      <c r="A602" s="37">
        <v>592</v>
      </c>
      <c r="B602" s="98" t="s">
        <v>2345</v>
      </c>
      <c r="C602" s="98" t="s">
        <v>330</v>
      </c>
      <c r="D602" s="107">
        <v>58175</v>
      </c>
      <c r="E602" s="222">
        <f t="shared" si="16"/>
        <v>4360.2000000000044</v>
      </c>
      <c r="F602" s="222">
        <v>62535.200000000004</v>
      </c>
      <c r="G602" s="107"/>
      <c r="H602" s="98" t="s">
        <v>1731</v>
      </c>
      <c r="I602" s="173" t="s">
        <v>1726</v>
      </c>
      <c r="L602" s="206"/>
    </row>
    <row r="603" spans="1:12" s="37" customFormat="1" x14ac:dyDescent="0.2">
      <c r="A603" s="37">
        <v>593</v>
      </c>
      <c r="B603" s="98" t="s">
        <v>1598</v>
      </c>
      <c r="C603" s="98" t="s">
        <v>329</v>
      </c>
      <c r="D603" s="107">
        <v>62551</v>
      </c>
      <c r="E603" s="222">
        <f t="shared" si="16"/>
        <v>4687.0800000000017</v>
      </c>
      <c r="F603" s="222">
        <v>67238.080000000002</v>
      </c>
      <c r="G603" s="107"/>
      <c r="H603" s="98" t="s">
        <v>1445</v>
      </c>
      <c r="I603" s="173" t="s">
        <v>1614</v>
      </c>
      <c r="L603" s="206"/>
    </row>
    <row r="604" spans="1:12" s="37" customFormat="1" x14ac:dyDescent="0.2">
      <c r="A604" s="37">
        <v>594</v>
      </c>
      <c r="B604" s="98" t="s">
        <v>2475</v>
      </c>
      <c r="C604" s="98" t="s">
        <v>2474</v>
      </c>
      <c r="D604" s="107">
        <v>58348</v>
      </c>
      <c r="E604" s="222">
        <f t="shared" si="16"/>
        <v>4373.3600000000006</v>
      </c>
      <c r="F604" s="222">
        <v>62721.36</v>
      </c>
      <c r="G604" s="107"/>
      <c r="H604" s="98" t="s">
        <v>1445</v>
      </c>
      <c r="I604" s="173" t="s">
        <v>1446</v>
      </c>
      <c r="L604" s="206"/>
    </row>
    <row r="605" spans="1:12" s="37" customFormat="1" x14ac:dyDescent="0.2">
      <c r="A605" s="37">
        <v>595</v>
      </c>
      <c r="B605" s="98" t="s">
        <v>2262</v>
      </c>
      <c r="C605" s="98" t="s">
        <v>330</v>
      </c>
      <c r="D605" s="107">
        <v>59877</v>
      </c>
      <c r="E605" s="222">
        <f t="shared" si="16"/>
        <v>4487.5600000000049</v>
      </c>
      <c r="F605" s="222">
        <v>64364.560000000005</v>
      </c>
      <c r="G605" s="107"/>
      <c r="H605" s="98" t="s">
        <v>1694</v>
      </c>
      <c r="I605" s="173" t="s">
        <v>446</v>
      </c>
      <c r="L605" s="206"/>
    </row>
    <row r="606" spans="1:12" s="37" customFormat="1" x14ac:dyDescent="0.2">
      <c r="A606" s="37">
        <v>596</v>
      </c>
      <c r="B606" s="98" t="s">
        <v>1588</v>
      </c>
      <c r="C606" s="98" t="s">
        <v>527</v>
      </c>
      <c r="D606" s="107">
        <v>62551</v>
      </c>
      <c r="E606" s="222">
        <f t="shared" si="16"/>
        <v>4687.0800000000017</v>
      </c>
      <c r="F606" s="222">
        <v>67238.080000000002</v>
      </c>
      <c r="G606" s="107"/>
      <c r="H606" s="98" t="s">
        <v>1585</v>
      </c>
      <c r="I606" s="173" t="s">
        <v>1586</v>
      </c>
      <c r="L606" s="206"/>
    </row>
    <row r="607" spans="1:12" s="65" customFormat="1" x14ac:dyDescent="0.2">
      <c r="A607" s="37">
        <v>597</v>
      </c>
      <c r="B607" s="171" t="s">
        <v>2017</v>
      </c>
      <c r="C607" s="117" t="s">
        <v>2922</v>
      </c>
      <c r="D607" s="243">
        <v>60000</v>
      </c>
      <c r="E607" s="243">
        <v>0</v>
      </c>
      <c r="F607" s="243">
        <v>60000</v>
      </c>
      <c r="G607" s="168"/>
      <c r="H607" s="117" t="s">
        <v>1561</v>
      </c>
      <c r="I607" s="165" t="s">
        <v>1562</v>
      </c>
      <c r="L607" s="178"/>
    </row>
    <row r="608" spans="1:12" s="65" customFormat="1" x14ac:dyDescent="0.2">
      <c r="A608" s="37">
        <v>598</v>
      </c>
      <c r="B608" s="165" t="s">
        <v>2017</v>
      </c>
      <c r="C608" s="117" t="s">
        <v>2409</v>
      </c>
      <c r="D608" s="243">
        <v>60000</v>
      </c>
      <c r="E608" s="243">
        <v>0</v>
      </c>
      <c r="F608" s="243">
        <v>60000</v>
      </c>
      <c r="G608" s="152"/>
      <c r="H608" s="117" t="s">
        <v>1694</v>
      </c>
      <c r="I608" s="165" t="s">
        <v>446</v>
      </c>
    </row>
    <row r="609" spans="1:12" s="65" customFormat="1" x14ac:dyDescent="0.2">
      <c r="A609" s="37">
        <v>599</v>
      </c>
      <c r="B609" s="117" t="s">
        <v>2017</v>
      </c>
      <c r="C609" s="117" t="s">
        <v>2921</v>
      </c>
      <c r="D609" s="243">
        <v>60000</v>
      </c>
      <c r="E609" s="243">
        <v>0</v>
      </c>
      <c r="F609" s="243">
        <v>60000</v>
      </c>
      <c r="G609" s="168"/>
      <c r="H609" s="117" t="s">
        <v>1652</v>
      </c>
      <c r="I609" s="165" t="s">
        <v>1497</v>
      </c>
      <c r="L609" s="178"/>
    </row>
    <row r="610" spans="1:12" s="65" customFormat="1" x14ac:dyDescent="0.2">
      <c r="A610" s="37">
        <v>600</v>
      </c>
      <c r="B610" s="117" t="s">
        <v>2017</v>
      </c>
      <c r="C610" s="117" t="s">
        <v>2701</v>
      </c>
      <c r="D610" s="243">
        <v>60000</v>
      </c>
      <c r="E610" s="243">
        <v>0</v>
      </c>
      <c r="F610" s="243">
        <v>60000</v>
      </c>
      <c r="G610" s="152"/>
      <c r="H610" s="117" t="s">
        <v>1445</v>
      </c>
      <c r="I610" s="165" t="s">
        <v>1364</v>
      </c>
    </row>
    <row r="611" spans="1:12" s="65" customFormat="1" ht="12" customHeight="1" x14ac:dyDescent="0.2">
      <c r="A611" s="37">
        <v>601</v>
      </c>
      <c r="B611" s="117" t="s">
        <v>2017</v>
      </c>
      <c r="C611" s="117" t="s">
        <v>2918</v>
      </c>
      <c r="D611" s="243">
        <v>60000</v>
      </c>
      <c r="E611" s="243">
        <v>0</v>
      </c>
      <c r="F611" s="243">
        <v>60000</v>
      </c>
      <c r="G611" s="168"/>
      <c r="H611" s="117" t="s">
        <v>1873</v>
      </c>
      <c r="I611" s="165" t="s">
        <v>1859</v>
      </c>
      <c r="L611" s="178"/>
    </row>
    <row r="612" spans="1:12" s="65" customFormat="1" x14ac:dyDescent="0.2">
      <c r="A612" s="37">
        <v>602</v>
      </c>
      <c r="B612" s="117" t="s">
        <v>2017</v>
      </c>
      <c r="C612" s="117" t="s">
        <v>2920</v>
      </c>
      <c r="D612" s="243">
        <v>60000</v>
      </c>
      <c r="E612" s="243">
        <v>0</v>
      </c>
      <c r="F612" s="243">
        <v>60000</v>
      </c>
      <c r="G612" s="168"/>
      <c r="H612" s="117" t="s">
        <v>1445</v>
      </c>
      <c r="I612" s="165" t="s">
        <v>1485</v>
      </c>
      <c r="L612" s="178"/>
    </row>
    <row r="613" spans="1:12" s="65" customFormat="1" x14ac:dyDescent="0.2">
      <c r="A613" s="37">
        <v>603</v>
      </c>
      <c r="B613" s="117" t="s">
        <v>2017</v>
      </c>
      <c r="C613" s="117" t="s">
        <v>2933</v>
      </c>
      <c r="D613" s="243">
        <v>60000</v>
      </c>
      <c r="E613" s="243">
        <v>0</v>
      </c>
      <c r="F613" s="243">
        <v>60000</v>
      </c>
      <c r="G613" s="168"/>
      <c r="H613" s="117" t="s">
        <v>1440</v>
      </c>
      <c r="I613" s="165" t="s">
        <v>1437</v>
      </c>
      <c r="L613" s="178"/>
    </row>
    <row r="614" spans="1:12" s="65" customFormat="1" x14ac:dyDescent="0.2">
      <c r="A614" s="37">
        <v>604</v>
      </c>
      <c r="B614" s="171" t="s">
        <v>2017</v>
      </c>
      <c r="C614" s="117" t="s">
        <v>2926</v>
      </c>
      <c r="D614" s="243">
        <v>60000</v>
      </c>
      <c r="E614" s="243">
        <v>0</v>
      </c>
      <c r="F614" s="243">
        <v>60000</v>
      </c>
      <c r="G614" s="168"/>
      <c r="H614" s="117" t="s">
        <v>1777</v>
      </c>
      <c r="I614" s="165" t="s">
        <v>1726</v>
      </c>
      <c r="L614" s="178"/>
    </row>
    <row r="615" spans="1:12" s="65" customFormat="1" x14ac:dyDescent="0.2">
      <c r="A615" s="37">
        <v>605</v>
      </c>
      <c r="B615" s="117" t="s">
        <v>2017</v>
      </c>
      <c r="C615" s="117" t="s">
        <v>2923</v>
      </c>
      <c r="D615" s="243">
        <v>60000</v>
      </c>
      <c r="E615" s="243">
        <v>0</v>
      </c>
      <c r="F615" s="243">
        <v>60000</v>
      </c>
      <c r="G615" s="168"/>
      <c r="H615" s="117" t="s">
        <v>1673</v>
      </c>
      <c r="I615" s="165" t="s">
        <v>1601</v>
      </c>
      <c r="L615" s="178"/>
    </row>
    <row r="616" spans="1:12" s="65" customFormat="1" x14ac:dyDescent="0.2">
      <c r="A616" s="37">
        <v>606</v>
      </c>
      <c r="B616" s="117" t="s">
        <v>2017</v>
      </c>
      <c r="C616" s="117" t="s">
        <v>2692</v>
      </c>
      <c r="D616" s="243">
        <v>60000</v>
      </c>
      <c r="E616" s="243">
        <v>0</v>
      </c>
      <c r="F616" s="243">
        <v>60000</v>
      </c>
      <c r="G616" s="170"/>
      <c r="H616" s="117" t="s">
        <v>1813</v>
      </c>
      <c r="I616" s="165" t="s">
        <v>1601</v>
      </c>
      <c r="L616" s="178"/>
    </row>
    <row r="617" spans="1:12" s="65" customFormat="1" x14ac:dyDescent="0.2">
      <c r="A617" s="37">
        <v>607</v>
      </c>
      <c r="B617" s="165" t="s">
        <v>2017</v>
      </c>
      <c r="C617" s="117" t="s">
        <v>2250</v>
      </c>
      <c r="D617" s="243">
        <v>60000</v>
      </c>
      <c r="E617" s="243">
        <v>0</v>
      </c>
      <c r="F617" s="243">
        <v>60000</v>
      </c>
      <c r="G617" s="152"/>
      <c r="H617" s="117" t="s">
        <v>1363</v>
      </c>
      <c r="I617" s="165" t="s">
        <v>1364</v>
      </c>
    </row>
    <row r="618" spans="1:12" s="65" customFormat="1" x14ac:dyDescent="0.2">
      <c r="A618" s="37">
        <v>608</v>
      </c>
      <c r="B618" s="117" t="s">
        <v>2017</v>
      </c>
      <c r="C618" s="117" t="s">
        <v>2916</v>
      </c>
      <c r="D618" s="243">
        <v>60000</v>
      </c>
      <c r="E618" s="243">
        <v>0</v>
      </c>
      <c r="F618" s="243">
        <v>60000</v>
      </c>
      <c r="G618" s="168"/>
      <c r="H618" s="117" t="s">
        <v>1445</v>
      </c>
      <c r="I618" s="165" t="s">
        <v>1463</v>
      </c>
      <c r="L618" s="178"/>
    </row>
    <row r="619" spans="1:12" s="65" customFormat="1" x14ac:dyDescent="0.2">
      <c r="A619" s="37">
        <v>609</v>
      </c>
      <c r="B619" s="117" t="s">
        <v>2017</v>
      </c>
      <c r="C619" s="117" t="s">
        <v>2725</v>
      </c>
      <c r="D619" s="243">
        <v>60000</v>
      </c>
      <c r="E619" s="243">
        <v>0</v>
      </c>
      <c r="F619" s="243">
        <v>60000</v>
      </c>
      <c r="G619" s="152"/>
      <c r="H619" s="117" t="s">
        <v>1379</v>
      </c>
      <c r="I619" s="165" t="s">
        <v>1726</v>
      </c>
    </row>
    <row r="620" spans="1:12" s="65" customFormat="1" x14ac:dyDescent="0.2">
      <c r="A620" s="37">
        <v>610</v>
      </c>
      <c r="B620" s="117" t="s">
        <v>2017</v>
      </c>
      <c r="C620" s="117" t="s">
        <v>2729</v>
      </c>
      <c r="D620" s="243">
        <v>60000</v>
      </c>
      <c r="E620" s="243">
        <v>0</v>
      </c>
      <c r="F620" s="243">
        <v>60000</v>
      </c>
      <c r="G620" s="170"/>
      <c r="H620" s="117" t="s">
        <v>1755</v>
      </c>
      <c r="I620" s="165" t="s">
        <v>1428</v>
      </c>
      <c r="L620" s="178"/>
    </row>
    <row r="621" spans="1:12" s="65" customFormat="1" x14ac:dyDescent="0.2">
      <c r="A621" s="37">
        <v>611</v>
      </c>
      <c r="B621" s="117" t="s">
        <v>2017</v>
      </c>
      <c r="C621" s="117" t="s">
        <v>2704</v>
      </c>
      <c r="D621" s="243">
        <v>60000</v>
      </c>
      <c r="E621" s="243">
        <v>0</v>
      </c>
      <c r="F621" s="243">
        <v>60000</v>
      </c>
      <c r="G621" s="152"/>
      <c r="H621" s="117" t="s">
        <v>2705</v>
      </c>
      <c r="I621" s="165">
        <v>86410001</v>
      </c>
    </row>
    <row r="622" spans="1:12" s="65" customFormat="1" x14ac:dyDescent="0.2">
      <c r="A622" s="37">
        <v>612</v>
      </c>
      <c r="B622" s="117" t="s">
        <v>2017</v>
      </c>
      <c r="C622" s="117" t="s">
        <v>2720</v>
      </c>
      <c r="D622" s="243">
        <v>60000</v>
      </c>
      <c r="E622" s="243">
        <v>0</v>
      </c>
      <c r="F622" s="243">
        <v>60000</v>
      </c>
      <c r="G622" s="152"/>
      <c r="H622" s="117" t="s">
        <v>1749</v>
      </c>
      <c r="I622" s="165" t="s">
        <v>442</v>
      </c>
    </row>
    <row r="623" spans="1:12" s="65" customFormat="1" x14ac:dyDescent="0.2">
      <c r="A623" s="37">
        <v>613</v>
      </c>
      <c r="B623" s="117" t="s">
        <v>2017</v>
      </c>
      <c r="C623" s="117" t="s">
        <v>2917</v>
      </c>
      <c r="D623" s="243">
        <v>60000</v>
      </c>
      <c r="E623" s="243">
        <v>0</v>
      </c>
      <c r="F623" s="243">
        <v>60000</v>
      </c>
      <c r="G623" s="168"/>
      <c r="H623" s="117" t="s">
        <v>1445</v>
      </c>
      <c r="I623" s="165" t="s">
        <v>1480</v>
      </c>
      <c r="L623" s="178"/>
    </row>
    <row r="624" spans="1:12" s="65" customFormat="1" x14ac:dyDescent="0.2">
      <c r="A624" s="37">
        <v>614</v>
      </c>
      <c r="B624" s="171" t="s">
        <v>2017</v>
      </c>
      <c r="C624" s="165" t="s">
        <v>2414</v>
      </c>
      <c r="D624" s="243">
        <v>60000</v>
      </c>
      <c r="E624" s="243">
        <v>0</v>
      </c>
      <c r="F624" s="243">
        <v>60000</v>
      </c>
      <c r="G624" s="152"/>
      <c r="H624" s="117" t="s">
        <v>1379</v>
      </c>
      <c r="I624" s="165" t="s">
        <v>448</v>
      </c>
    </row>
    <row r="625" spans="1:12" s="65" customFormat="1" x14ac:dyDescent="0.2">
      <c r="A625" s="37">
        <v>615</v>
      </c>
      <c r="B625" s="165" t="s">
        <v>2017</v>
      </c>
      <c r="C625" s="165" t="s">
        <v>2408</v>
      </c>
      <c r="D625" s="243">
        <v>60000</v>
      </c>
      <c r="E625" s="243">
        <v>0</v>
      </c>
      <c r="F625" s="243">
        <v>60000</v>
      </c>
      <c r="G625" s="152"/>
      <c r="H625" s="117" t="s">
        <v>1751</v>
      </c>
      <c r="I625" s="165" t="s">
        <v>446</v>
      </c>
    </row>
    <row r="626" spans="1:12" s="65" customFormat="1" x14ac:dyDescent="0.2">
      <c r="A626" s="37">
        <v>616</v>
      </c>
      <c r="B626" s="117" t="s">
        <v>2017</v>
      </c>
      <c r="C626" s="117" t="s">
        <v>2915</v>
      </c>
      <c r="D626" s="243">
        <v>60000</v>
      </c>
      <c r="E626" s="243">
        <v>0</v>
      </c>
      <c r="F626" s="243">
        <v>60000</v>
      </c>
      <c r="G626" s="168"/>
      <c r="H626" s="117" t="s">
        <v>1445</v>
      </c>
      <c r="I626" s="165" t="s">
        <v>1485</v>
      </c>
      <c r="L626" s="178"/>
    </row>
    <row r="627" spans="1:12" s="65" customFormat="1" x14ac:dyDescent="0.2">
      <c r="A627" s="37">
        <v>617</v>
      </c>
      <c r="B627" s="117" t="s">
        <v>2017</v>
      </c>
      <c r="C627" s="117" t="s">
        <v>2710</v>
      </c>
      <c r="D627" s="243">
        <v>60000</v>
      </c>
      <c r="E627" s="243">
        <v>0</v>
      </c>
      <c r="F627" s="243">
        <v>60000</v>
      </c>
      <c r="G627" s="152"/>
      <c r="H627" s="117" t="s">
        <v>1756</v>
      </c>
      <c r="I627" s="165" t="s">
        <v>1757</v>
      </c>
    </row>
    <row r="628" spans="1:12" s="65" customFormat="1" x14ac:dyDescent="0.2">
      <c r="A628" s="37">
        <v>618</v>
      </c>
      <c r="B628" s="117" t="s">
        <v>2017</v>
      </c>
      <c r="C628" s="117" t="s">
        <v>2928</v>
      </c>
      <c r="D628" s="243">
        <v>60000</v>
      </c>
      <c r="E628" s="243">
        <v>0</v>
      </c>
      <c r="F628" s="243">
        <v>60000</v>
      </c>
      <c r="G628" s="168"/>
      <c r="H628" s="117" t="s">
        <v>1694</v>
      </c>
      <c r="I628" s="165" t="s">
        <v>446</v>
      </c>
      <c r="L628" s="178"/>
    </row>
    <row r="629" spans="1:12" s="65" customFormat="1" x14ac:dyDescent="0.2">
      <c r="A629" s="37">
        <v>619</v>
      </c>
      <c r="B629" s="117" t="s">
        <v>2017</v>
      </c>
      <c r="C629" s="117" t="s">
        <v>2713</v>
      </c>
      <c r="D629" s="243">
        <v>60000</v>
      </c>
      <c r="E629" s="243">
        <v>0</v>
      </c>
      <c r="F629" s="243">
        <v>60000</v>
      </c>
      <c r="G629" s="152"/>
      <c r="H629" s="117" t="s">
        <v>1873</v>
      </c>
      <c r="I629" s="165" t="s">
        <v>1859</v>
      </c>
    </row>
    <row r="630" spans="1:12" s="65" customFormat="1" x14ac:dyDescent="0.2">
      <c r="A630" s="37">
        <v>620</v>
      </c>
      <c r="B630" s="165" t="s">
        <v>2017</v>
      </c>
      <c r="C630" s="165" t="s">
        <v>2413</v>
      </c>
      <c r="D630" s="243">
        <v>60000</v>
      </c>
      <c r="E630" s="243">
        <v>0</v>
      </c>
      <c r="F630" s="243">
        <v>60000</v>
      </c>
      <c r="G630" s="152"/>
      <c r="H630" s="117" t="s">
        <v>1363</v>
      </c>
      <c r="I630" s="165" t="s">
        <v>1364</v>
      </c>
    </row>
    <row r="631" spans="1:12" s="65" customFormat="1" x14ac:dyDescent="0.2">
      <c r="A631" s="37">
        <v>621</v>
      </c>
      <c r="B631" s="165" t="s">
        <v>2017</v>
      </c>
      <c r="C631" s="165" t="s">
        <v>2410</v>
      </c>
      <c r="D631" s="243">
        <v>60000</v>
      </c>
      <c r="E631" s="243">
        <v>0</v>
      </c>
      <c r="F631" s="243">
        <v>60000</v>
      </c>
      <c r="G631" s="152"/>
      <c r="H631" s="117" t="s">
        <v>1751</v>
      </c>
      <c r="I631" s="165" t="s">
        <v>446</v>
      </c>
    </row>
    <row r="632" spans="1:12" s="65" customFormat="1" x14ac:dyDescent="0.2">
      <c r="A632" s="37">
        <v>622</v>
      </c>
      <c r="B632" s="117" t="s">
        <v>2017</v>
      </c>
      <c r="C632" s="165" t="s">
        <v>2422</v>
      </c>
      <c r="D632" s="243">
        <v>60000</v>
      </c>
      <c r="E632" s="243">
        <v>0</v>
      </c>
      <c r="F632" s="243">
        <v>60000</v>
      </c>
      <c r="G632" s="152"/>
      <c r="H632" s="117" t="s">
        <v>1639</v>
      </c>
      <c r="I632" s="165" t="s">
        <v>1446</v>
      </c>
    </row>
    <row r="633" spans="1:12" s="65" customFormat="1" x14ac:dyDescent="0.2">
      <c r="A633" s="37">
        <v>623</v>
      </c>
      <c r="B633" s="165" t="s">
        <v>2211</v>
      </c>
      <c r="C633" s="117" t="s">
        <v>2727</v>
      </c>
      <c r="D633" s="243">
        <v>60000</v>
      </c>
      <c r="E633" s="243">
        <v>0</v>
      </c>
      <c r="F633" s="243">
        <v>60000</v>
      </c>
      <c r="G633" s="152"/>
      <c r="H633" s="117" t="s">
        <v>1639</v>
      </c>
      <c r="I633" s="165" t="s">
        <v>1446</v>
      </c>
    </row>
    <row r="634" spans="1:12" s="65" customFormat="1" x14ac:dyDescent="0.2">
      <c r="A634" s="37">
        <v>624</v>
      </c>
      <c r="B634" s="117" t="s">
        <v>2017</v>
      </c>
      <c r="C634" s="117" t="s">
        <v>2919</v>
      </c>
      <c r="D634" s="243">
        <v>60000</v>
      </c>
      <c r="E634" s="243">
        <v>0</v>
      </c>
      <c r="F634" s="243">
        <v>60000</v>
      </c>
      <c r="G634" s="168"/>
      <c r="H634" s="117" t="s">
        <v>1445</v>
      </c>
      <c r="I634" s="165" t="s">
        <v>1607</v>
      </c>
      <c r="L634" s="178"/>
    </row>
    <row r="635" spans="1:12" s="65" customFormat="1" x14ac:dyDescent="0.2">
      <c r="A635" s="37">
        <v>625</v>
      </c>
      <c r="B635" s="117" t="s">
        <v>2017</v>
      </c>
      <c r="C635" s="117" t="s">
        <v>2730</v>
      </c>
      <c r="D635" s="243">
        <v>60000</v>
      </c>
      <c r="E635" s="243">
        <v>0</v>
      </c>
      <c r="F635" s="243">
        <v>60000</v>
      </c>
      <c r="G635" s="170"/>
      <c r="H635" s="117" t="s">
        <v>1445</v>
      </c>
      <c r="I635" s="165" t="s">
        <v>1601</v>
      </c>
      <c r="L635" s="178"/>
    </row>
    <row r="636" spans="1:12" s="65" customFormat="1" x14ac:dyDescent="0.2">
      <c r="A636" s="37">
        <v>626</v>
      </c>
      <c r="B636" s="117" t="s">
        <v>2017</v>
      </c>
      <c r="C636" s="117" t="s">
        <v>2940</v>
      </c>
      <c r="D636" s="243">
        <v>60000</v>
      </c>
      <c r="E636" s="243">
        <v>0</v>
      </c>
      <c r="F636" s="243">
        <v>60000</v>
      </c>
      <c r="G636" s="168"/>
      <c r="H636" s="117" t="s">
        <v>1659</v>
      </c>
      <c r="I636" s="165" t="s">
        <v>1543</v>
      </c>
      <c r="L636" s="178"/>
    </row>
    <row r="637" spans="1:12" s="65" customFormat="1" x14ac:dyDescent="0.2">
      <c r="A637" s="37">
        <v>627</v>
      </c>
      <c r="B637" s="117" t="s">
        <v>2017</v>
      </c>
      <c r="C637" s="117" t="s">
        <v>2691</v>
      </c>
      <c r="D637" s="243">
        <v>60000</v>
      </c>
      <c r="E637" s="243">
        <v>0</v>
      </c>
      <c r="F637" s="243">
        <v>60000</v>
      </c>
      <c r="G637" s="170"/>
      <c r="H637" s="117" t="s">
        <v>1813</v>
      </c>
      <c r="I637" s="165" t="s">
        <v>1601</v>
      </c>
      <c r="L637" s="178"/>
    </row>
    <row r="638" spans="1:12" s="65" customFormat="1" x14ac:dyDescent="0.2">
      <c r="A638" s="37">
        <v>628</v>
      </c>
      <c r="B638" s="117" t="s">
        <v>2017</v>
      </c>
      <c r="C638" s="117" t="s">
        <v>2726</v>
      </c>
      <c r="D638" s="243">
        <v>60000</v>
      </c>
      <c r="E638" s="243">
        <v>0</v>
      </c>
      <c r="F638" s="243">
        <v>60000</v>
      </c>
      <c r="G638" s="152"/>
      <c r="H638" s="117" t="s">
        <v>1667</v>
      </c>
      <c r="I638" s="165" t="s">
        <v>1586</v>
      </c>
    </row>
    <row r="639" spans="1:12" s="65" customFormat="1" x14ac:dyDescent="0.2">
      <c r="A639" s="37">
        <v>629</v>
      </c>
      <c r="B639" s="117" t="s">
        <v>2017</v>
      </c>
      <c r="C639" s="117" t="s">
        <v>2676</v>
      </c>
      <c r="D639" s="243">
        <v>60000</v>
      </c>
      <c r="E639" s="243">
        <v>0</v>
      </c>
      <c r="F639" s="243">
        <v>60000</v>
      </c>
      <c r="G639" s="168"/>
      <c r="H639" s="117" t="s">
        <v>1711</v>
      </c>
      <c r="I639" s="165" t="s">
        <v>1434</v>
      </c>
      <c r="L639" s="178"/>
    </row>
    <row r="640" spans="1:12" s="65" customFormat="1" x14ac:dyDescent="0.2">
      <c r="A640" s="37">
        <v>630</v>
      </c>
      <c r="B640" s="117" t="s">
        <v>2017</v>
      </c>
      <c r="C640" s="117" t="s">
        <v>2714</v>
      </c>
      <c r="D640" s="243">
        <v>60000</v>
      </c>
      <c r="E640" s="243">
        <v>0</v>
      </c>
      <c r="F640" s="243">
        <v>60000</v>
      </c>
      <c r="G640" s="152"/>
      <c r="H640" s="117" t="s">
        <v>1756</v>
      </c>
      <c r="I640" s="165" t="s">
        <v>1757</v>
      </c>
    </row>
    <row r="641" spans="1:12" s="65" customFormat="1" x14ac:dyDescent="0.2">
      <c r="A641" s="37">
        <v>631</v>
      </c>
      <c r="B641" s="117" t="s">
        <v>2017</v>
      </c>
      <c r="C641" s="165" t="s">
        <v>2406</v>
      </c>
      <c r="D641" s="243">
        <v>60000</v>
      </c>
      <c r="E641" s="243">
        <v>0</v>
      </c>
      <c r="F641" s="243">
        <v>60000</v>
      </c>
      <c r="G641" s="152"/>
      <c r="H641" s="117" t="s">
        <v>2703</v>
      </c>
      <c r="I641" s="165" t="s">
        <v>1364</v>
      </c>
    </row>
    <row r="642" spans="1:12" s="65" customFormat="1" x14ac:dyDescent="0.2">
      <c r="A642" s="37">
        <v>632</v>
      </c>
      <c r="B642" s="117" t="s">
        <v>2017</v>
      </c>
      <c r="C642" s="117" t="s">
        <v>2959</v>
      </c>
      <c r="D642" s="243">
        <v>60000</v>
      </c>
      <c r="E642" s="243">
        <v>0</v>
      </c>
      <c r="F642" s="243">
        <v>60000</v>
      </c>
      <c r="G642" s="168"/>
      <c r="H642" s="117" t="s">
        <v>1529</v>
      </c>
      <c r="I642" s="173" t="s">
        <v>1530</v>
      </c>
      <c r="L642" s="178"/>
    </row>
    <row r="643" spans="1:12" s="65" customFormat="1" x14ac:dyDescent="0.2">
      <c r="A643" s="37">
        <v>633</v>
      </c>
      <c r="B643" s="117" t="s">
        <v>2017</v>
      </c>
      <c r="C643" s="117" t="s">
        <v>2924</v>
      </c>
      <c r="D643" s="243">
        <v>60000</v>
      </c>
      <c r="E643" s="243">
        <v>0</v>
      </c>
      <c r="F643" s="243">
        <v>60000</v>
      </c>
      <c r="G643" s="168"/>
      <c r="H643" s="117" t="s">
        <v>1729</v>
      </c>
      <c r="I643" s="165" t="s">
        <v>1726</v>
      </c>
      <c r="L643" s="178"/>
    </row>
    <row r="644" spans="1:12" s="65" customFormat="1" x14ac:dyDescent="0.2">
      <c r="A644" s="37">
        <v>634</v>
      </c>
      <c r="B644" s="117" t="s">
        <v>2017</v>
      </c>
      <c r="C644" s="165" t="s">
        <v>2721</v>
      </c>
      <c r="D644" s="243">
        <v>60000</v>
      </c>
      <c r="E644" s="243">
        <v>0</v>
      </c>
      <c r="F644" s="243">
        <v>60000</v>
      </c>
      <c r="G644" s="152"/>
      <c r="H644" s="117" t="s">
        <v>1711</v>
      </c>
      <c r="I644" s="165" t="s">
        <v>442</v>
      </c>
    </row>
    <row r="645" spans="1:12" s="65" customFormat="1" x14ac:dyDescent="0.2">
      <c r="A645" s="37">
        <v>635</v>
      </c>
      <c r="B645" s="228" t="s">
        <v>2017</v>
      </c>
      <c r="C645" s="117" t="s">
        <v>2706</v>
      </c>
      <c r="D645" s="243">
        <v>60000</v>
      </c>
      <c r="E645" s="243">
        <v>0</v>
      </c>
      <c r="F645" s="243">
        <v>60000</v>
      </c>
      <c r="G645" s="152"/>
      <c r="H645" s="117" t="s">
        <v>1513</v>
      </c>
      <c r="I645" s="165" t="s">
        <v>1514</v>
      </c>
    </row>
    <row r="646" spans="1:12" s="65" customFormat="1" x14ac:dyDescent="0.2">
      <c r="A646" s="37">
        <v>636</v>
      </c>
      <c r="B646" s="117" t="s">
        <v>2017</v>
      </c>
      <c r="C646" s="165" t="s">
        <v>2716</v>
      </c>
      <c r="D646" s="243">
        <v>60000</v>
      </c>
      <c r="E646" s="243">
        <v>0</v>
      </c>
      <c r="F646" s="243">
        <v>60000</v>
      </c>
      <c r="G646" s="152"/>
      <c r="H646" s="117" t="s">
        <v>1445</v>
      </c>
      <c r="I646" s="165" t="s">
        <v>1576</v>
      </c>
    </row>
    <row r="647" spans="1:12" s="65" customFormat="1" x14ac:dyDescent="0.2">
      <c r="A647" s="37">
        <v>637</v>
      </c>
      <c r="B647" s="117" t="s">
        <v>2017</v>
      </c>
      <c r="C647" s="117" t="s">
        <v>2929</v>
      </c>
      <c r="D647" s="243">
        <v>60000</v>
      </c>
      <c r="E647" s="243">
        <v>0</v>
      </c>
      <c r="F647" s="243">
        <v>60000</v>
      </c>
      <c r="G647" s="168"/>
      <c r="H647" s="117" t="s">
        <v>1717</v>
      </c>
      <c r="I647" s="165" t="s">
        <v>446</v>
      </c>
      <c r="L647" s="178"/>
    </row>
    <row r="648" spans="1:12" s="65" customFormat="1" x14ac:dyDescent="0.2">
      <c r="A648" s="37">
        <v>638</v>
      </c>
      <c r="B648" s="171" t="s">
        <v>2017</v>
      </c>
      <c r="C648" s="165" t="s">
        <v>2411</v>
      </c>
      <c r="D648" s="243">
        <v>60000</v>
      </c>
      <c r="E648" s="243">
        <v>0</v>
      </c>
      <c r="F648" s="243">
        <v>60000</v>
      </c>
      <c r="G648" s="152"/>
      <c r="H648" s="117" t="s">
        <v>1445</v>
      </c>
      <c r="I648" s="165" t="s">
        <v>1497</v>
      </c>
    </row>
    <row r="649" spans="1:12" s="65" customFormat="1" x14ac:dyDescent="0.2">
      <c r="A649" s="37">
        <v>639</v>
      </c>
      <c r="B649" s="117" t="s">
        <v>2017</v>
      </c>
      <c r="C649" s="117" t="s">
        <v>2689</v>
      </c>
      <c r="D649" s="243">
        <v>60000</v>
      </c>
      <c r="E649" s="243">
        <v>0</v>
      </c>
      <c r="F649" s="243">
        <v>60000</v>
      </c>
      <c r="G649" s="170"/>
      <c r="H649" s="117" t="s">
        <v>1445</v>
      </c>
      <c r="I649" s="250">
        <v>80510001</v>
      </c>
      <c r="L649" s="178"/>
    </row>
    <row r="650" spans="1:12" s="65" customFormat="1" x14ac:dyDescent="0.2">
      <c r="A650" s="37">
        <v>640</v>
      </c>
      <c r="B650" s="117" t="s">
        <v>2017</v>
      </c>
      <c r="C650" s="117" t="s">
        <v>2689</v>
      </c>
      <c r="D650" s="243">
        <v>60000</v>
      </c>
      <c r="E650" s="243">
        <v>0</v>
      </c>
      <c r="F650" s="243">
        <v>60000</v>
      </c>
      <c r="G650" s="170"/>
      <c r="H650" s="117" t="s">
        <v>1639</v>
      </c>
      <c r="I650" s="250">
        <v>80510001</v>
      </c>
      <c r="L650" s="178"/>
    </row>
    <row r="651" spans="1:12" s="65" customFormat="1" x14ac:dyDescent="0.2">
      <c r="A651" s="37">
        <v>641</v>
      </c>
      <c r="B651" s="171" t="s">
        <v>2017</v>
      </c>
      <c r="C651" s="170" t="s">
        <v>2417</v>
      </c>
      <c r="D651" s="243">
        <v>60000</v>
      </c>
      <c r="E651" s="243">
        <v>0</v>
      </c>
      <c r="F651" s="243">
        <v>60000</v>
      </c>
      <c r="G651" s="152"/>
      <c r="H651" s="117" t="s">
        <v>1561</v>
      </c>
      <c r="I651" s="165" t="s">
        <v>1562</v>
      </c>
    </row>
    <row r="652" spans="1:12" s="65" customFormat="1" x14ac:dyDescent="0.2">
      <c r="A652" s="37">
        <v>642</v>
      </c>
      <c r="B652" s="117" t="s">
        <v>2017</v>
      </c>
      <c r="C652" s="117" t="s">
        <v>2694</v>
      </c>
      <c r="D652" s="243">
        <v>60000</v>
      </c>
      <c r="E652" s="243">
        <v>0</v>
      </c>
      <c r="F652" s="243">
        <v>60000</v>
      </c>
      <c r="G652" s="152"/>
      <c r="H652" s="117" t="s">
        <v>1379</v>
      </c>
      <c r="I652" s="165">
        <v>87514501</v>
      </c>
    </row>
    <row r="653" spans="1:12" s="65" customFormat="1" x14ac:dyDescent="0.2">
      <c r="A653" s="37">
        <v>643</v>
      </c>
      <c r="B653" s="117" t="s">
        <v>2017</v>
      </c>
      <c r="C653" s="165" t="s">
        <v>2415</v>
      </c>
      <c r="D653" s="243">
        <v>60000</v>
      </c>
      <c r="E653" s="243">
        <v>0</v>
      </c>
      <c r="F653" s="243">
        <v>60000</v>
      </c>
      <c r="G653" s="152"/>
      <c r="H653" s="117" t="s">
        <v>2147</v>
      </c>
      <c r="I653" s="165" t="s">
        <v>1627</v>
      </c>
    </row>
    <row r="654" spans="1:12" s="65" customFormat="1" x14ac:dyDescent="0.2">
      <c r="A654" s="37">
        <v>644</v>
      </c>
      <c r="B654" s="228" t="s">
        <v>2017</v>
      </c>
      <c r="C654" s="117" t="s">
        <v>2935</v>
      </c>
      <c r="D654" s="243">
        <v>60000</v>
      </c>
      <c r="E654" s="243">
        <v>0</v>
      </c>
      <c r="F654" s="243">
        <v>60000</v>
      </c>
      <c r="G654" s="168"/>
      <c r="H654" s="117" t="s">
        <v>1513</v>
      </c>
      <c r="I654" s="165" t="s">
        <v>1514</v>
      </c>
      <c r="L654" s="178"/>
    </row>
    <row r="655" spans="1:12" s="65" customFormat="1" x14ac:dyDescent="0.2">
      <c r="A655" s="37">
        <v>645</v>
      </c>
      <c r="B655" s="165" t="s">
        <v>2211</v>
      </c>
      <c r="C655" s="117" t="s">
        <v>2728</v>
      </c>
      <c r="D655" s="243">
        <v>60000</v>
      </c>
      <c r="E655" s="243">
        <v>0</v>
      </c>
      <c r="F655" s="243">
        <v>60000</v>
      </c>
      <c r="G655" s="152"/>
      <c r="H655" s="117" t="s">
        <v>1809</v>
      </c>
      <c r="I655" s="165" t="s">
        <v>1594</v>
      </c>
    </row>
    <row r="656" spans="1:12" s="65" customFormat="1" x14ac:dyDescent="0.2">
      <c r="A656" s="37">
        <v>646</v>
      </c>
      <c r="B656" s="117" t="s">
        <v>2017</v>
      </c>
      <c r="C656" s="165" t="s">
        <v>2405</v>
      </c>
      <c r="D656" s="243">
        <v>60000</v>
      </c>
      <c r="E656" s="243">
        <v>0</v>
      </c>
      <c r="F656" s="243">
        <v>60000</v>
      </c>
      <c r="G656" s="152"/>
      <c r="H656" s="117" t="s">
        <v>1445</v>
      </c>
      <c r="I656" s="165" t="s">
        <v>1446</v>
      </c>
    </row>
    <row r="657" spans="1:12" s="65" customFormat="1" x14ac:dyDescent="0.2">
      <c r="A657" s="37">
        <v>647</v>
      </c>
      <c r="B657" s="117" t="s">
        <v>2017</v>
      </c>
      <c r="C657" s="165" t="s">
        <v>2416</v>
      </c>
      <c r="D657" s="243">
        <v>60000</v>
      </c>
      <c r="E657" s="243">
        <v>0</v>
      </c>
      <c r="F657" s="243">
        <v>60000</v>
      </c>
      <c r="G657" s="152"/>
      <c r="H657" s="117" t="s">
        <v>1445</v>
      </c>
      <c r="I657" s="165" t="s">
        <v>1551</v>
      </c>
    </row>
    <row r="658" spans="1:12" s="65" customFormat="1" x14ac:dyDescent="0.2">
      <c r="A658" s="37">
        <v>648</v>
      </c>
      <c r="B658" s="117" t="s">
        <v>2017</v>
      </c>
      <c r="C658" s="117" t="s">
        <v>2938</v>
      </c>
      <c r="D658" s="243">
        <v>60000</v>
      </c>
      <c r="E658" s="243">
        <v>0</v>
      </c>
      <c r="F658" s="243">
        <v>60000</v>
      </c>
      <c r="G658" s="152"/>
      <c r="H658" s="117" t="s">
        <v>1858</v>
      </c>
      <c r="I658" s="165" t="s">
        <v>1859</v>
      </c>
    </row>
    <row r="659" spans="1:12" s="65" customFormat="1" x14ac:dyDescent="0.2">
      <c r="A659" s="37">
        <v>649</v>
      </c>
      <c r="B659" s="117" t="s">
        <v>2017</v>
      </c>
      <c r="C659" s="117" t="s">
        <v>2712</v>
      </c>
      <c r="D659" s="243">
        <v>60000</v>
      </c>
      <c r="E659" s="243">
        <v>0</v>
      </c>
      <c r="F659" s="243">
        <v>60000</v>
      </c>
      <c r="G659" s="152"/>
      <c r="H659" s="117" t="s">
        <v>1659</v>
      </c>
      <c r="I659" s="165" t="s">
        <v>1543</v>
      </c>
    </row>
    <row r="660" spans="1:12" s="65" customFormat="1" x14ac:dyDescent="0.2">
      <c r="A660" s="37">
        <v>650</v>
      </c>
      <c r="B660" s="117" t="s">
        <v>2017</v>
      </c>
      <c r="C660" s="117" t="s">
        <v>2696</v>
      </c>
      <c r="D660" s="243">
        <v>60000</v>
      </c>
      <c r="E660" s="243">
        <v>0</v>
      </c>
      <c r="F660" s="243">
        <v>60000</v>
      </c>
      <c r="G660" s="152"/>
      <c r="H660" s="117" t="s">
        <v>1717</v>
      </c>
      <c r="I660" s="165">
        <v>86210001</v>
      </c>
    </row>
    <row r="661" spans="1:12" s="65" customFormat="1" x14ac:dyDescent="0.2">
      <c r="A661" s="37">
        <v>651</v>
      </c>
      <c r="B661" s="117" t="s">
        <v>2017</v>
      </c>
      <c r="C661" s="117" t="s">
        <v>2709</v>
      </c>
      <c r="D661" s="243">
        <v>60000</v>
      </c>
      <c r="E661" s="243">
        <v>0</v>
      </c>
      <c r="F661" s="243">
        <v>60000</v>
      </c>
      <c r="G661" s="152"/>
      <c r="H661" s="117" t="s">
        <v>1873</v>
      </c>
      <c r="I661" s="165" t="s">
        <v>1859</v>
      </c>
    </row>
    <row r="662" spans="1:12" s="65" customFormat="1" x14ac:dyDescent="0.2">
      <c r="A662" s="37">
        <v>652</v>
      </c>
      <c r="B662" s="171" t="s">
        <v>2017</v>
      </c>
      <c r="C662" s="165" t="s">
        <v>2412</v>
      </c>
      <c r="D662" s="243">
        <v>60000</v>
      </c>
      <c r="E662" s="243">
        <v>0</v>
      </c>
      <c r="F662" s="243">
        <v>60000</v>
      </c>
      <c r="G662" s="152"/>
      <c r="H662" s="117" t="s">
        <v>1445</v>
      </c>
      <c r="I662" s="165" t="s">
        <v>1497</v>
      </c>
    </row>
    <row r="663" spans="1:12" s="65" customFormat="1" x14ac:dyDescent="0.2">
      <c r="A663" s="37">
        <v>653</v>
      </c>
      <c r="B663" s="117" t="s">
        <v>2017</v>
      </c>
      <c r="C663" s="117" t="s">
        <v>2700</v>
      </c>
      <c r="D663" s="243">
        <v>60000</v>
      </c>
      <c r="E663" s="243">
        <v>0</v>
      </c>
      <c r="F663" s="243">
        <v>60000</v>
      </c>
      <c r="G663" s="152"/>
      <c r="H663" s="117" t="s">
        <v>1821</v>
      </c>
      <c r="I663" s="165" t="s">
        <v>1428</v>
      </c>
    </row>
    <row r="664" spans="1:12" s="65" customFormat="1" x14ac:dyDescent="0.2">
      <c r="A664" s="37">
        <v>654</v>
      </c>
      <c r="B664" s="117" t="s">
        <v>2017</v>
      </c>
      <c r="C664" s="117" t="s">
        <v>2942</v>
      </c>
      <c r="D664" s="243">
        <v>60000</v>
      </c>
      <c r="E664" s="243">
        <v>0</v>
      </c>
      <c r="F664" s="243">
        <v>60000</v>
      </c>
      <c r="G664" s="152"/>
      <c r="H664" s="117" t="s">
        <v>1663</v>
      </c>
      <c r="I664" s="165" t="s">
        <v>1551</v>
      </c>
    </row>
    <row r="665" spans="1:12" s="65" customFormat="1" ht="14.25" customHeight="1" x14ac:dyDescent="0.2">
      <c r="A665" s="37">
        <v>655</v>
      </c>
      <c r="B665" s="117" t="s">
        <v>2017</v>
      </c>
      <c r="C665" s="117" t="s">
        <v>2936</v>
      </c>
      <c r="D665" s="243">
        <v>60000</v>
      </c>
      <c r="E665" s="243">
        <v>0</v>
      </c>
      <c r="F665" s="243">
        <v>60000</v>
      </c>
      <c r="G665" s="168"/>
      <c r="H665" s="117" t="s">
        <v>1656</v>
      </c>
      <c r="I665" s="165" t="s">
        <v>1514</v>
      </c>
      <c r="L665" s="178"/>
    </row>
    <row r="666" spans="1:12" s="65" customFormat="1" x14ac:dyDescent="0.2">
      <c r="A666" s="37">
        <v>656</v>
      </c>
      <c r="B666" s="228" t="s">
        <v>2017</v>
      </c>
      <c r="C666" s="117" t="s">
        <v>2647</v>
      </c>
      <c r="D666" s="243">
        <v>60000</v>
      </c>
      <c r="E666" s="243">
        <v>0</v>
      </c>
      <c r="F666" s="243">
        <v>60000</v>
      </c>
      <c r="G666" s="170"/>
      <c r="H666" s="117" t="s">
        <v>1445</v>
      </c>
      <c r="I666" s="250">
        <v>80510001</v>
      </c>
      <c r="L666" s="178"/>
    </row>
    <row r="667" spans="1:12" s="65" customFormat="1" x14ac:dyDescent="0.2">
      <c r="A667" s="37">
        <v>657</v>
      </c>
      <c r="B667" s="117" t="s">
        <v>2017</v>
      </c>
      <c r="C667" s="117" t="s">
        <v>2724</v>
      </c>
      <c r="D667" s="243">
        <v>60000</v>
      </c>
      <c r="E667" s="243">
        <v>0</v>
      </c>
      <c r="F667" s="243">
        <v>60000</v>
      </c>
      <c r="G667" s="152"/>
      <c r="H667" s="117" t="s">
        <v>1793</v>
      </c>
      <c r="I667" s="165" t="s">
        <v>1726</v>
      </c>
    </row>
    <row r="668" spans="1:12" s="65" customFormat="1" x14ac:dyDescent="0.2">
      <c r="A668" s="37">
        <v>658</v>
      </c>
      <c r="B668" s="117" t="s">
        <v>2017</v>
      </c>
      <c r="C668" s="117" t="s">
        <v>2932</v>
      </c>
      <c r="D668" s="243">
        <v>60000</v>
      </c>
      <c r="E668" s="243">
        <v>0</v>
      </c>
      <c r="F668" s="243">
        <v>60000</v>
      </c>
      <c r="G668" s="168"/>
      <c r="H668" s="117" t="s">
        <v>1755</v>
      </c>
      <c r="I668" s="165" t="s">
        <v>1428</v>
      </c>
      <c r="L668" s="178"/>
    </row>
    <row r="669" spans="1:12" s="65" customFormat="1" x14ac:dyDescent="0.2">
      <c r="A669" s="37">
        <v>659</v>
      </c>
      <c r="B669" s="117" t="s">
        <v>2017</v>
      </c>
      <c r="C669" s="117" t="s">
        <v>2711</v>
      </c>
      <c r="D669" s="243">
        <v>60000</v>
      </c>
      <c r="E669" s="243">
        <v>0</v>
      </c>
      <c r="F669" s="243">
        <v>60000</v>
      </c>
      <c r="G669" s="152"/>
      <c r="H669" s="117" t="s">
        <v>1445</v>
      </c>
      <c r="I669" s="165" t="s">
        <v>1543</v>
      </c>
    </row>
    <row r="670" spans="1:12" s="65" customFormat="1" x14ac:dyDescent="0.2">
      <c r="A670" s="37">
        <v>660</v>
      </c>
      <c r="B670" s="117" t="s">
        <v>2017</v>
      </c>
      <c r="C670" s="117" t="s">
        <v>2715</v>
      </c>
      <c r="D670" s="243">
        <v>60000</v>
      </c>
      <c r="E670" s="243">
        <v>0</v>
      </c>
      <c r="F670" s="243">
        <v>60000</v>
      </c>
      <c r="G670" s="152"/>
      <c r="H670" s="117" t="s">
        <v>1663</v>
      </c>
      <c r="I670" s="165" t="s">
        <v>1551</v>
      </c>
    </row>
    <row r="671" spans="1:12" s="65" customFormat="1" x14ac:dyDescent="0.2">
      <c r="A671" s="37">
        <v>661</v>
      </c>
      <c r="B671" s="117" t="s">
        <v>2017</v>
      </c>
      <c r="C671" s="117" t="s">
        <v>2688</v>
      </c>
      <c r="D671" s="243">
        <v>60000</v>
      </c>
      <c r="E671" s="243">
        <v>0</v>
      </c>
      <c r="F671" s="243">
        <v>60000</v>
      </c>
      <c r="G671" s="170"/>
      <c r="H671" s="117" t="s">
        <v>1445</v>
      </c>
      <c r="I671" s="250">
        <v>80510001</v>
      </c>
      <c r="L671" s="178"/>
    </row>
    <row r="672" spans="1:12" s="65" customFormat="1" x14ac:dyDescent="0.2">
      <c r="A672" s="37">
        <v>662</v>
      </c>
      <c r="B672" s="165" t="s">
        <v>2017</v>
      </c>
      <c r="C672" s="117" t="s">
        <v>2943</v>
      </c>
      <c r="D672" s="243">
        <v>60000</v>
      </c>
      <c r="E672" s="243">
        <v>0</v>
      </c>
      <c r="F672" s="243">
        <v>60000</v>
      </c>
      <c r="G672" s="168"/>
      <c r="H672" s="117" t="s">
        <v>1585</v>
      </c>
      <c r="I672" s="165" t="s">
        <v>1586</v>
      </c>
      <c r="L672" s="178"/>
    </row>
    <row r="673" spans="1:12" s="65" customFormat="1" x14ac:dyDescent="0.2">
      <c r="A673" s="37">
        <v>663</v>
      </c>
      <c r="B673" s="117" t="s">
        <v>2017</v>
      </c>
      <c r="C673" s="117" t="s">
        <v>2934</v>
      </c>
      <c r="D673" s="243">
        <v>60000</v>
      </c>
      <c r="E673" s="243">
        <v>0</v>
      </c>
      <c r="F673" s="243">
        <v>60000</v>
      </c>
      <c r="G673" s="168"/>
      <c r="H673" s="117" t="s">
        <v>1513</v>
      </c>
      <c r="I673" s="165" t="s">
        <v>1514</v>
      </c>
      <c r="L673" s="178"/>
    </row>
    <row r="674" spans="1:12" s="65" customFormat="1" x14ac:dyDescent="0.2">
      <c r="A674" s="37">
        <v>664</v>
      </c>
      <c r="B674" s="117" t="s">
        <v>2017</v>
      </c>
      <c r="C674" s="117" t="s">
        <v>2693</v>
      </c>
      <c r="D674" s="243">
        <v>60000</v>
      </c>
      <c r="E674" s="243">
        <v>0</v>
      </c>
      <c r="F674" s="243">
        <v>60000</v>
      </c>
      <c r="G674" s="170"/>
      <c r="H674" s="117" t="s">
        <v>1756</v>
      </c>
      <c r="I674" s="165">
        <v>87512001</v>
      </c>
      <c r="L674" s="178"/>
    </row>
    <row r="675" spans="1:12" s="65" customFormat="1" x14ac:dyDescent="0.2">
      <c r="A675" s="37">
        <v>665</v>
      </c>
      <c r="B675" s="117" t="s">
        <v>2017</v>
      </c>
      <c r="C675" s="117" t="s">
        <v>2702</v>
      </c>
      <c r="D675" s="243">
        <v>60000</v>
      </c>
      <c r="E675" s="243">
        <v>0</v>
      </c>
      <c r="F675" s="243">
        <v>60000</v>
      </c>
      <c r="G675" s="152"/>
      <c r="H675" s="117" t="s">
        <v>1729</v>
      </c>
      <c r="I675" s="165" t="s">
        <v>1726</v>
      </c>
    </row>
    <row r="676" spans="1:12" s="65" customFormat="1" x14ac:dyDescent="0.2">
      <c r="A676" s="37">
        <v>666</v>
      </c>
      <c r="B676" s="117" t="s">
        <v>2017</v>
      </c>
      <c r="C676" s="117" t="s">
        <v>2697</v>
      </c>
      <c r="D676" s="243">
        <v>60000</v>
      </c>
      <c r="E676" s="243">
        <v>0</v>
      </c>
      <c r="F676" s="243">
        <v>60000</v>
      </c>
      <c r="G676" s="152"/>
      <c r="H676" s="117" t="s">
        <v>1751</v>
      </c>
      <c r="I676" s="165">
        <v>86210001</v>
      </c>
    </row>
    <row r="677" spans="1:12" s="65" customFormat="1" x14ac:dyDescent="0.2">
      <c r="A677" s="37">
        <v>667</v>
      </c>
      <c r="B677" s="117" t="s">
        <v>2017</v>
      </c>
      <c r="C677" s="165" t="s">
        <v>2679</v>
      </c>
      <c r="D677" s="243">
        <v>60000</v>
      </c>
      <c r="E677" s="243">
        <v>0</v>
      </c>
      <c r="F677" s="243">
        <v>60000</v>
      </c>
      <c r="G677" s="168"/>
      <c r="H677" s="117" t="s">
        <v>1440</v>
      </c>
      <c r="I677" s="165" t="s">
        <v>1437</v>
      </c>
      <c r="L677" s="178"/>
    </row>
    <row r="678" spans="1:12" s="65" customFormat="1" x14ac:dyDescent="0.2">
      <c r="A678" s="37">
        <v>668</v>
      </c>
      <c r="B678" s="117" t="s">
        <v>2017</v>
      </c>
      <c r="C678" s="117" t="s">
        <v>2931</v>
      </c>
      <c r="D678" s="243">
        <v>60000</v>
      </c>
      <c r="E678" s="243">
        <v>0</v>
      </c>
      <c r="F678" s="243">
        <v>60000</v>
      </c>
      <c r="G678" s="168"/>
      <c r="H678" s="117" t="s">
        <v>1756</v>
      </c>
      <c r="I678" s="165" t="s">
        <v>1757</v>
      </c>
      <c r="L678" s="178"/>
    </row>
    <row r="679" spans="1:12" s="65" customFormat="1" x14ac:dyDescent="0.2">
      <c r="A679" s="37">
        <v>669</v>
      </c>
      <c r="B679" s="117" t="s">
        <v>2017</v>
      </c>
      <c r="C679" s="117" t="s">
        <v>2699</v>
      </c>
      <c r="D679" s="243">
        <v>60000</v>
      </c>
      <c r="E679" s="243">
        <v>0</v>
      </c>
      <c r="F679" s="243">
        <v>60000</v>
      </c>
      <c r="G679" s="152"/>
      <c r="H679" s="117" t="s">
        <v>1815</v>
      </c>
      <c r="I679" s="165" t="s">
        <v>1433</v>
      </c>
    </row>
    <row r="680" spans="1:12" s="65" customFormat="1" x14ac:dyDescent="0.2">
      <c r="A680" s="37">
        <v>670</v>
      </c>
      <c r="B680" s="117" t="s">
        <v>2017</v>
      </c>
      <c r="C680" s="117" t="s">
        <v>2707</v>
      </c>
      <c r="D680" s="243">
        <v>60000</v>
      </c>
      <c r="E680" s="243">
        <v>0</v>
      </c>
      <c r="F680" s="243">
        <v>60000</v>
      </c>
      <c r="G680" s="152"/>
      <c r="H680" s="117" t="s">
        <v>1374</v>
      </c>
      <c r="I680" s="165" t="s">
        <v>1364</v>
      </c>
    </row>
    <row r="681" spans="1:12" s="65" customFormat="1" x14ac:dyDescent="0.2">
      <c r="A681" s="37">
        <v>671</v>
      </c>
      <c r="B681" s="117" t="s">
        <v>2017</v>
      </c>
      <c r="C681" s="117" t="s">
        <v>2698</v>
      </c>
      <c r="D681" s="243">
        <v>60000</v>
      </c>
      <c r="E681" s="243">
        <v>0</v>
      </c>
      <c r="F681" s="243">
        <v>60000</v>
      </c>
      <c r="G681" s="152"/>
      <c r="H681" s="117" t="s">
        <v>1363</v>
      </c>
      <c r="I681" s="165">
        <v>87514501</v>
      </c>
    </row>
    <row r="682" spans="1:12" s="65" customFormat="1" x14ac:dyDescent="0.2">
      <c r="A682" s="37">
        <v>672</v>
      </c>
      <c r="B682" s="117" t="s">
        <v>2017</v>
      </c>
      <c r="C682" s="170" t="s">
        <v>2717</v>
      </c>
      <c r="D682" s="243">
        <v>60000</v>
      </c>
      <c r="E682" s="243">
        <v>0</v>
      </c>
      <c r="F682" s="243">
        <v>60000</v>
      </c>
      <c r="G682" s="152"/>
      <c r="H682" s="117" t="s">
        <v>1363</v>
      </c>
      <c r="I682" s="165" t="s">
        <v>1364</v>
      </c>
    </row>
    <row r="683" spans="1:12" s="65" customFormat="1" x14ac:dyDescent="0.2">
      <c r="A683" s="37">
        <v>673</v>
      </c>
      <c r="B683" s="117" t="s">
        <v>2017</v>
      </c>
      <c r="C683" s="117" t="s">
        <v>2723</v>
      </c>
      <c r="D683" s="243">
        <v>60000</v>
      </c>
      <c r="E683" s="243">
        <v>0</v>
      </c>
      <c r="F683" s="243">
        <v>60000</v>
      </c>
      <c r="G683" s="152"/>
      <c r="H683" s="117" t="s">
        <v>1711</v>
      </c>
      <c r="I683" s="165" t="s">
        <v>1434</v>
      </c>
    </row>
    <row r="684" spans="1:12" s="65" customFormat="1" x14ac:dyDescent="0.2">
      <c r="A684" s="37">
        <v>674</v>
      </c>
      <c r="B684" s="165" t="s">
        <v>2017</v>
      </c>
      <c r="C684" s="171" t="s">
        <v>2419</v>
      </c>
      <c r="D684" s="243">
        <v>60000</v>
      </c>
      <c r="E684" s="243">
        <v>0</v>
      </c>
      <c r="F684" s="243">
        <v>60000</v>
      </c>
      <c r="G684" s="152"/>
      <c r="H684" s="117" t="s">
        <v>1363</v>
      </c>
      <c r="I684" s="165" t="s">
        <v>1364</v>
      </c>
    </row>
    <row r="685" spans="1:12" s="65" customFormat="1" x14ac:dyDescent="0.2">
      <c r="A685" s="37">
        <v>675</v>
      </c>
      <c r="B685" s="117" t="s">
        <v>2017</v>
      </c>
      <c r="C685" s="117" t="s">
        <v>2690</v>
      </c>
      <c r="D685" s="243">
        <v>60000</v>
      </c>
      <c r="E685" s="243">
        <v>0</v>
      </c>
      <c r="F685" s="243">
        <v>60000</v>
      </c>
      <c r="G685" s="170"/>
      <c r="H685" s="117" t="s">
        <v>1756</v>
      </c>
      <c r="I685" s="250">
        <v>87512001</v>
      </c>
      <c r="L685" s="178"/>
    </row>
    <row r="686" spans="1:12" s="65" customFormat="1" x14ac:dyDescent="0.2">
      <c r="A686" s="37">
        <v>676</v>
      </c>
      <c r="B686" s="117" t="s">
        <v>2017</v>
      </c>
      <c r="C686" s="171" t="s">
        <v>2418</v>
      </c>
      <c r="D686" s="243">
        <v>60000</v>
      </c>
      <c r="E686" s="243">
        <v>0</v>
      </c>
      <c r="F686" s="243">
        <v>60000</v>
      </c>
      <c r="G686" s="152"/>
      <c r="H686" s="117" t="s">
        <v>1583</v>
      </c>
      <c r="I686" s="165" t="s">
        <v>1576</v>
      </c>
    </row>
    <row r="687" spans="1:12" s="65" customFormat="1" x14ac:dyDescent="0.2">
      <c r="A687" s="37">
        <v>677</v>
      </c>
      <c r="B687" s="117" t="s">
        <v>2017</v>
      </c>
      <c r="C687" s="117" t="s">
        <v>2407</v>
      </c>
      <c r="D687" s="243">
        <v>60000</v>
      </c>
      <c r="E687" s="243">
        <v>0</v>
      </c>
      <c r="F687" s="243">
        <v>60000</v>
      </c>
      <c r="G687" s="152"/>
      <c r="H687" s="117" t="s">
        <v>1445</v>
      </c>
      <c r="I687" s="165" t="s">
        <v>1451</v>
      </c>
    </row>
    <row r="688" spans="1:12" s="65" customFormat="1" x14ac:dyDescent="0.2">
      <c r="A688" s="37">
        <v>678</v>
      </c>
      <c r="B688" s="117" t="s">
        <v>2017</v>
      </c>
      <c r="C688" s="170" t="s">
        <v>2708</v>
      </c>
      <c r="D688" s="243">
        <v>60000</v>
      </c>
      <c r="E688" s="243">
        <v>0</v>
      </c>
      <c r="F688" s="243">
        <v>60000</v>
      </c>
      <c r="G688" s="152"/>
      <c r="H688" s="117" t="s">
        <v>1756</v>
      </c>
      <c r="I688" s="165" t="s">
        <v>1757</v>
      </c>
    </row>
    <row r="689" spans="1:12" s="65" customFormat="1" x14ac:dyDescent="0.2">
      <c r="A689" s="37">
        <v>679</v>
      </c>
      <c r="B689" s="117" t="s">
        <v>2017</v>
      </c>
      <c r="C689" s="165" t="s">
        <v>2695</v>
      </c>
      <c r="D689" s="243">
        <v>60000</v>
      </c>
      <c r="E689" s="243">
        <v>0</v>
      </c>
      <c r="F689" s="243">
        <v>60000</v>
      </c>
      <c r="G689" s="152"/>
      <c r="H689" s="117" t="s">
        <v>1751</v>
      </c>
      <c r="I689" s="165">
        <v>86210001</v>
      </c>
    </row>
    <row r="690" spans="1:12" s="65" customFormat="1" x14ac:dyDescent="0.2">
      <c r="A690" s="37">
        <v>680</v>
      </c>
      <c r="B690" s="117" t="s">
        <v>2017</v>
      </c>
      <c r="C690" s="117" t="s">
        <v>2684</v>
      </c>
      <c r="D690" s="243">
        <v>60000</v>
      </c>
      <c r="E690" s="243">
        <v>0</v>
      </c>
      <c r="F690" s="243">
        <v>60000</v>
      </c>
      <c r="G690" s="170"/>
      <c r="H690" s="117" t="s">
        <v>1821</v>
      </c>
      <c r="I690" s="165" t="s">
        <v>1428</v>
      </c>
      <c r="L690" s="178"/>
    </row>
    <row r="691" spans="1:12" s="65" customFormat="1" x14ac:dyDescent="0.2">
      <c r="A691" s="37">
        <v>681</v>
      </c>
      <c r="B691" s="165" t="s">
        <v>2017</v>
      </c>
      <c r="C691" s="117" t="s">
        <v>2925</v>
      </c>
      <c r="D691" s="243">
        <v>60000</v>
      </c>
      <c r="E691" s="243">
        <v>0</v>
      </c>
      <c r="F691" s="243">
        <v>60000</v>
      </c>
      <c r="G691" s="168"/>
      <c r="H691" s="117" t="s">
        <v>1694</v>
      </c>
      <c r="I691" s="165" t="s">
        <v>446</v>
      </c>
      <c r="L691" s="178"/>
    </row>
    <row r="692" spans="1:12" s="65" customFormat="1" x14ac:dyDescent="0.2">
      <c r="A692" s="37">
        <v>682</v>
      </c>
      <c r="B692" s="170" t="s">
        <v>2017</v>
      </c>
      <c r="C692" s="165" t="s">
        <v>2722</v>
      </c>
      <c r="D692" s="243">
        <v>60000</v>
      </c>
      <c r="E692" s="243">
        <v>0</v>
      </c>
      <c r="F692" s="243">
        <v>60000</v>
      </c>
      <c r="G692" s="152"/>
      <c r="H692" s="117" t="s">
        <v>1363</v>
      </c>
      <c r="I692" s="165" t="s">
        <v>442</v>
      </c>
    </row>
    <row r="693" spans="1:12" s="65" customFormat="1" x14ac:dyDescent="0.2">
      <c r="A693" s="37">
        <v>683</v>
      </c>
      <c r="B693" s="117" t="s">
        <v>2017</v>
      </c>
      <c r="C693" s="117" t="s">
        <v>2939</v>
      </c>
      <c r="D693" s="243">
        <v>60000</v>
      </c>
      <c r="E693" s="243">
        <v>0</v>
      </c>
      <c r="F693" s="243">
        <v>60000</v>
      </c>
      <c r="G693" s="170"/>
      <c r="H693" s="117" t="s">
        <v>1873</v>
      </c>
      <c r="I693" s="165" t="s">
        <v>1859</v>
      </c>
      <c r="L693" s="178"/>
    </row>
    <row r="694" spans="1:12" s="65" customFormat="1" x14ac:dyDescent="0.2">
      <c r="A694" s="37">
        <v>684</v>
      </c>
      <c r="B694" s="117" t="s">
        <v>2017</v>
      </c>
      <c r="C694" s="117" t="s">
        <v>2683</v>
      </c>
      <c r="D694" s="243">
        <v>60000</v>
      </c>
      <c r="E694" s="243">
        <v>0</v>
      </c>
      <c r="F694" s="243">
        <v>60000</v>
      </c>
      <c r="G694" s="168"/>
      <c r="H694" s="117" t="s">
        <v>1445</v>
      </c>
      <c r="I694" s="165" t="s">
        <v>1497</v>
      </c>
      <c r="L694" s="178"/>
    </row>
    <row r="695" spans="1:12" s="65" customFormat="1" x14ac:dyDescent="0.2">
      <c r="A695" s="37">
        <v>685</v>
      </c>
      <c r="B695" s="117" t="s">
        <v>2017</v>
      </c>
      <c r="C695" s="117" t="s">
        <v>2719</v>
      </c>
      <c r="D695" s="243">
        <v>60000</v>
      </c>
      <c r="E695" s="243">
        <v>0</v>
      </c>
      <c r="F695" s="243">
        <v>60000</v>
      </c>
      <c r="G695" s="152"/>
      <c r="H695" s="117" t="s">
        <v>1749</v>
      </c>
      <c r="I695" s="165" t="s">
        <v>442</v>
      </c>
    </row>
    <row r="696" spans="1:12" s="65" customFormat="1" x14ac:dyDescent="0.2">
      <c r="A696" s="37">
        <v>686</v>
      </c>
      <c r="B696" s="117" t="s">
        <v>2017</v>
      </c>
      <c r="C696" s="170" t="s">
        <v>2678</v>
      </c>
      <c r="D696" s="243">
        <v>60000</v>
      </c>
      <c r="E696" s="243">
        <v>0</v>
      </c>
      <c r="F696" s="243">
        <v>60000</v>
      </c>
      <c r="G696" s="168"/>
      <c r="H696" s="117" t="s">
        <v>1445</v>
      </c>
      <c r="I696" s="165" t="s">
        <v>1505</v>
      </c>
      <c r="L696" s="178"/>
    </row>
    <row r="697" spans="1:12" s="65" customFormat="1" x14ac:dyDescent="0.2">
      <c r="A697" s="37">
        <v>687</v>
      </c>
      <c r="B697" s="117" t="s">
        <v>2017</v>
      </c>
      <c r="C697" s="117" t="s">
        <v>2941</v>
      </c>
      <c r="D697" s="243">
        <v>60000</v>
      </c>
      <c r="E697" s="243">
        <v>0</v>
      </c>
      <c r="F697" s="243">
        <v>60000</v>
      </c>
      <c r="G697" s="152"/>
      <c r="H697" s="117" t="s">
        <v>1663</v>
      </c>
      <c r="I697" s="165" t="s">
        <v>1551</v>
      </c>
    </row>
    <row r="698" spans="1:12" s="65" customFormat="1" x14ac:dyDescent="0.2">
      <c r="A698" s="37">
        <v>688</v>
      </c>
      <c r="B698" s="117" t="s">
        <v>2017</v>
      </c>
      <c r="C698" s="117" t="s">
        <v>2963</v>
      </c>
      <c r="D698" s="243">
        <v>60000</v>
      </c>
      <c r="E698" s="243">
        <v>0</v>
      </c>
      <c r="F698" s="243">
        <v>60000</v>
      </c>
      <c r="G698" s="152"/>
      <c r="H698" s="117" t="s">
        <v>1363</v>
      </c>
      <c r="I698" s="165" t="s">
        <v>1364</v>
      </c>
    </row>
    <row r="699" spans="1:12" s="65" customFormat="1" x14ac:dyDescent="0.2">
      <c r="A699" s="37">
        <v>689</v>
      </c>
      <c r="B699" s="117" t="s">
        <v>2017</v>
      </c>
      <c r="C699" s="117" t="s">
        <v>2945</v>
      </c>
      <c r="D699" s="243">
        <v>60000</v>
      </c>
      <c r="E699" s="243">
        <v>0</v>
      </c>
      <c r="F699" s="243">
        <v>60000</v>
      </c>
      <c r="G699" s="170"/>
      <c r="H699" s="117" t="s">
        <v>1585</v>
      </c>
      <c r="I699" s="165" t="s">
        <v>1586</v>
      </c>
      <c r="L699" s="178"/>
    </row>
    <row r="700" spans="1:12" s="65" customFormat="1" x14ac:dyDescent="0.2">
      <c r="A700" s="37">
        <v>690</v>
      </c>
      <c r="B700" s="117" t="s">
        <v>2017</v>
      </c>
      <c r="C700" s="117" t="s">
        <v>2946</v>
      </c>
      <c r="D700" s="243">
        <v>60000</v>
      </c>
      <c r="E700" s="243">
        <v>0</v>
      </c>
      <c r="F700" s="243">
        <v>60000</v>
      </c>
      <c r="G700" s="170"/>
      <c r="H700" s="117" t="s">
        <v>1585</v>
      </c>
      <c r="I700" s="165" t="s">
        <v>1586</v>
      </c>
      <c r="L700" s="178"/>
    </row>
    <row r="701" spans="1:12" s="65" customFormat="1" x14ac:dyDescent="0.2">
      <c r="A701" s="37">
        <v>691</v>
      </c>
      <c r="B701" s="117" t="s">
        <v>2017</v>
      </c>
      <c r="C701" s="117" t="s">
        <v>2718</v>
      </c>
      <c r="D701" s="243">
        <v>60000</v>
      </c>
      <c r="E701" s="243">
        <v>0</v>
      </c>
      <c r="F701" s="243">
        <v>60000</v>
      </c>
      <c r="G701" s="152"/>
      <c r="H701" s="117" t="s">
        <v>1955</v>
      </c>
      <c r="I701" s="165" t="s">
        <v>442</v>
      </c>
    </row>
    <row r="702" spans="1:12" s="65" customFormat="1" x14ac:dyDescent="0.2">
      <c r="A702" s="37">
        <v>692</v>
      </c>
      <c r="B702" s="117" t="s">
        <v>2017</v>
      </c>
      <c r="C702" s="165" t="s">
        <v>2930</v>
      </c>
      <c r="D702" s="243">
        <v>60000</v>
      </c>
      <c r="E702" s="243">
        <v>0</v>
      </c>
      <c r="F702" s="243">
        <v>60000</v>
      </c>
      <c r="G702" s="168"/>
      <c r="H702" s="117" t="s">
        <v>1969</v>
      </c>
      <c r="I702" s="165" t="s">
        <v>446</v>
      </c>
      <c r="L702" s="178"/>
    </row>
    <row r="703" spans="1:12" s="65" customFormat="1" x14ac:dyDescent="0.2">
      <c r="A703" s="37">
        <v>693</v>
      </c>
      <c r="B703" s="165" t="s">
        <v>2017</v>
      </c>
      <c r="C703" s="117" t="s">
        <v>2944</v>
      </c>
      <c r="D703" s="243">
        <v>60000</v>
      </c>
      <c r="E703" s="243">
        <v>0</v>
      </c>
      <c r="F703" s="243">
        <v>60000</v>
      </c>
      <c r="G703" s="170"/>
      <c r="H703" s="117" t="s">
        <v>1585</v>
      </c>
      <c r="I703" s="165" t="s">
        <v>1586</v>
      </c>
      <c r="L703" s="178"/>
    </row>
    <row r="704" spans="1:12" s="65" customFormat="1" x14ac:dyDescent="0.2">
      <c r="A704" s="37">
        <v>694</v>
      </c>
      <c r="B704" s="117" t="s">
        <v>2017</v>
      </c>
      <c r="C704" s="117" t="s">
        <v>2937</v>
      </c>
      <c r="D704" s="243">
        <v>60000</v>
      </c>
      <c r="E704" s="243">
        <v>0</v>
      </c>
      <c r="F704" s="243">
        <v>60000</v>
      </c>
      <c r="G704" s="152"/>
      <c r="H704" s="117" t="s">
        <v>828</v>
      </c>
      <c r="I704" s="165" t="s">
        <v>536</v>
      </c>
    </row>
    <row r="705" spans="1:12" s="65" customFormat="1" x14ac:dyDescent="0.2">
      <c r="A705" s="37">
        <v>695</v>
      </c>
      <c r="B705" s="117" t="s">
        <v>2017</v>
      </c>
      <c r="C705" s="117" t="s">
        <v>2927</v>
      </c>
      <c r="D705" s="243">
        <v>60000</v>
      </c>
      <c r="E705" s="243">
        <v>0</v>
      </c>
      <c r="F705" s="243">
        <v>60000</v>
      </c>
      <c r="G705" s="170"/>
      <c r="H705" s="117" t="s">
        <v>1813</v>
      </c>
      <c r="I705" s="165" t="s">
        <v>1601</v>
      </c>
      <c r="L705" s="178"/>
    </row>
    <row r="706" spans="1:12" s="65" customFormat="1" x14ac:dyDescent="0.2">
      <c r="A706" s="37">
        <v>696</v>
      </c>
      <c r="B706" s="117" t="s">
        <v>2017</v>
      </c>
      <c r="C706" s="117" t="s">
        <v>2017</v>
      </c>
      <c r="D706" s="243">
        <v>60000</v>
      </c>
      <c r="E706" s="243">
        <v>0</v>
      </c>
      <c r="F706" s="243">
        <v>60000</v>
      </c>
      <c r="G706" s="170"/>
      <c r="H706" s="117" t="s">
        <v>2687</v>
      </c>
      <c r="I706" s="273" t="s">
        <v>1480</v>
      </c>
      <c r="L706" s="178"/>
    </row>
    <row r="707" spans="1:12" s="65" customFormat="1" x14ac:dyDescent="0.2">
      <c r="A707" s="37">
        <v>697</v>
      </c>
      <c r="B707" s="117" t="s">
        <v>2017</v>
      </c>
      <c r="C707" s="117" t="s">
        <v>2017</v>
      </c>
      <c r="D707" s="243">
        <v>60000</v>
      </c>
      <c r="E707" s="243">
        <v>0</v>
      </c>
      <c r="F707" s="243">
        <v>60000</v>
      </c>
      <c r="G707" s="170"/>
      <c r="H707" s="117" t="s">
        <v>2685</v>
      </c>
      <c r="I707" s="273" t="s">
        <v>1480</v>
      </c>
      <c r="L707" s="178"/>
    </row>
    <row r="708" spans="1:12" s="65" customFormat="1" x14ac:dyDescent="0.2">
      <c r="A708" s="37">
        <v>698</v>
      </c>
      <c r="B708" s="117" t="s">
        <v>2017</v>
      </c>
      <c r="C708" s="117" t="s">
        <v>2017</v>
      </c>
      <c r="D708" s="243">
        <v>60000</v>
      </c>
      <c r="E708" s="243">
        <v>0</v>
      </c>
      <c r="F708" s="243">
        <v>60000</v>
      </c>
      <c r="G708" s="170"/>
      <c r="H708" s="117" t="s">
        <v>2686</v>
      </c>
      <c r="I708" s="273" t="s">
        <v>1480</v>
      </c>
      <c r="L708" s="178"/>
    </row>
    <row r="709" spans="1:12" s="65" customFormat="1" x14ac:dyDescent="0.2">
      <c r="A709" s="37">
        <v>699</v>
      </c>
      <c r="B709" s="165" t="s">
        <v>2211</v>
      </c>
      <c r="C709" s="117" t="s">
        <v>2017</v>
      </c>
      <c r="D709" s="243">
        <v>60000</v>
      </c>
      <c r="E709" s="243">
        <v>0</v>
      </c>
      <c r="F709" s="243">
        <v>60000</v>
      </c>
      <c r="G709" s="152"/>
      <c r="H709" s="117" t="s">
        <v>2423</v>
      </c>
      <c r="I709" s="165" t="s">
        <v>1726</v>
      </c>
    </row>
    <row r="710" spans="1:12" s="65" customFormat="1" x14ac:dyDescent="0.2">
      <c r="A710" s="37">
        <v>700</v>
      </c>
      <c r="B710" s="165" t="s">
        <v>2211</v>
      </c>
      <c r="C710" s="117" t="s">
        <v>2017</v>
      </c>
      <c r="D710" s="243">
        <v>60000</v>
      </c>
      <c r="E710" s="243">
        <v>0</v>
      </c>
      <c r="F710" s="243">
        <v>60000</v>
      </c>
      <c r="G710" s="152"/>
      <c r="H710" s="117" t="s">
        <v>2420</v>
      </c>
      <c r="I710" s="165">
        <v>87514501</v>
      </c>
    </row>
    <row r="711" spans="1:12" s="65" customFormat="1" x14ac:dyDescent="0.2">
      <c r="A711" s="37">
        <v>701</v>
      </c>
      <c r="B711" s="165" t="s">
        <v>2211</v>
      </c>
      <c r="C711" s="117" t="s">
        <v>2017</v>
      </c>
      <c r="D711" s="243">
        <v>60000</v>
      </c>
      <c r="E711" s="243">
        <v>0</v>
      </c>
      <c r="F711" s="243">
        <v>60000</v>
      </c>
      <c r="G711" s="152"/>
      <c r="H711" s="117" t="s">
        <v>2421</v>
      </c>
      <c r="I711" s="165">
        <v>86210001</v>
      </c>
    </row>
    <row r="712" spans="1:12" s="65" customFormat="1" x14ac:dyDescent="0.2">
      <c r="A712" s="37">
        <v>702</v>
      </c>
      <c r="B712" s="165" t="s">
        <v>2211</v>
      </c>
      <c r="C712" s="117" t="s">
        <v>2017</v>
      </c>
      <c r="D712" s="243">
        <v>60000</v>
      </c>
      <c r="E712" s="243">
        <v>0</v>
      </c>
      <c r="F712" s="243">
        <v>60000</v>
      </c>
      <c r="G712" s="152"/>
      <c r="H712" s="117" t="s">
        <v>1445</v>
      </c>
      <c r="I712" s="165" t="s">
        <v>2337</v>
      </c>
    </row>
    <row r="713" spans="1:12" s="65" customFormat="1" x14ac:dyDescent="0.2">
      <c r="A713" s="37">
        <v>703</v>
      </c>
      <c r="B713" s="165" t="s">
        <v>2211</v>
      </c>
      <c r="C713" s="117" t="s">
        <v>2017</v>
      </c>
      <c r="D713" s="243">
        <v>60000</v>
      </c>
      <c r="E713" s="243">
        <v>0</v>
      </c>
      <c r="F713" s="243">
        <v>60000</v>
      </c>
      <c r="G713" s="152"/>
      <c r="H713" s="117" t="s">
        <v>1445</v>
      </c>
      <c r="I713" s="165" t="s">
        <v>2337</v>
      </c>
    </row>
    <row r="714" spans="1:12" s="65" customFormat="1" x14ac:dyDescent="0.2">
      <c r="A714" s="37">
        <v>704</v>
      </c>
      <c r="B714" s="165" t="s">
        <v>2211</v>
      </c>
      <c r="C714" s="117" t="s">
        <v>2017</v>
      </c>
      <c r="D714" s="243">
        <v>60000</v>
      </c>
      <c r="E714" s="243">
        <v>0</v>
      </c>
      <c r="F714" s="243">
        <v>60000</v>
      </c>
      <c r="G714" s="152"/>
      <c r="H714" s="117" t="s">
        <v>1445</v>
      </c>
      <c r="I714" s="273" t="s">
        <v>1480</v>
      </c>
    </row>
    <row r="715" spans="1:12" x14ac:dyDescent="0.2">
      <c r="D715" s="221"/>
      <c r="E715" s="221"/>
      <c r="F715" s="244">
        <f>SUM(F11:F714)</f>
        <v>49938381.03943751</v>
      </c>
    </row>
    <row r="881" spans="1:12" s="37" customFormat="1" x14ac:dyDescent="0.2">
      <c r="A881"/>
      <c r="B881" s="98"/>
      <c r="C881" s="223"/>
      <c r="D881" s="161"/>
      <c r="E881" s="161"/>
      <c r="F881" s="161"/>
      <c r="G881" s="161"/>
      <c r="I881" s="323"/>
      <c r="L881" s="206"/>
    </row>
    <row r="882" spans="1:12" s="37" customFormat="1" x14ac:dyDescent="0.2">
      <c r="B882" s="98"/>
      <c r="C882" s="223"/>
      <c r="D882" s="161"/>
      <c r="E882" s="161"/>
      <c r="F882" s="161"/>
      <c r="G882" s="161"/>
      <c r="I882" s="323"/>
      <c r="L882" s="206"/>
    </row>
    <row r="883" spans="1:12" s="37" customFormat="1" x14ac:dyDescent="0.2">
      <c r="B883" s="174"/>
      <c r="C883" s="223"/>
      <c r="D883" s="161"/>
      <c r="E883" s="161"/>
      <c r="F883" s="161"/>
      <c r="G883" s="161"/>
      <c r="I883" s="323"/>
      <c r="L883" s="206"/>
    </row>
    <row r="884" spans="1:12" s="37" customFormat="1" ht="12.75" customHeight="1" x14ac:dyDescent="0.2">
      <c r="I884" s="187"/>
    </row>
    <row r="885" spans="1:12" s="37" customFormat="1" ht="12.75" customHeight="1" x14ac:dyDescent="0.2">
      <c r="I885" s="187"/>
    </row>
    <row r="886" spans="1:12" s="37" customFormat="1" ht="12.75" customHeight="1" x14ac:dyDescent="0.2">
      <c r="I886" s="187"/>
    </row>
    <row r="887" spans="1:12" s="37" customFormat="1" ht="12.75" customHeight="1" x14ac:dyDescent="0.2">
      <c r="I887" s="187"/>
    </row>
    <row r="888" spans="1:12" s="37" customFormat="1" ht="12.75" customHeight="1" x14ac:dyDescent="0.2">
      <c r="I888" s="187"/>
    </row>
    <row r="889" spans="1:12" s="37" customFormat="1" ht="12.75" customHeight="1" x14ac:dyDescent="0.2">
      <c r="I889" s="187"/>
    </row>
    <row r="890" spans="1:12" s="37" customFormat="1" ht="12.75" customHeight="1" x14ac:dyDescent="0.2">
      <c r="I890" s="187"/>
    </row>
    <row r="891" spans="1:12" s="37" customFormat="1" ht="12.75" customHeight="1" x14ac:dyDescent="0.2">
      <c r="I891" s="187"/>
    </row>
    <row r="892" spans="1:12" s="37" customFormat="1" ht="12.75" customHeight="1" x14ac:dyDescent="0.2">
      <c r="I892" s="187"/>
    </row>
    <row r="893" spans="1:12" s="203" customFormat="1" ht="12.75" customHeight="1" x14ac:dyDescent="0.2">
      <c r="A893" s="37"/>
      <c r="I893" s="324"/>
    </row>
    <row r="894" spans="1:12" s="37" customFormat="1" ht="12.75" customHeight="1" x14ac:dyDescent="0.2">
      <c r="A894" s="203"/>
      <c r="I894" s="187"/>
    </row>
    <row r="895" spans="1:12" s="37" customFormat="1" ht="12.75" customHeight="1" x14ac:dyDescent="0.2">
      <c r="I895" s="187"/>
    </row>
    <row r="896" spans="1:12" s="37" customFormat="1" ht="12.75" customHeight="1" x14ac:dyDescent="0.2">
      <c r="I896" s="187"/>
    </row>
    <row r="897" spans="1:9" s="37" customFormat="1" ht="12.75" customHeight="1" x14ac:dyDescent="0.2">
      <c r="I897" s="187"/>
    </row>
    <row r="898" spans="1:9" s="37" customFormat="1" ht="12.75" customHeight="1" x14ac:dyDescent="0.2">
      <c r="I898" s="187"/>
    </row>
    <row r="899" spans="1:9" s="37" customFormat="1" ht="12.75" customHeight="1" x14ac:dyDescent="0.2">
      <c r="I899" s="187"/>
    </row>
    <row r="900" spans="1:9" s="37" customFormat="1" ht="12.75" customHeight="1" x14ac:dyDescent="0.2">
      <c r="A900" s="204" t="s">
        <v>2675</v>
      </c>
      <c r="I900" s="187"/>
    </row>
    <row r="901" spans="1:9" s="37" customFormat="1" ht="12.75" customHeight="1" x14ac:dyDescent="0.2">
      <c r="I901" s="187"/>
    </row>
    <row r="902" spans="1:9" s="37" customFormat="1" ht="12.75" customHeight="1" x14ac:dyDescent="0.2">
      <c r="I902" s="187"/>
    </row>
    <row r="903" spans="1:9" s="203" customFormat="1" ht="12.75" customHeight="1" x14ac:dyDescent="0.2">
      <c r="A903" s="37"/>
      <c r="I903" s="324"/>
    </row>
    <row r="904" spans="1:9" s="37" customFormat="1" ht="12.75" customHeight="1" x14ac:dyDescent="0.2">
      <c r="A904" s="203"/>
      <c r="I904" s="187"/>
    </row>
    <row r="905" spans="1:9" s="37" customFormat="1" ht="12.75" customHeight="1" x14ac:dyDescent="0.2">
      <c r="I905" s="187"/>
    </row>
    <row r="906" spans="1:9" s="37" customFormat="1" ht="12.75" customHeight="1" x14ac:dyDescent="0.2">
      <c r="I906" s="187"/>
    </row>
    <row r="907" spans="1:9" s="37" customFormat="1" ht="12.75" customHeight="1" x14ac:dyDescent="0.2">
      <c r="I907" s="187"/>
    </row>
    <row r="908" spans="1:9" s="37" customFormat="1" ht="12.75" customHeight="1" x14ac:dyDescent="0.2">
      <c r="I908" s="187"/>
    </row>
    <row r="909" spans="1:9" s="37" customFormat="1" ht="12.75" customHeight="1" x14ac:dyDescent="0.2">
      <c r="I909" s="187"/>
    </row>
    <row r="910" spans="1:9" s="37" customFormat="1" ht="12.75" customHeight="1" x14ac:dyDescent="0.2">
      <c r="I910" s="187"/>
    </row>
    <row r="911" spans="1:9" s="37" customFormat="1" ht="12.75" customHeight="1" x14ac:dyDescent="0.2">
      <c r="I911" s="187"/>
    </row>
    <row r="912" spans="1:9" s="37" customFormat="1" ht="12.75" customHeight="1" x14ac:dyDescent="0.2">
      <c r="I912" s="187"/>
    </row>
    <row r="913" spans="1:9" s="203" customFormat="1" ht="12.75" customHeight="1" x14ac:dyDescent="0.2">
      <c r="A913" s="37"/>
      <c r="I913" s="324"/>
    </row>
    <row r="914" spans="1:9" s="37" customFormat="1" ht="12.75" customHeight="1" x14ac:dyDescent="0.2">
      <c r="A914" s="203"/>
      <c r="I914" s="187"/>
    </row>
    <row r="915" spans="1:9" s="37" customFormat="1" ht="12.75" customHeight="1" x14ac:dyDescent="0.2">
      <c r="I915" s="187"/>
    </row>
    <row r="916" spans="1:9" s="37" customFormat="1" ht="12.75" customHeight="1" x14ac:dyDescent="0.2">
      <c r="I916" s="187"/>
    </row>
    <row r="917" spans="1:9" s="37" customFormat="1" ht="12.75" customHeight="1" x14ac:dyDescent="0.2">
      <c r="I917" s="187"/>
    </row>
    <row r="918" spans="1:9" s="37" customFormat="1" ht="12.75" customHeight="1" x14ac:dyDescent="0.2">
      <c r="A918" s="65" t="s">
        <v>2677</v>
      </c>
      <c r="I918" s="187"/>
    </row>
    <row r="919" spans="1:9" s="37" customFormat="1" ht="12.75" customHeight="1" x14ac:dyDescent="0.2">
      <c r="I919" s="187"/>
    </row>
    <row r="920" spans="1:9" s="37" customFormat="1" ht="12.75" customHeight="1" x14ac:dyDescent="0.2">
      <c r="I920" s="187"/>
    </row>
    <row r="921" spans="1:9" s="37" customFormat="1" ht="12.75" customHeight="1" x14ac:dyDescent="0.2">
      <c r="I921" s="187"/>
    </row>
    <row r="922" spans="1:9" s="37" customFormat="1" ht="12.75" customHeight="1" x14ac:dyDescent="0.2">
      <c r="I922" s="187"/>
    </row>
    <row r="923" spans="1:9" s="203" customFormat="1" ht="12.75" customHeight="1" x14ac:dyDescent="0.2">
      <c r="A923" s="37"/>
      <c r="I923" s="324"/>
    </row>
    <row r="924" spans="1:9" s="37" customFormat="1" ht="12.75" customHeight="1" x14ac:dyDescent="0.2">
      <c r="A924" s="203"/>
      <c r="I924" s="187"/>
    </row>
    <row r="925" spans="1:9" s="37" customFormat="1" ht="12.75" customHeight="1" x14ac:dyDescent="0.2">
      <c r="I925" s="187"/>
    </row>
    <row r="926" spans="1:9" s="37" customFormat="1" ht="12.75" customHeight="1" x14ac:dyDescent="0.2">
      <c r="I926" s="187"/>
    </row>
    <row r="927" spans="1:9" s="37" customFormat="1" ht="12.75" customHeight="1" x14ac:dyDescent="0.2">
      <c r="I927" s="187"/>
    </row>
    <row r="928" spans="1:9" s="37" customFormat="1" ht="12.75" customHeight="1" x14ac:dyDescent="0.2">
      <c r="I928" s="187"/>
    </row>
    <row r="929" spans="1:9" s="37" customFormat="1" ht="12.75" customHeight="1" x14ac:dyDescent="0.2">
      <c r="I929" s="187"/>
    </row>
    <row r="930" spans="1:9" s="37" customFormat="1" ht="12.75" customHeight="1" x14ac:dyDescent="0.2">
      <c r="I930" s="187"/>
    </row>
    <row r="931" spans="1:9" s="37" customFormat="1" ht="12.75" customHeight="1" x14ac:dyDescent="0.2">
      <c r="I931" s="187"/>
    </row>
    <row r="932" spans="1:9" s="37" customFormat="1" ht="12.75" customHeight="1" x14ac:dyDescent="0.2">
      <c r="A932" s="204" t="s">
        <v>2675</v>
      </c>
      <c r="I932" s="187"/>
    </row>
    <row r="933" spans="1:9" s="203" customFormat="1" ht="12.75" customHeight="1" x14ac:dyDescent="0.2">
      <c r="A933" s="37"/>
      <c r="I933" s="324"/>
    </row>
    <row r="934" spans="1:9" s="37" customFormat="1" ht="12.75" customHeight="1" x14ac:dyDescent="0.2">
      <c r="A934" s="203"/>
      <c r="I934" s="187"/>
    </row>
    <row r="935" spans="1:9" s="37" customFormat="1" ht="12.75" customHeight="1" x14ac:dyDescent="0.2">
      <c r="I935" s="187"/>
    </row>
    <row r="936" spans="1:9" s="37" customFormat="1" ht="12.75" customHeight="1" x14ac:dyDescent="0.2">
      <c r="I936" s="187"/>
    </row>
    <row r="937" spans="1:9" s="37" customFormat="1" ht="12.75" customHeight="1" x14ac:dyDescent="0.2">
      <c r="I937" s="187"/>
    </row>
    <row r="938" spans="1:9" s="37" customFormat="1" ht="12.75" customHeight="1" x14ac:dyDescent="0.2">
      <c r="I938" s="187"/>
    </row>
    <row r="939" spans="1:9" s="37" customFormat="1" ht="12.75" customHeight="1" x14ac:dyDescent="0.2">
      <c r="I939" s="187"/>
    </row>
    <row r="940" spans="1:9" s="37" customFormat="1" ht="12.75" customHeight="1" x14ac:dyDescent="0.2">
      <c r="I940" s="187"/>
    </row>
    <row r="941" spans="1:9" s="37" customFormat="1" ht="12.75" customHeight="1" x14ac:dyDescent="0.2">
      <c r="I941" s="187"/>
    </row>
    <row r="942" spans="1:9" s="37" customFormat="1" ht="12.75" customHeight="1" x14ac:dyDescent="0.2">
      <c r="I942" s="187"/>
    </row>
    <row r="943" spans="1:9" s="203" customFormat="1" ht="12.75" customHeight="1" x14ac:dyDescent="0.2">
      <c r="A943" s="37"/>
      <c r="I943" s="324"/>
    </row>
    <row r="944" spans="1:9" s="37" customFormat="1" ht="12.75" customHeight="1" x14ac:dyDescent="0.2">
      <c r="A944" s="203"/>
      <c r="I944" s="187"/>
    </row>
    <row r="945" spans="1:9" s="37" customFormat="1" ht="12.75" customHeight="1" x14ac:dyDescent="0.2">
      <c r="I945" s="187"/>
    </row>
    <row r="946" spans="1:9" s="37" customFormat="1" ht="12.75" customHeight="1" x14ac:dyDescent="0.2">
      <c r="I946" s="187"/>
    </row>
    <row r="947" spans="1:9" s="37" customFormat="1" ht="12.75" customHeight="1" x14ac:dyDescent="0.2">
      <c r="I947" s="187"/>
    </row>
    <row r="948" spans="1:9" s="37" customFormat="1" ht="12.75" customHeight="1" x14ac:dyDescent="0.2">
      <c r="I948" s="187"/>
    </row>
    <row r="949" spans="1:9" s="37" customFormat="1" ht="12.75" customHeight="1" x14ac:dyDescent="0.2">
      <c r="I949" s="187"/>
    </row>
    <row r="950" spans="1:9" s="37" customFormat="1" ht="12.75" customHeight="1" x14ac:dyDescent="0.2">
      <c r="I950" s="187"/>
    </row>
    <row r="951" spans="1:9" s="37" customFormat="1" ht="12.75" customHeight="1" x14ac:dyDescent="0.2">
      <c r="I951" s="187"/>
    </row>
    <row r="952" spans="1:9" s="37" customFormat="1" ht="12.75" customHeight="1" x14ac:dyDescent="0.2">
      <c r="I952" s="187"/>
    </row>
    <row r="953" spans="1:9" s="203" customFormat="1" ht="12.75" customHeight="1" x14ac:dyDescent="0.2">
      <c r="A953" s="37"/>
      <c r="I953" s="324"/>
    </row>
    <row r="954" spans="1:9" s="37" customFormat="1" ht="12.75" customHeight="1" x14ac:dyDescent="0.2">
      <c r="A954" s="203"/>
      <c r="I954" s="187"/>
    </row>
    <row r="955" spans="1:9" s="37" customFormat="1" ht="12.75" customHeight="1" x14ac:dyDescent="0.2">
      <c r="I955" s="187"/>
    </row>
    <row r="956" spans="1:9" s="37" customFormat="1" ht="12.75" customHeight="1" x14ac:dyDescent="0.2">
      <c r="I956" s="187"/>
    </row>
    <row r="957" spans="1:9" s="37" customFormat="1" ht="12.75" customHeight="1" x14ac:dyDescent="0.2">
      <c r="I957" s="187"/>
    </row>
    <row r="958" spans="1:9" s="37" customFormat="1" ht="12.75" customHeight="1" x14ac:dyDescent="0.2">
      <c r="I958" s="187"/>
    </row>
    <row r="959" spans="1:9" s="37" customFormat="1" ht="12.75" customHeight="1" x14ac:dyDescent="0.2">
      <c r="I959" s="187"/>
    </row>
    <row r="960" spans="1:9" s="37" customFormat="1" ht="12.75" customHeight="1" x14ac:dyDescent="0.2">
      <c r="I960" s="187"/>
    </row>
    <row r="961" spans="1:9" s="37" customFormat="1" ht="12.75" customHeight="1" x14ac:dyDescent="0.2">
      <c r="I961" s="187"/>
    </row>
    <row r="962" spans="1:9" s="37" customFormat="1" ht="12.75" customHeight="1" x14ac:dyDescent="0.2">
      <c r="I962" s="187"/>
    </row>
    <row r="963" spans="1:9" s="203" customFormat="1" ht="12.75" customHeight="1" x14ac:dyDescent="0.2">
      <c r="A963" s="37"/>
      <c r="I963" s="324"/>
    </row>
    <row r="964" spans="1:9" s="37" customFormat="1" ht="12.75" customHeight="1" x14ac:dyDescent="0.2">
      <c r="A964" s="203"/>
      <c r="I964" s="187"/>
    </row>
    <row r="965" spans="1:9" s="37" customFormat="1" ht="12.75" customHeight="1" x14ac:dyDescent="0.2">
      <c r="I965" s="187"/>
    </row>
    <row r="966" spans="1:9" s="37" customFormat="1" ht="12.75" customHeight="1" x14ac:dyDescent="0.2">
      <c r="I966" s="187"/>
    </row>
    <row r="967" spans="1:9" s="37" customFormat="1" ht="12.75" customHeight="1" x14ac:dyDescent="0.2">
      <c r="I967" s="187"/>
    </row>
    <row r="968" spans="1:9" s="37" customFormat="1" ht="12.75" customHeight="1" x14ac:dyDescent="0.2">
      <c r="I968" s="187"/>
    </row>
    <row r="969" spans="1:9" s="37" customFormat="1" ht="12.75" customHeight="1" x14ac:dyDescent="0.2">
      <c r="I969" s="187"/>
    </row>
    <row r="970" spans="1:9" s="37" customFormat="1" ht="12.75" customHeight="1" x14ac:dyDescent="0.2">
      <c r="I970" s="187"/>
    </row>
    <row r="971" spans="1:9" s="37" customFormat="1" ht="12.75" customHeight="1" x14ac:dyDescent="0.2">
      <c r="I971" s="187"/>
    </row>
    <row r="972" spans="1:9" s="37" customFormat="1" ht="12.75" customHeight="1" x14ac:dyDescent="0.2">
      <c r="I972" s="187"/>
    </row>
    <row r="973" spans="1:9" s="203" customFormat="1" ht="12.75" customHeight="1" x14ac:dyDescent="0.2">
      <c r="A973" s="37"/>
      <c r="I973" s="324"/>
    </row>
    <row r="974" spans="1:9" s="37" customFormat="1" ht="12.75" customHeight="1" x14ac:dyDescent="0.2">
      <c r="A974" s="203"/>
      <c r="I974" s="187"/>
    </row>
    <row r="975" spans="1:9" s="37" customFormat="1" ht="12.75" customHeight="1" x14ac:dyDescent="0.2">
      <c r="I975" s="187"/>
    </row>
    <row r="976" spans="1:9" s="37" customFormat="1" ht="12.75" customHeight="1" x14ac:dyDescent="0.2">
      <c r="A976" s="65" t="s">
        <v>2677</v>
      </c>
      <c r="I976" s="187"/>
    </row>
    <row r="977" spans="1:9" s="37" customFormat="1" ht="12.75" customHeight="1" x14ac:dyDescent="0.2">
      <c r="I977" s="187"/>
    </row>
    <row r="978" spans="1:9" s="37" customFormat="1" ht="12.75" customHeight="1" x14ac:dyDescent="0.2">
      <c r="I978" s="187"/>
    </row>
    <row r="979" spans="1:9" s="37" customFormat="1" ht="12.75" customHeight="1" x14ac:dyDescent="0.2">
      <c r="I979" s="187"/>
    </row>
    <row r="980" spans="1:9" s="37" customFormat="1" ht="12.75" customHeight="1" x14ac:dyDescent="0.2">
      <c r="I980" s="187"/>
    </row>
    <row r="981" spans="1:9" s="37" customFormat="1" ht="12.75" customHeight="1" x14ac:dyDescent="0.2">
      <c r="I981" s="187"/>
    </row>
    <row r="982" spans="1:9" s="37" customFormat="1" ht="12.75" customHeight="1" x14ac:dyDescent="0.2">
      <c r="I982" s="187"/>
    </row>
    <row r="983" spans="1:9" s="203" customFormat="1" ht="12.75" customHeight="1" x14ac:dyDescent="0.2">
      <c r="A983" s="37"/>
      <c r="I983" s="324"/>
    </row>
    <row r="984" spans="1:9" s="37" customFormat="1" ht="12.75" customHeight="1" x14ac:dyDescent="0.2">
      <c r="A984" s="203"/>
      <c r="I984" s="187"/>
    </row>
    <row r="985" spans="1:9" s="37" customFormat="1" ht="12.75" customHeight="1" x14ac:dyDescent="0.2">
      <c r="I985" s="187"/>
    </row>
    <row r="986" spans="1:9" s="37" customFormat="1" ht="12.75" customHeight="1" x14ac:dyDescent="0.2">
      <c r="I986" s="187"/>
    </row>
    <row r="987" spans="1:9" s="37" customFormat="1" ht="12.75" customHeight="1" x14ac:dyDescent="0.2">
      <c r="I987" s="187"/>
    </row>
    <row r="988" spans="1:9" s="37" customFormat="1" ht="12.75" customHeight="1" x14ac:dyDescent="0.2">
      <c r="I988" s="187"/>
    </row>
    <row r="989" spans="1:9" s="37" customFormat="1" ht="12.75" customHeight="1" x14ac:dyDescent="0.2">
      <c r="I989" s="187"/>
    </row>
    <row r="990" spans="1:9" s="37" customFormat="1" ht="12.75" customHeight="1" x14ac:dyDescent="0.2">
      <c r="I990" s="187"/>
    </row>
    <row r="991" spans="1:9" s="37" customFormat="1" ht="12.75" customHeight="1" x14ac:dyDescent="0.2">
      <c r="I991" s="187"/>
    </row>
    <row r="992" spans="1:9" s="203" customFormat="1" ht="12.75" customHeight="1" x14ac:dyDescent="0.2">
      <c r="A992" s="37"/>
      <c r="I992" s="324"/>
    </row>
    <row r="993" spans="1:9" s="37" customFormat="1" ht="12.75" customHeight="1" x14ac:dyDescent="0.2">
      <c r="A993" s="203"/>
      <c r="I993" s="187"/>
    </row>
    <row r="994" spans="1:9" s="37" customFormat="1" ht="12.75" customHeight="1" x14ac:dyDescent="0.2">
      <c r="I994" s="187"/>
    </row>
    <row r="995" spans="1:9" s="37" customFormat="1" ht="12.75" customHeight="1" x14ac:dyDescent="0.2">
      <c r="I995" s="187"/>
    </row>
    <row r="996" spans="1:9" s="37" customFormat="1" ht="12.75" customHeight="1" x14ac:dyDescent="0.2">
      <c r="I996" s="187"/>
    </row>
    <row r="997" spans="1:9" s="37" customFormat="1" ht="12.75" customHeight="1" x14ac:dyDescent="0.2">
      <c r="I997" s="187"/>
    </row>
    <row r="998" spans="1:9" s="37" customFormat="1" ht="12.75" customHeight="1" x14ac:dyDescent="0.2">
      <c r="I998" s="187"/>
    </row>
    <row r="999" spans="1:9" s="37" customFormat="1" ht="12.75" customHeight="1" x14ac:dyDescent="0.2">
      <c r="I999" s="187"/>
    </row>
    <row r="1000" spans="1:9" s="37" customFormat="1" ht="12.75" customHeight="1" x14ac:dyDescent="0.2">
      <c r="I1000" s="187"/>
    </row>
    <row r="1001" spans="1:9" s="37" customFormat="1" ht="12.75" customHeight="1" x14ac:dyDescent="0.2">
      <c r="I1001" s="187"/>
    </row>
    <row r="1002" spans="1:9" s="37" customFormat="1" ht="12.75" customHeight="1" x14ac:dyDescent="0.2">
      <c r="I1002" s="187"/>
    </row>
    <row r="1003" spans="1:9" s="203" customFormat="1" ht="12.75" customHeight="1" x14ac:dyDescent="0.2">
      <c r="A1003" s="37"/>
      <c r="I1003" s="324"/>
    </row>
    <row r="1004" spans="1:9" s="37" customFormat="1" ht="12.75" customHeight="1" x14ac:dyDescent="0.2">
      <c r="A1004" s="203"/>
      <c r="I1004" s="187"/>
    </row>
    <row r="1005" spans="1:9" s="37" customFormat="1" ht="12.75" customHeight="1" x14ac:dyDescent="0.2">
      <c r="I1005" s="187"/>
    </row>
    <row r="1006" spans="1:9" s="37" customFormat="1" ht="12.75" customHeight="1" x14ac:dyDescent="0.2">
      <c r="I1006" s="187"/>
    </row>
    <row r="1007" spans="1:9" s="37" customFormat="1" ht="12.75" customHeight="1" x14ac:dyDescent="0.2">
      <c r="I1007" s="187"/>
    </row>
    <row r="1008" spans="1:9" s="37" customFormat="1" ht="12.75" customHeight="1" x14ac:dyDescent="0.2">
      <c r="I1008" s="187"/>
    </row>
    <row r="1009" spans="1:9" s="37" customFormat="1" ht="12.75" customHeight="1" x14ac:dyDescent="0.2">
      <c r="I1009" s="187"/>
    </row>
    <row r="1010" spans="1:9" s="37" customFormat="1" ht="12.75" customHeight="1" x14ac:dyDescent="0.2">
      <c r="I1010" s="187"/>
    </row>
    <row r="1011" spans="1:9" s="37" customFormat="1" ht="12.75" customHeight="1" x14ac:dyDescent="0.2">
      <c r="I1011" s="187"/>
    </row>
    <row r="1012" spans="1:9" s="37" customFormat="1" ht="12.75" customHeight="1" x14ac:dyDescent="0.2">
      <c r="I1012" s="187"/>
    </row>
    <row r="1013" spans="1:9" s="203" customFormat="1" ht="12.75" customHeight="1" x14ac:dyDescent="0.2">
      <c r="A1013" s="37"/>
      <c r="I1013" s="324"/>
    </row>
    <row r="1014" spans="1:9" s="37" customFormat="1" ht="12.75" customHeight="1" x14ac:dyDescent="0.2">
      <c r="A1014" s="203"/>
      <c r="I1014" s="187"/>
    </row>
    <row r="1015" spans="1:9" s="37" customFormat="1" ht="12.75" customHeight="1" x14ac:dyDescent="0.2">
      <c r="I1015" s="187"/>
    </row>
    <row r="1016" spans="1:9" s="37" customFormat="1" ht="12.75" customHeight="1" x14ac:dyDescent="0.2">
      <c r="I1016" s="187"/>
    </row>
    <row r="1017" spans="1:9" s="37" customFormat="1" ht="12.75" customHeight="1" x14ac:dyDescent="0.2">
      <c r="I1017" s="187"/>
    </row>
    <row r="1018" spans="1:9" s="37" customFormat="1" ht="12.75" customHeight="1" x14ac:dyDescent="0.2">
      <c r="I1018" s="187"/>
    </row>
    <row r="1019" spans="1:9" s="37" customFormat="1" ht="12.75" customHeight="1" x14ac:dyDescent="0.2">
      <c r="I1019" s="187"/>
    </row>
    <row r="1020" spans="1:9" s="37" customFormat="1" ht="12.75" customHeight="1" x14ac:dyDescent="0.2">
      <c r="I1020" s="187"/>
    </row>
    <row r="1021" spans="1:9" s="37" customFormat="1" ht="12.75" customHeight="1" x14ac:dyDescent="0.2">
      <c r="I1021" s="187"/>
    </row>
    <row r="1022" spans="1:9" s="37" customFormat="1" ht="12.75" customHeight="1" x14ac:dyDescent="0.2">
      <c r="I1022" s="187"/>
    </row>
    <row r="1023" spans="1:9" s="203" customFormat="1" ht="12.75" customHeight="1" x14ac:dyDescent="0.2">
      <c r="A1023" s="37"/>
      <c r="I1023" s="324"/>
    </row>
    <row r="1024" spans="1:9" s="37" customFormat="1" ht="12.75" customHeight="1" x14ac:dyDescent="0.2">
      <c r="A1024" s="203"/>
      <c r="I1024" s="187"/>
    </row>
    <row r="1025" spans="1:9" s="37" customFormat="1" ht="12.75" customHeight="1" x14ac:dyDescent="0.2">
      <c r="I1025" s="187"/>
    </row>
    <row r="1026" spans="1:9" s="37" customFormat="1" ht="12.75" customHeight="1" x14ac:dyDescent="0.2">
      <c r="I1026" s="187"/>
    </row>
    <row r="1027" spans="1:9" s="37" customFormat="1" ht="12.75" customHeight="1" x14ac:dyDescent="0.2">
      <c r="I1027" s="187"/>
    </row>
    <row r="1028" spans="1:9" s="37" customFormat="1" ht="12.75" customHeight="1" x14ac:dyDescent="0.2">
      <c r="I1028" s="187"/>
    </row>
    <row r="1029" spans="1:9" s="37" customFormat="1" ht="12.75" customHeight="1" x14ac:dyDescent="0.2">
      <c r="I1029" s="187"/>
    </row>
    <row r="1030" spans="1:9" s="37" customFormat="1" ht="12.75" customHeight="1" x14ac:dyDescent="0.2">
      <c r="I1030" s="187"/>
    </row>
    <row r="1031" spans="1:9" s="37" customFormat="1" ht="12.75" customHeight="1" x14ac:dyDescent="0.2">
      <c r="I1031" s="187"/>
    </row>
    <row r="1032" spans="1:9" s="37" customFormat="1" ht="12.75" customHeight="1" x14ac:dyDescent="0.2">
      <c r="I1032" s="187"/>
    </row>
    <row r="1033" spans="1:9" s="203" customFormat="1" ht="12.75" customHeight="1" x14ac:dyDescent="0.2">
      <c r="A1033" s="37"/>
      <c r="I1033" s="324"/>
    </row>
    <row r="1034" spans="1:9" s="37" customFormat="1" ht="12.75" customHeight="1" x14ac:dyDescent="0.2">
      <c r="A1034" s="203"/>
      <c r="I1034" s="187"/>
    </row>
    <row r="1035" spans="1:9" s="37" customFormat="1" ht="12.75" customHeight="1" x14ac:dyDescent="0.2">
      <c r="I1035" s="187"/>
    </row>
    <row r="1036" spans="1:9" s="37" customFormat="1" ht="12.75" customHeight="1" x14ac:dyDescent="0.2">
      <c r="I1036" s="187"/>
    </row>
    <row r="1037" spans="1:9" s="37" customFormat="1" ht="12.75" customHeight="1" x14ac:dyDescent="0.2">
      <c r="I1037" s="187"/>
    </row>
    <row r="1038" spans="1:9" s="37" customFormat="1" ht="12.75" customHeight="1" x14ac:dyDescent="0.2">
      <c r="I1038" s="187"/>
    </row>
    <row r="1039" spans="1:9" s="37" customFormat="1" ht="12.75" customHeight="1" x14ac:dyDescent="0.2">
      <c r="I1039" s="187"/>
    </row>
    <row r="1040" spans="1:9" s="37" customFormat="1" ht="12.75" customHeight="1" x14ac:dyDescent="0.2">
      <c r="I1040" s="187"/>
    </row>
    <row r="1041" spans="1:9" s="37" customFormat="1" ht="12.75" customHeight="1" x14ac:dyDescent="0.2">
      <c r="I1041" s="187"/>
    </row>
    <row r="1042" spans="1:9" s="37" customFormat="1" ht="12.75" customHeight="1" x14ac:dyDescent="0.2">
      <c r="I1042" s="187"/>
    </row>
    <row r="1043" spans="1:9" s="203" customFormat="1" ht="12.75" customHeight="1" x14ac:dyDescent="0.2">
      <c r="A1043" s="37"/>
      <c r="I1043" s="324"/>
    </row>
    <row r="1044" spans="1:9" s="37" customFormat="1" ht="12.75" customHeight="1" x14ac:dyDescent="0.2">
      <c r="A1044" s="203"/>
      <c r="I1044" s="187"/>
    </row>
    <row r="1045" spans="1:9" s="37" customFormat="1" ht="12.75" customHeight="1" x14ac:dyDescent="0.2">
      <c r="I1045" s="187"/>
    </row>
    <row r="1046" spans="1:9" s="37" customFormat="1" ht="12.75" customHeight="1" x14ac:dyDescent="0.2">
      <c r="I1046" s="187"/>
    </row>
    <row r="1047" spans="1:9" s="37" customFormat="1" ht="12.75" customHeight="1" x14ac:dyDescent="0.2">
      <c r="I1047" s="187"/>
    </row>
    <row r="1048" spans="1:9" s="37" customFormat="1" ht="12.75" customHeight="1" x14ac:dyDescent="0.2">
      <c r="I1048" s="187"/>
    </row>
    <row r="1049" spans="1:9" s="37" customFormat="1" ht="12.75" customHeight="1" x14ac:dyDescent="0.2">
      <c r="I1049" s="187"/>
    </row>
    <row r="1050" spans="1:9" s="37" customFormat="1" ht="12.75" customHeight="1" x14ac:dyDescent="0.2">
      <c r="A1050" t="s">
        <v>2609</v>
      </c>
      <c r="I1050" s="187"/>
    </row>
    <row r="1051" spans="1:9" s="37" customFormat="1" ht="12.75" customHeight="1" x14ac:dyDescent="0.2">
      <c r="I1051" s="187"/>
    </row>
    <row r="1052" spans="1:9" s="37" customFormat="1" ht="12.75" customHeight="1" x14ac:dyDescent="0.2">
      <c r="I1052" s="187"/>
    </row>
    <row r="1053" spans="1:9" s="203" customFormat="1" ht="12.75" customHeight="1" x14ac:dyDescent="0.2">
      <c r="A1053" s="37"/>
      <c r="I1053" s="324"/>
    </row>
    <row r="1054" spans="1:9" s="37" customFormat="1" ht="12.75" customHeight="1" x14ac:dyDescent="0.2">
      <c r="A1054" s="203"/>
      <c r="I1054" s="187"/>
    </row>
    <row r="1055" spans="1:9" s="37" customFormat="1" ht="12.75" customHeight="1" x14ac:dyDescent="0.2">
      <c r="I1055" s="187"/>
    </row>
    <row r="1056" spans="1:9" s="37" customFormat="1" ht="12.75" customHeight="1" x14ac:dyDescent="0.2">
      <c r="I1056" s="187"/>
    </row>
    <row r="1057" spans="1:9" s="37" customFormat="1" ht="12.75" customHeight="1" x14ac:dyDescent="0.2">
      <c r="I1057" s="187"/>
    </row>
    <row r="1058" spans="1:9" s="37" customFormat="1" ht="12.75" customHeight="1" x14ac:dyDescent="0.2">
      <c r="I1058" s="187"/>
    </row>
    <row r="1059" spans="1:9" s="37" customFormat="1" ht="12.75" customHeight="1" x14ac:dyDescent="0.2">
      <c r="A1059" s="204" t="s">
        <v>2675</v>
      </c>
      <c r="I1059" s="187"/>
    </row>
    <row r="1060" spans="1:9" s="37" customFormat="1" ht="12.75" customHeight="1" x14ac:dyDescent="0.2">
      <c r="I1060" s="187"/>
    </row>
    <row r="1061" spans="1:9" s="37" customFormat="1" ht="12.75" customHeight="1" x14ac:dyDescent="0.2">
      <c r="I1061" s="187"/>
    </row>
    <row r="1062" spans="1:9" s="37" customFormat="1" ht="12.75" customHeight="1" x14ac:dyDescent="0.2">
      <c r="I1062" s="187"/>
    </row>
    <row r="1063" spans="1:9" s="203" customFormat="1" ht="12.75" customHeight="1" x14ac:dyDescent="0.2">
      <c r="A1063" s="37"/>
      <c r="I1063" s="324"/>
    </row>
    <row r="1064" spans="1:9" s="37" customFormat="1" ht="12.75" customHeight="1" x14ac:dyDescent="0.2">
      <c r="A1064" s="203"/>
      <c r="I1064" s="187"/>
    </row>
    <row r="1065" spans="1:9" s="37" customFormat="1" ht="12.75" customHeight="1" x14ac:dyDescent="0.2">
      <c r="I1065" s="187"/>
    </row>
    <row r="1066" spans="1:9" s="37" customFormat="1" ht="12.75" customHeight="1" x14ac:dyDescent="0.2">
      <c r="I1066" s="187"/>
    </row>
    <row r="1067" spans="1:9" s="37" customFormat="1" ht="12.75" customHeight="1" x14ac:dyDescent="0.2">
      <c r="I1067" s="187"/>
    </row>
    <row r="1068" spans="1:9" s="37" customFormat="1" ht="12.75" customHeight="1" x14ac:dyDescent="0.2">
      <c r="I1068" s="187"/>
    </row>
    <row r="1069" spans="1:9" s="37" customFormat="1" ht="12.75" customHeight="1" x14ac:dyDescent="0.2">
      <c r="I1069" s="187"/>
    </row>
    <row r="1070" spans="1:9" s="37" customFormat="1" ht="12.75" customHeight="1" x14ac:dyDescent="0.2">
      <c r="I1070" s="187"/>
    </row>
    <row r="1071" spans="1:9" s="37" customFormat="1" ht="12.75" customHeight="1" x14ac:dyDescent="0.2">
      <c r="I1071" s="187"/>
    </row>
    <row r="1072" spans="1:9" s="37" customFormat="1" ht="12.75" customHeight="1" x14ac:dyDescent="0.2">
      <c r="I1072" s="187"/>
    </row>
    <row r="1073" spans="1:9" s="203" customFormat="1" ht="12.75" customHeight="1" x14ac:dyDescent="0.2">
      <c r="A1073" s="37"/>
      <c r="I1073" s="324"/>
    </row>
    <row r="1074" spans="1:9" s="37" customFormat="1" ht="12.75" customHeight="1" x14ac:dyDescent="0.2">
      <c r="A1074" s="203"/>
      <c r="I1074" s="187"/>
    </row>
    <row r="1075" spans="1:9" s="37" customFormat="1" ht="12.75" customHeight="1" x14ac:dyDescent="0.2">
      <c r="I1075" s="187"/>
    </row>
    <row r="1076" spans="1:9" s="37" customFormat="1" ht="12.75" customHeight="1" x14ac:dyDescent="0.2">
      <c r="I1076" s="187"/>
    </row>
    <row r="1077" spans="1:9" s="37" customFormat="1" ht="12.75" customHeight="1" x14ac:dyDescent="0.2">
      <c r="I1077" s="187"/>
    </row>
    <row r="1078" spans="1:9" s="37" customFormat="1" ht="12.75" customHeight="1" x14ac:dyDescent="0.2">
      <c r="I1078" s="187"/>
    </row>
    <row r="1079" spans="1:9" s="37" customFormat="1" ht="12.75" customHeight="1" x14ac:dyDescent="0.2">
      <c r="I1079" s="187"/>
    </row>
    <row r="1080" spans="1:9" s="37" customFormat="1" ht="12.75" customHeight="1" x14ac:dyDescent="0.2">
      <c r="I1080" s="187"/>
    </row>
    <row r="1081" spans="1:9" s="37" customFormat="1" ht="12.75" customHeight="1" x14ac:dyDescent="0.2">
      <c r="I1081" s="187"/>
    </row>
    <row r="1082" spans="1:9" s="37" customFormat="1" ht="12.75" customHeight="1" x14ac:dyDescent="0.2">
      <c r="I1082" s="187"/>
    </row>
    <row r="1083" spans="1:9" s="203" customFormat="1" ht="12.75" customHeight="1" x14ac:dyDescent="0.2">
      <c r="A1083" s="37"/>
      <c r="I1083" s="324"/>
    </row>
    <row r="1084" spans="1:9" s="37" customFormat="1" ht="12.75" customHeight="1" x14ac:dyDescent="0.2">
      <c r="A1084" s="203"/>
      <c r="I1084" s="187"/>
    </row>
    <row r="1085" spans="1:9" s="37" customFormat="1" ht="12.75" customHeight="1" x14ac:dyDescent="0.2">
      <c r="I1085" s="187"/>
    </row>
    <row r="1086" spans="1:9" s="37" customFormat="1" ht="12.75" customHeight="1" x14ac:dyDescent="0.2">
      <c r="I1086" s="187"/>
    </row>
    <row r="1087" spans="1:9" s="37" customFormat="1" ht="12.75" customHeight="1" x14ac:dyDescent="0.2">
      <c r="I1087" s="187"/>
    </row>
    <row r="1088" spans="1:9" s="37" customFormat="1" ht="12.75" customHeight="1" x14ac:dyDescent="0.2">
      <c r="I1088" s="187"/>
    </row>
    <row r="1089" spans="1:9" s="37" customFormat="1" ht="12.75" customHeight="1" x14ac:dyDescent="0.2">
      <c r="I1089" s="187"/>
    </row>
    <row r="1090" spans="1:9" s="37" customFormat="1" ht="12.75" customHeight="1" x14ac:dyDescent="0.2">
      <c r="I1090" s="187"/>
    </row>
    <row r="1091" spans="1:9" s="37" customFormat="1" ht="12.75" customHeight="1" x14ac:dyDescent="0.2">
      <c r="I1091" s="187"/>
    </row>
    <row r="1092" spans="1:9" s="37" customFormat="1" ht="12.75" customHeight="1" x14ac:dyDescent="0.2">
      <c r="I1092" s="187"/>
    </row>
    <row r="1093" spans="1:9" s="203" customFormat="1" ht="12.75" customHeight="1" x14ac:dyDescent="0.2">
      <c r="A1093" s="37"/>
      <c r="I1093" s="324"/>
    </row>
    <row r="1094" spans="1:9" s="37" customFormat="1" ht="12.75" customHeight="1" x14ac:dyDescent="0.2">
      <c r="A1094" s="203"/>
      <c r="I1094" s="187"/>
    </row>
    <row r="1095" spans="1:9" s="37" customFormat="1" ht="12.75" customHeight="1" x14ac:dyDescent="0.2">
      <c r="I1095" s="187"/>
    </row>
    <row r="1096" spans="1:9" s="37" customFormat="1" ht="12.75" customHeight="1" x14ac:dyDescent="0.2">
      <c r="I1096" s="187"/>
    </row>
    <row r="1097" spans="1:9" s="37" customFormat="1" ht="12.75" customHeight="1" x14ac:dyDescent="0.2">
      <c r="I1097" s="187"/>
    </row>
    <row r="1098" spans="1:9" s="37" customFormat="1" ht="12.75" customHeight="1" x14ac:dyDescent="0.2">
      <c r="I1098" s="187"/>
    </row>
    <row r="1099" spans="1:9" s="37" customFormat="1" ht="12.75" customHeight="1" x14ac:dyDescent="0.2">
      <c r="I1099" s="187"/>
    </row>
    <row r="1100" spans="1:9" s="37" customFormat="1" ht="12.75" customHeight="1" x14ac:dyDescent="0.2">
      <c r="I1100" s="187"/>
    </row>
    <row r="1101" spans="1:9" s="37" customFormat="1" ht="12.75" customHeight="1" x14ac:dyDescent="0.2">
      <c r="I1101" s="187"/>
    </row>
    <row r="1102" spans="1:9" s="37" customFormat="1" ht="12.75" customHeight="1" x14ac:dyDescent="0.2">
      <c r="I1102" s="187"/>
    </row>
    <row r="1103" spans="1:9" s="203" customFormat="1" ht="12.75" customHeight="1" x14ac:dyDescent="0.2">
      <c r="A1103" s="37"/>
      <c r="I1103" s="324"/>
    </row>
    <row r="1104" spans="1:9" s="37" customFormat="1" ht="12.75" customHeight="1" x14ac:dyDescent="0.2">
      <c r="A1104" s="203"/>
      <c r="I1104" s="187"/>
    </row>
    <row r="1105" spans="1:9" s="37" customFormat="1" ht="12.75" customHeight="1" x14ac:dyDescent="0.2">
      <c r="I1105" s="187"/>
    </row>
    <row r="1106" spans="1:9" s="37" customFormat="1" ht="12.75" customHeight="1" x14ac:dyDescent="0.2">
      <c r="I1106" s="187"/>
    </row>
    <row r="1107" spans="1:9" s="37" customFormat="1" ht="12.75" customHeight="1" x14ac:dyDescent="0.2">
      <c r="I1107" s="187"/>
    </row>
    <row r="1108" spans="1:9" s="37" customFormat="1" ht="12.75" customHeight="1" x14ac:dyDescent="0.2">
      <c r="I1108" s="187"/>
    </row>
    <row r="1109" spans="1:9" s="37" customFormat="1" ht="12.75" customHeight="1" x14ac:dyDescent="0.2">
      <c r="I1109" s="187"/>
    </row>
    <row r="1110" spans="1:9" s="37" customFormat="1" ht="12.75" customHeight="1" x14ac:dyDescent="0.2">
      <c r="I1110" s="187"/>
    </row>
    <row r="1111" spans="1:9" s="37" customFormat="1" ht="12.75" customHeight="1" x14ac:dyDescent="0.2">
      <c r="I1111" s="187"/>
    </row>
    <row r="1112" spans="1:9" s="37" customFormat="1" ht="12.75" customHeight="1" x14ac:dyDescent="0.2">
      <c r="I1112" s="187"/>
    </row>
    <row r="1113" spans="1:9" s="203" customFormat="1" ht="12.75" customHeight="1" x14ac:dyDescent="0.2">
      <c r="A1113" s="37"/>
      <c r="I1113" s="324"/>
    </row>
    <row r="1114" spans="1:9" s="37" customFormat="1" ht="12.75" customHeight="1" x14ac:dyDescent="0.2">
      <c r="A1114" s="203"/>
      <c r="I1114" s="187"/>
    </row>
    <row r="1115" spans="1:9" s="37" customFormat="1" ht="12.75" customHeight="1" x14ac:dyDescent="0.2">
      <c r="I1115" s="187"/>
    </row>
    <row r="1116" spans="1:9" s="37" customFormat="1" ht="12.75" customHeight="1" x14ac:dyDescent="0.2">
      <c r="I1116" s="187"/>
    </row>
    <row r="1117" spans="1:9" s="37" customFormat="1" ht="12.75" customHeight="1" x14ac:dyDescent="0.2">
      <c r="I1117" s="187"/>
    </row>
    <row r="1118" spans="1:9" s="37" customFormat="1" ht="12.75" customHeight="1" x14ac:dyDescent="0.2">
      <c r="I1118" s="187"/>
    </row>
    <row r="1119" spans="1:9" s="37" customFormat="1" ht="12.75" customHeight="1" x14ac:dyDescent="0.2">
      <c r="I1119" s="187"/>
    </row>
    <row r="1120" spans="1:9" s="37" customFormat="1" ht="12.75" customHeight="1" x14ac:dyDescent="0.2">
      <c r="I1120" s="187"/>
    </row>
    <row r="1121" spans="1:9" s="37" customFormat="1" ht="12.75" customHeight="1" x14ac:dyDescent="0.2">
      <c r="I1121" s="187"/>
    </row>
    <row r="1122" spans="1:9" s="37" customFormat="1" ht="12.75" customHeight="1" x14ac:dyDescent="0.2">
      <c r="I1122" s="187"/>
    </row>
    <row r="1123" spans="1:9" s="203" customFormat="1" ht="12.75" customHeight="1" x14ac:dyDescent="0.2">
      <c r="A1123" s="37"/>
      <c r="I1123" s="324"/>
    </row>
    <row r="1124" spans="1:9" s="37" customFormat="1" ht="12.75" customHeight="1" x14ac:dyDescent="0.2">
      <c r="A1124" s="203"/>
      <c r="I1124" s="187"/>
    </row>
    <row r="1125" spans="1:9" s="37" customFormat="1" ht="12.75" customHeight="1" x14ac:dyDescent="0.2">
      <c r="I1125" s="187"/>
    </row>
    <row r="1126" spans="1:9" s="37" customFormat="1" ht="12.75" customHeight="1" x14ac:dyDescent="0.2">
      <c r="I1126" s="187"/>
    </row>
    <row r="1127" spans="1:9" s="37" customFormat="1" ht="12.75" customHeight="1" x14ac:dyDescent="0.2">
      <c r="I1127" s="187"/>
    </row>
    <row r="1128" spans="1:9" s="37" customFormat="1" ht="12.75" customHeight="1" x14ac:dyDescent="0.2">
      <c r="I1128" s="187"/>
    </row>
    <row r="1129" spans="1:9" s="37" customFormat="1" ht="12.75" customHeight="1" x14ac:dyDescent="0.2">
      <c r="I1129" s="187"/>
    </row>
    <row r="1130" spans="1:9" s="37" customFormat="1" ht="12.75" customHeight="1" x14ac:dyDescent="0.2">
      <c r="I1130" s="187"/>
    </row>
    <row r="1131" spans="1:9" s="37" customFormat="1" ht="12.75" customHeight="1" x14ac:dyDescent="0.2">
      <c r="I1131" s="187"/>
    </row>
    <row r="1132" spans="1:9" s="37" customFormat="1" ht="12.75" customHeight="1" x14ac:dyDescent="0.2">
      <c r="I1132" s="187"/>
    </row>
    <row r="1133" spans="1:9" s="203" customFormat="1" ht="12.75" customHeight="1" x14ac:dyDescent="0.2">
      <c r="A1133" s="37"/>
      <c r="I1133" s="324"/>
    </row>
    <row r="1134" spans="1:9" s="37" customFormat="1" ht="12.75" customHeight="1" x14ac:dyDescent="0.2">
      <c r="A1134" s="203"/>
      <c r="I1134" s="187"/>
    </row>
    <row r="1135" spans="1:9" s="37" customFormat="1" ht="12.75" customHeight="1" x14ac:dyDescent="0.2">
      <c r="I1135" s="187"/>
    </row>
    <row r="1136" spans="1:9" s="37" customFormat="1" ht="12.75" customHeight="1" x14ac:dyDescent="0.2">
      <c r="I1136" s="187"/>
    </row>
    <row r="1137" spans="1:9" s="37" customFormat="1" ht="12.75" customHeight="1" x14ac:dyDescent="0.2">
      <c r="I1137" s="187"/>
    </row>
    <row r="1138" spans="1:9" s="37" customFormat="1" ht="12.75" customHeight="1" x14ac:dyDescent="0.2">
      <c r="I1138" s="187"/>
    </row>
    <row r="1139" spans="1:9" s="37" customFormat="1" ht="12.75" customHeight="1" x14ac:dyDescent="0.2">
      <c r="I1139" s="187"/>
    </row>
    <row r="1140" spans="1:9" s="37" customFormat="1" ht="12.75" customHeight="1" x14ac:dyDescent="0.2">
      <c r="I1140" s="187"/>
    </row>
    <row r="1141" spans="1:9" s="37" customFormat="1" ht="12.75" customHeight="1" x14ac:dyDescent="0.2">
      <c r="I1141" s="187"/>
    </row>
    <row r="1142" spans="1:9" s="37" customFormat="1" ht="12.75" customHeight="1" x14ac:dyDescent="0.2">
      <c r="I1142" s="187"/>
    </row>
    <row r="1143" spans="1:9" s="203" customFormat="1" ht="12.75" customHeight="1" x14ac:dyDescent="0.2">
      <c r="A1143" s="37"/>
      <c r="I1143" s="324"/>
    </row>
    <row r="1144" spans="1:9" s="37" customFormat="1" ht="12.75" customHeight="1" x14ac:dyDescent="0.2">
      <c r="A1144" s="203"/>
      <c r="I1144" s="187"/>
    </row>
    <row r="1145" spans="1:9" s="37" customFormat="1" ht="12.75" customHeight="1" x14ac:dyDescent="0.2">
      <c r="I1145" s="187"/>
    </row>
    <row r="1146" spans="1:9" s="37" customFormat="1" ht="12.75" customHeight="1" x14ac:dyDescent="0.2">
      <c r="I1146" s="187"/>
    </row>
    <row r="1147" spans="1:9" s="37" customFormat="1" ht="12.75" customHeight="1" x14ac:dyDescent="0.2">
      <c r="I1147" s="187"/>
    </row>
    <row r="1148" spans="1:9" s="37" customFormat="1" ht="12.75" customHeight="1" x14ac:dyDescent="0.2">
      <c r="I1148" s="187"/>
    </row>
    <row r="1149" spans="1:9" s="37" customFormat="1" ht="12.75" customHeight="1" x14ac:dyDescent="0.2">
      <c r="I1149" s="187"/>
    </row>
    <row r="1150" spans="1:9" s="37" customFormat="1" ht="12.75" customHeight="1" x14ac:dyDescent="0.2">
      <c r="I1150" s="187"/>
    </row>
    <row r="1151" spans="1:9" s="37" customFormat="1" ht="12.75" customHeight="1" x14ac:dyDescent="0.2">
      <c r="I1151" s="187"/>
    </row>
    <row r="1152" spans="1:9" s="37" customFormat="1" ht="12.75" customHeight="1" x14ac:dyDescent="0.2">
      <c r="I1152" s="187"/>
    </row>
    <row r="1153" spans="1:9" s="203" customFormat="1" ht="12.75" customHeight="1" x14ac:dyDescent="0.2">
      <c r="A1153" s="37"/>
      <c r="I1153" s="324"/>
    </row>
    <row r="1154" spans="1:9" s="37" customFormat="1" ht="12.75" customHeight="1" x14ac:dyDescent="0.2">
      <c r="A1154" s="203"/>
      <c r="I1154" s="187"/>
    </row>
    <row r="1155" spans="1:9" s="37" customFormat="1" ht="12.75" customHeight="1" x14ac:dyDescent="0.2">
      <c r="I1155" s="187"/>
    </row>
    <row r="1156" spans="1:9" s="37" customFormat="1" ht="12.75" customHeight="1" x14ac:dyDescent="0.2">
      <c r="I1156" s="187"/>
    </row>
    <row r="1157" spans="1:9" s="37" customFormat="1" ht="12.75" customHeight="1" x14ac:dyDescent="0.2">
      <c r="I1157" s="187"/>
    </row>
    <row r="1158" spans="1:9" s="37" customFormat="1" ht="12.75" customHeight="1" x14ac:dyDescent="0.2">
      <c r="I1158" s="187"/>
    </row>
    <row r="1159" spans="1:9" s="37" customFormat="1" ht="12.75" customHeight="1" x14ac:dyDescent="0.2">
      <c r="I1159" s="187"/>
    </row>
    <row r="1160" spans="1:9" s="37" customFormat="1" ht="12.75" customHeight="1" x14ac:dyDescent="0.2">
      <c r="I1160" s="187"/>
    </row>
    <row r="1161" spans="1:9" s="37" customFormat="1" ht="12.75" customHeight="1" x14ac:dyDescent="0.2">
      <c r="I1161" s="187"/>
    </row>
    <row r="1162" spans="1:9" s="37" customFormat="1" ht="12.75" customHeight="1" x14ac:dyDescent="0.2">
      <c r="I1162" s="187"/>
    </row>
    <row r="1163" spans="1:9" s="203" customFormat="1" ht="12.75" customHeight="1" x14ac:dyDescent="0.2">
      <c r="A1163" s="37"/>
      <c r="I1163" s="324"/>
    </row>
    <row r="1164" spans="1:9" s="37" customFormat="1" ht="12.75" customHeight="1" x14ac:dyDescent="0.2">
      <c r="A1164" s="203"/>
      <c r="I1164" s="187"/>
    </row>
    <row r="1165" spans="1:9" s="37" customFormat="1" ht="12.75" customHeight="1" x14ac:dyDescent="0.2">
      <c r="I1165" s="187"/>
    </row>
    <row r="1166" spans="1:9" s="37" customFormat="1" ht="12.75" customHeight="1" x14ac:dyDescent="0.2">
      <c r="I1166" s="187"/>
    </row>
    <row r="1167" spans="1:9" s="37" customFormat="1" ht="12.75" customHeight="1" x14ac:dyDescent="0.2">
      <c r="I1167" s="187"/>
    </row>
    <row r="1168" spans="1:9" s="37" customFormat="1" ht="12.75" customHeight="1" x14ac:dyDescent="0.2">
      <c r="I1168" s="187"/>
    </row>
    <row r="1169" spans="1:9" s="37" customFormat="1" ht="12.75" customHeight="1" x14ac:dyDescent="0.2">
      <c r="I1169" s="187"/>
    </row>
    <row r="1170" spans="1:9" s="37" customFormat="1" ht="12.75" customHeight="1" x14ac:dyDescent="0.2">
      <c r="I1170" s="187"/>
    </row>
    <row r="1171" spans="1:9" s="37" customFormat="1" ht="12.75" customHeight="1" x14ac:dyDescent="0.2">
      <c r="I1171" s="187"/>
    </row>
    <row r="1172" spans="1:9" s="37" customFormat="1" ht="12.75" customHeight="1" x14ac:dyDescent="0.2">
      <c r="I1172" s="187"/>
    </row>
    <row r="1173" spans="1:9" s="203" customFormat="1" ht="12.75" customHeight="1" x14ac:dyDescent="0.2">
      <c r="A1173" s="37"/>
      <c r="I1173" s="324"/>
    </row>
    <row r="1174" spans="1:9" s="37" customFormat="1" ht="12.75" customHeight="1" x14ac:dyDescent="0.2">
      <c r="A1174" s="203"/>
      <c r="I1174" s="187"/>
    </row>
    <row r="1175" spans="1:9" s="37" customFormat="1" ht="12.75" customHeight="1" x14ac:dyDescent="0.2">
      <c r="I1175" s="187"/>
    </row>
    <row r="1176" spans="1:9" s="37" customFormat="1" ht="12.75" customHeight="1" x14ac:dyDescent="0.2">
      <c r="I1176" s="187"/>
    </row>
    <row r="1177" spans="1:9" s="37" customFormat="1" ht="12.75" customHeight="1" x14ac:dyDescent="0.2">
      <c r="I1177" s="187"/>
    </row>
    <row r="1178" spans="1:9" s="37" customFormat="1" ht="12.75" customHeight="1" x14ac:dyDescent="0.2">
      <c r="I1178" s="187"/>
    </row>
    <row r="1179" spans="1:9" s="37" customFormat="1" ht="12.75" customHeight="1" x14ac:dyDescent="0.2">
      <c r="I1179" s="187"/>
    </row>
    <row r="1180" spans="1:9" s="37" customFormat="1" ht="12.75" customHeight="1" x14ac:dyDescent="0.2">
      <c r="I1180" s="187"/>
    </row>
    <row r="1181" spans="1:9" s="37" customFormat="1" ht="12.75" customHeight="1" x14ac:dyDescent="0.2">
      <c r="I1181" s="187"/>
    </row>
    <row r="1182" spans="1:9" s="37" customFormat="1" ht="12.75" customHeight="1" x14ac:dyDescent="0.2">
      <c r="I1182" s="187"/>
    </row>
    <row r="1183" spans="1:9" s="203" customFormat="1" ht="12.75" customHeight="1" x14ac:dyDescent="0.2">
      <c r="A1183" t="s">
        <v>2609</v>
      </c>
      <c r="I1183" s="324"/>
    </row>
    <row r="1184" spans="1:9" s="37" customFormat="1" ht="12.75" customHeight="1" x14ac:dyDescent="0.2">
      <c r="A1184" s="203"/>
      <c r="I1184" s="187"/>
    </row>
    <row r="1185" spans="1:9" s="37" customFormat="1" ht="12.75" customHeight="1" x14ac:dyDescent="0.2">
      <c r="I1185" s="187"/>
    </row>
    <row r="1186" spans="1:9" s="37" customFormat="1" ht="12.75" customHeight="1" x14ac:dyDescent="0.2">
      <c r="I1186" s="187"/>
    </row>
    <row r="1187" spans="1:9" s="37" customFormat="1" ht="12.75" customHeight="1" x14ac:dyDescent="0.2">
      <c r="I1187" s="187"/>
    </row>
    <row r="1188" spans="1:9" s="37" customFormat="1" ht="12.75" customHeight="1" x14ac:dyDescent="0.2">
      <c r="I1188" s="187"/>
    </row>
    <row r="1189" spans="1:9" s="37" customFormat="1" ht="12.75" customHeight="1" x14ac:dyDescent="0.2">
      <c r="I1189" s="187"/>
    </row>
    <row r="1190" spans="1:9" s="37" customFormat="1" ht="12.75" customHeight="1" x14ac:dyDescent="0.2">
      <c r="I1190" s="187"/>
    </row>
    <row r="1191" spans="1:9" s="37" customFormat="1" ht="12.75" customHeight="1" x14ac:dyDescent="0.2">
      <c r="I1191" s="187"/>
    </row>
    <row r="1192" spans="1:9" s="37" customFormat="1" ht="12.75" customHeight="1" x14ac:dyDescent="0.2">
      <c r="I1192" s="187"/>
    </row>
    <row r="1193" spans="1:9" s="203" customFormat="1" ht="12.75" customHeight="1" x14ac:dyDescent="0.2">
      <c r="A1193" s="37"/>
      <c r="I1193" s="324"/>
    </row>
    <row r="1194" spans="1:9" s="37" customFormat="1" ht="12.75" customHeight="1" x14ac:dyDescent="0.2">
      <c r="A1194" s="203"/>
      <c r="I1194" s="187"/>
    </row>
    <row r="1195" spans="1:9" s="37" customFormat="1" ht="12.75" customHeight="1" x14ac:dyDescent="0.2">
      <c r="I1195" s="187"/>
    </row>
    <row r="1196" spans="1:9" s="37" customFormat="1" ht="12.75" customHeight="1" x14ac:dyDescent="0.2">
      <c r="I1196" s="187"/>
    </row>
    <row r="1197" spans="1:9" s="37" customFormat="1" ht="12.75" customHeight="1" x14ac:dyDescent="0.2">
      <c r="I1197" s="187"/>
    </row>
    <row r="1198" spans="1:9" s="37" customFormat="1" ht="12.75" customHeight="1" x14ac:dyDescent="0.2">
      <c r="I1198" s="187"/>
    </row>
    <row r="1199" spans="1:9" s="37" customFormat="1" ht="12.75" customHeight="1" x14ac:dyDescent="0.2">
      <c r="I1199" s="187"/>
    </row>
    <row r="1200" spans="1:9" s="37" customFormat="1" ht="12.75" customHeight="1" x14ac:dyDescent="0.2">
      <c r="I1200" s="187"/>
    </row>
    <row r="1201" spans="1:9" s="37" customFormat="1" ht="12.75" customHeight="1" x14ac:dyDescent="0.2">
      <c r="I1201" s="187"/>
    </row>
    <row r="1202" spans="1:9" s="37" customFormat="1" ht="12.75" customHeight="1" x14ac:dyDescent="0.2">
      <c r="I1202" s="187"/>
    </row>
    <row r="1203" spans="1:9" s="203" customFormat="1" ht="12.75" customHeight="1" x14ac:dyDescent="0.2">
      <c r="A1203" s="37"/>
      <c r="I1203" s="324"/>
    </row>
    <row r="1204" spans="1:9" s="37" customFormat="1" ht="12.75" customHeight="1" x14ac:dyDescent="0.2">
      <c r="A1204" s="203"/>
      <c r="I1204" s="187"/>
    </row>
    <row r="1205" spans="1:9" s="37" customFormat="1" ht="12.75" customHeight="1" x14ac:dyDescent="0.2">
      <c r="I1205" s="187"/>
    </row>
    <row r="1206" spans="1:9" s="37" customFormat="1" ht="12.75" customHeight="1" x14ac:dyDescent="0.2">
      <c r="I1206" s="187"/>
    </row>
    <row r="1207" spans="1:9" s="37" customFormat="1" ht="12.75" customHeight="1" x14ac:dyDescent="0.2">
      <c r="I1207" s="187"/>
    </row>
    <row r="1208" spans="1:9" s="37" customFormat="1" ht="12.75" customHeight="1" x14ac:dyDescent="0.2">
      <c r="I1208" s="187"/>
    </row>
    <row r="1209" spans="1:9" s="37" customFormat="1" ht="12.75" customHeight="1" x14ac:dyDescent="0.2">
      <c r="I1209" s="187"/>
    </row>
    <row r="1210" spans="1:9" s="37" customFormat="1" ht="12.75" customHeight="1" x14ac:dyDescent="0.2">
      <c r="I1210" s="187"/>
    </row>
    <row r="1211" spans="1:9" s="37" customFormat="1" ht="12.75" customHeight="1" x14ac:dyDescent="0.2">
      <c r="I1211" s="187"/>
    </row>
    <row r="1212" spans="1:9" s="37" customFormat="1" ht="12.75" customHeight="1" x14ac:dyDescent="0.2">
      <c r="I1212" s="187"/>
    </row>
    <row r="1213" spans="1:9" s="203" customFormat="1" ht="12.75" customHeight="1" x14ac:dyDescent="0.2">
      <c r="A1213" s="37"/>
      <c r="I1213" s="324"/>
    </row>
    <row r="1214" spans="1:9" s="37" customFormat="1" ht="12.75" customHeight="1" x14ac:dyDescent="0.2">
      <c r="A1214" s="203"/>
      <c r="I1214" s="187"/>
    </row>
    <row r="1215" spans="1:9" s="37" customFormat="1" ht="12.75" customHeight="1" x14ac:dyDescent="0.2">
      <c r="I1215" s="187"/>
    </row>
    <row r="1216" spans="1:9" s="37" customFormat="1" ht="12.75" customHeight="1" x14ac:dyDescent="0.2">
      <c r="I1216" s="187"/>
    </row>
    <row r="1217" spans="1:9" s="37" customFormat="1" ht="12.75" customHeight="1" x14ac:dyDescent="0.2">
      <c r="I1217" s="187"/>
    </row>
    <row r="1218" spans="1:9" s="37" customFormat="1" ht="12.75" customHeight="1" x14ac:dyDescent="0.2">
      <c r="I1218" s="187"/>
    </row>
    <row r="1219" spans="1:9" s="37" customFormat="1" ht="12.75" customHeight="1" x14ac:dyDescent="0.2">
      <c r="I1219" s="187"/>
    </row>
    <row r="1220" spans="1:9" s="37" customFormat="1" ht="12.75" customHeight="1" x14ac:dyDescent="0.2">
      <c r="I1220" s="187"/>
    </row>
    <row r="1221" spans="1:9" s="37" customFormat="1" ht="12.75" customHeight="1" x14ac:dyDescent="0.2">
      <c r="I1221" s="187"/>
    </row>
    <row r="1222" spans="1:9" s="37" customFormat="1" ht="12.75" customHeight="1" x14ac:dyDescent="0.2">
      <c r="I1222" s="187"/>
    </row>
    <row r="1223" spans="1:9" s="203" customFormat="1" ht="12.75" customHeight="1" x14ac:dyDescent="0.2">
      <c r="A1223" s="37"/>
      <c r="I1223" s="324"/>
    </row>
    <row r="1224" spans="1:9" s="37" customFormat="1" ht="12.75" customHeight="1" x14ac:dyDescent="0.2">
      <c r="A1224" s="203"/>
      <c r="I1224" s="187"/>
    </row>
    <row r="1225" spans="1:9" s="37" customFormat="1" ht="12.75" customHeight="1" x14ac:dyDescent="0.2">
      <c r="I1225" s="187"/>
    </row>
    <row r="1226" spans="1:9" s="37" customFormat="1" ht="12.75" customHeight="1" x14ac:dyDescent="0.2">
      <c r="A1226" t="s">
        <v>2609</v>
      </c>
      <c r="I1226" s="187"/>
    </row>
    <row r="1227" spans="1:9" s="37" customFormat="1" ht="12.75" customHeight="1" x14ac:dyDescent="0.2">
      <c r="I1227" s="187"/>
    </row>
    <row r="1228" spans="1:9" s="37" customFormat="1" ht="12.75" customHeight="1" x14ac:dyDescent="0.2">
      <c r="I1228" s="187"/>
    </row>
    <row r="1229" spans="1:9" s="37" customFormat="1" ht="12.75" customHeight="1" x14ac:dyDescent="0.2">
      <c r="I1229" s="187"/>
    </row>
    <row r="1230" spans="1:9" s="37" customFormat="1" ht="12.75" customHeight="1" x14ac:dyDescent="0.2">
      <c r="I1230" s="187"/>
    </row>
    <row r="1231" spans="1:9" s="37" customFormat="1" ht="12.75" customHeight="1" x14ac:dyDescent="0.2">
      <c r="I1231" s="187"/>
    </row>
    <row r="1232" spans="1:9" s="37" customFormat="1" ht="12.75" customHeight="1" x14ac:dyDescent="0.2">
      <c r="I1232" s="187"/>
    </row>
    <row r="1233" spans="1:9" s="203" customFormat="1" ht="12.75" customHeight="1" x14ac:dyDescent="0.2">
      <c r="A1233" s="37"/>
      <c r="I1233" s="324"/>
    </row>
    <row r="1234" spans="1:9" s="37" customFormat="1" ht="12.75" customHeight="1" x14ac:dyDescent="0.2">
      <c r="A1234" s="203"/>
      <c r="I1234" s="187"/>
    </row>
    <row r="1235" spans="1:9" s="37" customFormat="1" ht="12.75" customHeight="1" x14ac:dyDescent="0.2">
      <c r="I1235" s="187"/>
    </row>
    <row r="1236" spans="1:9" s="37" customFormat="1" ht="12.75" customHeight="1" x14ac:dyDescent="0.2">
      <c r="I1236" s="187"/>
    </row>
    <row r="1237" spans="1:9" s="37" customFormat="1" ht="12.75" customHeight="1" x14ac:dyDescent="0.2">
      <c r="I1237" s="187"/>
    </row>
    <row r="1238" spans="1:9" s="37" customFormat="1" ht="12.75" customHeight="1" x14ac:dyDescent="0.2">
      <c r="I1238" s="187"/>
    </row>
    <row r="1239" spans="1:9" s="37" customFormat="1" ht="12.75" customHeight="1" x14ac:dyDescent="0.2">
      <c r="I1239" s="187"/>
    </row>
    <row r="1240" spans="1:9" s="37" customFormat="1" ht="12.75" customHeight="1" x14ac:dyDescent="0.2">
      <c r="I1240" s="187"/>
    </row>
    <row r="1241" spans="1:9" s="37" customFormat="1" ht="12.75" customHeight="1" x14ac:dyDescent="0.2">
      <c r="I1241" s="187"/>
    </row>
    <row r="1242" spans="1:9" s="37" customFormat="1" ht="12.75" customHeight="1" x14ac:dyDescent="0.2">
      <c r="I1242" s="187"/>
    </row>
    <row r="1243" spans="1:9" s="203" customFormat="1" ht="12.75" customHeight="1" x14ac:dyDescent="0.2">
      <c r="A1243" s="37"/>
      <c r="I1243" s="324"/>
    </row>
    <row r="1244" spans="1:9" s="37" customFormat="1" ht="12.75" customHeight="1" x14ac:dyDescent="0.2">
      <c r="A1244" s="203"/>
      <c r="I1244" s="187"/>
    </row>
    <row r="1245" spans="1:9" s="37" customFormat="1" ht="12.75" customHeight="1" x14ac:dyDescent="0.2">
      <c r="I1245" s="187"/>
    </row>
    <row r="1246" spans="1:9" s="37" customFormat="1" ht="12.75" customHeight="1" x14ac:dyDescent="0.2">
      <c r="I1246" s="187"/>
    </row>
    <row r="1247" spans="1:9" s="37" customFormat="1" ht="12.75" customHeight="1" x14ac:dyDescent="0.2">
      <c r="I1247" s="187"/>
    </row>
    <row r="1248" spans="1:9" s="37" customFormat="1" ht="12.75" customHeight="1" x14ac:dyDescent="0.2">
      <c r="I1248" s="187"/>
    </row>
    <row r="1249" spans="1:9" s="37" customFormat="1" ht="12.75" customHeight="1" x14ac:dyDescent="0.2">
      <c r="I1249" s="187"/>
    </row>
    <row r="1250" spans="1:9" s="37" customFormat="1" ht="12.75" customHeight="1" x14ac:dyDescent="0.2">
      <c r="I1250" s="187"/>
    </row>
    <row r="1251" spans="1:9" s="37" customFormat="1" ht="12.75" customHeight="1" x14ac:dyDescent="0.2">
      <c r="I1251" s="187"/>
    </row>
    <row r="1252" spans="1:9" s="37" customFormat="1" ht="12.75" customHeight="1" x14ac:dyDescent="0.2">
      <c r="I1252" s="187"/>
    </row>
    <row r="1253" spans="1:9" s="203" customFormat="1" ht="12.75" customHeight="1" x14ac:dyDescent="0.2">
      <c r="A1253" s="37"/>
      <c r="I1253" s="324"/>
    </row>
    <row r="1254" spans="1:9" s="37" customFormat="1" ht="12.75" customHeight="1" x14ac:dyDescent="0.2">
      <c r="A1254" s="203"/>
      <c r="I1254" s="187"/>
    </row>
    <row r="1255" spans="1:9" s="37" customFormat="1" ht="12.75" customHeight="1" x14ac:dyDescent="0.2">
      <c r="I1255" s="187"/>
    </row>
    <row r="1256" spans="1:9" s="37" customFormat="1" ht="12.75" customHeight="1" x14ac:dyDescent="0.2">
      <c r="I1256" s="187"/>
    </row>
    <row r="1257" spans="1:9" s="37" customFormat="1" ht="12.75" customHeight="1" x14ac:dyDescent="0.2">
      <c r="I1257" s="187"/>
    </row>
    <row r="1258" spans="1:9" s="37" customFormat="1" ht="12.75" customHeight="1" x14ac:dyDescent="0.2">
      <c r="I1258" s="187"/>
    </row>
    <row r="1259" spans="1:9" s="37" customFormat="1" ht="12.75" customHeight="1" x14ac:dyDescent="0.2">
      <c r="I1259" s="187"/>
    </row>
    <row r="1260" spans="1:9" s="37" customFormat="1" ht="12.75" customHeight="1" x14ac:dyDescent="0.2">
      <c r="I1260" s="187"/>
    </row>
    <row r="1261" spans="1:9" s="37" customFormat="1" ht="12.75" customHeight="1" x14ac:dyDescent="0.2">
      <c r="I1261" s="187"/>
    </row>
    <row r="1262" spans="1:9" s="37" customFormat="1" ht="12.75" customHeight="1" x14ac:dyDescent="0.2">
      <c r="I1262" s="187"/>
    </row>
    <row r="1263" spans="1:9" s="203" customFormat="1" ht="12.75" customHeight="1" x14ac:dyDescent="0.2">
      <c r="A1263" s="37"/>
      <c r="I1263" s="324"/>
    </row>
    <row r="1264" spans="1:9" s="37" customFormat="1" ht="12.75" customHeight="1" x14ac:dyDescent="0.2">
      <c r="A1264" s="203"/>
      <c r="I1264" s="187"/>
    </row>
    <row r="1265" spans="1:9" s="37" customFormat="1" ht="12.75" customHeight="1" x14ac:dyDescent="0.2">
      <c r="I1265" s="187"/>
    </row>
    <row r="1266" spans="1:9" s="37" customFormat="1" ht="12.75" customHeight="1" x14ac:dyDescent="0.2">
      <c r="I1266" s="187"/>
    </row>
    <row r="1267" spans="1:9" s="37" customFormat="1" ht="12.75" customHeight="1" x14ac:dyDescent="0.2">
      <c r="I1267" s="187"/>
    </row>
    <row r="1268" spans="1:9" s="37" customFormat="1" ht="12.75" customHeight="1" x14ac:dyDescent="0.2">
      <c r="I1268" s="187"/>
    </row>
    <row r="1269" spans="1:9" s="37" customFormat="1" ht="12.75" customHeight="1" x14ac:dyDescent="0.2">
      <c r="I1269" s="187"/>
    </row>
    <row r="1270" spans="1:9" s="37" customFormat="1" ht="12.75" customHeight="1" x14ac:dyDescent="0.2">
      <c r="I1270" s="187"/>
    </row>
    <row r="1271" spans="1:9" s="37" customFormat="1" ht="12.75" customHeight="1" x14ac:dyDescent="0.2">
      <c r="I1271" s="187"/>
    </row>
    <row r="1272" spans="1:9" s="37" customFormat="1" ht="12.75" customHeight="1" x14ac:dyDescent="0.2">
      <c r="I1272" s="187"/>
    </row>
    <row r="1273" spans="1:9" s="203" customFormat="1" ht="12.75" customHeight="1" x14ac:dyDescent="0.2">
      <c r="A1273" s="37"/>
      <c r="I1273" s="324"/>
    </row>
    <row r="1274" spans="1:9" s="37" customFormat="1" ht="12.75" customHeight="1" x14ac:dyDescent="0.2">
      <c r="A1274" s="203"/>
      <c r="I1274" s="187"/>
    </row>
    <row r="1275" spans="1:9" s="37" customFormat="1" ht="12.75" customHeight="1" x14ac:dyDescent="0.2">
      <c r="I1275" s="187"/>
    </row>
    <row r="1276" spans="1:9" s="37" customFormat="1" ht="12.75" customHeight="1" x14ac:dyDescent="0.2">
      <c r="I1276" s="187"/>
    </row>
    <row r="1277" spans="1:9" s="37" customFormat="1" ht="12.75" customHeight="1" x14ac:dyDescent="0.2">
      <c r="I1277" s="187"/>
    </row>
    <row r="1278" spans="1:9" s="37" customFormat="1" ht="12.75" customHeight="1" x14ac:dyDescent="0.2">
      <c r="I1278" s="187"/>
    </row>
    <row r="1279" spans="1:9" s="37" customFormat="1" ht="12.75" customHeight="1" x14ac:dyDescent="0.2">
      <c r="I1279" s="187"/>
    </row>
    <row r="1280" spans="1:9" s="37" customFormat="1" ht="12.75" customHeight="1" x14ac:dyDescent="0.2">
      <c r="I1280" s="187"/>
    </row>
    <row r="1281" spans="1:9" s="37" customFormat="1" ht="12.75" customHeight="1" x14ac:dyDescent="0.2">
      <c r="I1281" s="187"/>
    </row>
    <row r="1282" spans="1:9" s="37" customFormat="1" ht="12.75" customHeight="1" x14ac:dyDescent="0.2">
      <c r="I1282" s="187"/>
    </row>
    <row r="1283" spans="1:9" s="203" customFormat="1" ht="12.75" customHeight="1" x14ac:dyDescent="0.2">
      <c r="A1283" s="37"/>
      <c r="I1283" s="324"/>
    </row>
    <row r="1284" spans="1:9" s="37" customFormat="1" ht="12.75" customHeight="1" x14ac:dyDescent="0.2">
      <c r="A1284" s="203"/>
      <c r="I1284" s="187"/>
    </row>
    <row r="1285" spans="1:9" s="37" customFormat="1" ht="12.75" customHeight="1" x14ac:dyDescent="0.2">
      <c r="I1285" s="187"/>
    </row>
    <row r="1286" spans="1:9" s="37" customFormat="1" ht="12.75" customHeight="1" x14ac:dyDescent="0.2">
      <c r="I1286" s="187"/>
    </row>
    <row r="1287" spans="1:9" s="37" customFormat="1" ht="12.75" customHeight="1" x14ac:dyDescent="0.2">
      <c r="I1287" s="187"/>
    </row>
    <row r="1288" spans="1:9" s="37" customFormat="1" ht="12.75" customHeight="1" x14ac:dyDescent="0.2">
      <c r="I1288" s="187"/>
    </row>
    <row r="1289" spans="1:9" s="37" customFormat="1" ht="12.75" customHeight="1" x14ac:dyDescent="0.2">
      <c r="I1289" s="187"/>
    </row>
    <row r="1290" spans="1:9" s="37" customFormat="1" ht="12.75" customHeight="1" x14ac:dyDescent="0.2">
      <c r="I1290" s="187"/>
    </row>
    <row r="1291" spans="1:9" s="37" customFormat="1" ht="12.75" customHeight="1" x14ac:dyDescent="0.2">
      <c r="I1291" s="187"/>
    </row>
    <row r="1292" spans="1:9" s="37" customFormat="1" ht="12.75" customHeight="1" x14ac:dyDescent="0.2">
      <c r="I1292" s="187"/>
    </row>
    <row r="1293" spans="1:9" s="203" customFormat="1" ht="12.75" customHeight="1" x14ac:dyDescent="0.2">
      <c r="A1293" s="37"/>
      <c r="I1293" s="324"/>
    </row>
    <row r="1294" spans="1:9" s="37" customFormat="1" ht="12.75" customHeight="1" x14ac:dyDescent="0.2">
      <c r="A1294" t="s">
        <v>2609</v>
      </c>
      <c r="I1294" s="187"/>
    </row>
    <row r="1295" spans="1:9" s="37" customFormat="1" ht="12.75" customHeight="1" x14ac:dyDescent="0.2">
      <c r="I1295" s="187"/>
    </row>
    <row r="1296" spans="1:9" s="37" customFormat="1" ht="12.75" customHeight="1" x14ac:dyDescent="0.2">
      <c r="I1296" s="187"/>
    </row>
    <row r="1297" spans="1:9" s="37" customFormat="1" ht="12.75" customHeight="1" x14ac:dyDescent="0.2">
      <c r="I1297" s="187"/>
    </row>
    <row r="1298" spans="1:9" s="37" customFormat="1" ht="12.75" customHeight="1" x14ac:dyDescent="0.2">
      <c r="I1298" s="187"/>
    </row>
    <row r="1299" spans="1:9" s="37" customFormat="1" ht="12.75" customHeight="1" x14ac:dyDescent="0.2">
      <c r="I1299" s="187"/>
    </row>
    <row r="1300" spans="1:9" s="37" customFormat="1" ht="12.75" customHeight="1" x14ac:dyDescent="0.2">
      <c r="I1300" s="187"/>
    </row>
    <row r="1301" spans="1:9" s="37" customFormat="1" ht="12.75" customHeight="1" x14ac:dyDescent="0.2">
      <c r="I1301" s="187"/>
    </row>
    <row r="1302" spans="1:9" s="37" customFormat="1" ht="12.75" customHeight="1" x14ac:dyDescent="0.2">
      <c r="I1302" s="187"/>
    </row>
    <row r="1303" spans="1:9" s="203" customFormat="1" ht="12.75" customHeight="1" x14ac:dyDescent="0.2">
      <c r="A1303" s="37"/>
      <c r="I1303" s="324"/>
    </row>
    <row r="1304" spans="1:9" s="37" customFormat="1" ht="12.75" customHeight="1" x14ac:dyDescent="0.2">
      <c r="A1304" s="203"/>
      <c r="I1304" s="187"/>
    </row>
    <row r="1305" spans="1:9" s="37" customFormat="1" ht="12.75" customHeight="1" x14ac:dyDescent="0.2">
      <c r="I1305" s="187"/>
    </row>
    <row r="1306" spans="1:9" s="37" customFormat="1" ht="12.75" customHeight="1" x14ac:dyDescent="0.2">
      <c r="I1306" s="187"/>
    </row>
    <row r="1307" spans="1:9" s="37" customFormat="1" ht="12.75" customHeight="1" x14ac:dyDescent="0.2">
      <c r="I1307" s="187"/>
    </row>
    <row r="1308" spans="1:9" s="37" customFormat="1" ht="12.75" customHeight="1" x14ac:dyDescent="0.2">
      <c r="I1308" s="187"/>
    </row>
    <row r="1309" spans="1:9" s="37" customFormat="1" ht="12.75" customHeight="1" x14ac:dyDescent="0.2">
      <c r="I1309" s="187"/>
    </row>
    <row r="1310" spans="1:9" s="37" customFormat="1" ht="12.75" customHeight="1" x14ac:dyDescent="0.2">
      <c r="I1310" s="187"/>
    </row>
    <row r="1311" spans="1:9" s="37" customFormat="1" ht="12.75" customHeight="1" x14ac:dyDescent="0.2">
      <c r="I1311" s="187"/>
    </row>
    <row r="1312" spans="1:9" s="37" customFormat="1" ht="12.75" customHeight="1" x14ac:dyDescent="0.2">
      <c r="I1312" s="187"/>
    </row>
    <row r="1313" spans="1:9" s="203" customFormat="1" ht="12.75" customHeight="1" x14ac:dyDescent="0.2">
      <c r="A1313" s="37"/>
      <c r="I1313" s="324"/>
    </row>
    <row r="1314" spans="1:9" s="37" customFormat="1" ht="12.75" customHeight="1" x14ac:dyDescent="0.2">
      <c r="A1314" s="203"/>
      <c r="I1314" s="187"/>
    </row>
    <row r="1315" spans="1:9" s="37" customFormat="1" ht="12.75" customHeight="1" x14ac:dyDescent="0.2">
      <c r="I1315" s="187"/>
    </row>
    <row r="1316" spans="1:9" s="37" customFormat="1" ht="12.75" customHeight="1" x14ac:dyDescent="0.2">
      <c r="I1316" s="187"/>
    </row>
    <row r="1317" spans="1:9" s="37" customFormat="1" ht="12.75" customHeight="1" x14ac:dyDescent="0.2">
      <c r="I1317" s="187"/>
    </row>
    <row r="1318" spans="1:9" s="37" customFormat="1" ht="12.75" customHeight="1" x14ac:dyDescent="0.2">
      <c r="I1318" s="187"/>
    </row>
    <row r="1319" spans="1:9" s="37" customFormat="1" ht="12.75" customHeight="1" x14ac:dyDescent="0.2">
      <c r="I1319" s="187"/>
    </row>
    <row r="1320" spans="1:9" s="37" customFormat="1" ht="12.75" customHeight="1" x14ac:dyDescent="0.2">
      <c r="I1320" s="187"/>
    </row>
    <row r="1321" spans="1:9" s="37" customFormat="1" ht="12.75" customHeight="1" x14ac:dyDescent="0.2">
      <c r="I1321" s="187"/>
    </row>
    <row r="1322" spans="1:9" s="37" customFormat="1" ht="12.75" customHeight="1" x14ac:dyDescent="0.2">
      <c r="I1322" s="187"/>
    </row>
    <row r="1323" spans="1:9" s="203" customFormat="1" ht="12.75" customHeight="1" x14ac:dyDescent="0.2">
      <c r="A1323" s="37"/>
      <c r="I1323" s="324"/>
    </row>
    <row r="1324" spans="1:9" s="37" customFormat="1" ht="12.75" customHeight="1" x14ac:dyDescent="0.2">
      <c r="A1324" s="203"/>
      <c r="I1324" s="187"/>
    </row>
    <row r="1325" spans="1:9" s="37" customFormat="1" ht="12.75" customHeight="1" x14ac:dyDescent="0.2">
      <c r="I1325" s="187"/>
    </row>
    <row r="1326" spans="1:9" s="37" customFormat="1" ht="12.75" customHeight="1" x14ac:dyDescent="0.2">
      <c r="I1326" s="187"/>
    </row>
    <row r="1327" spans="1:9" s="37" customFormat="1" ht="12.75" customHeight="1" x14ac:dyDescent="0.2">
      <c r="I1327" s="187"/>
    </row>
    <row r="1328" spans="1:9" s="37" customFormat="1" ht="12.75" customHeight="1" x14ac:dyDescent="0.2">
      <c r="I1328" s="187"/>
    </row>
    <row r="1329" spans="1:9" s="37" customFormat="1" ht="12.75" customHeight="1" x14ac:dyDescent="0.2">
      <c r="I1329" s="187"/>
    </row>
    <row r="1330" spans="1:9" s="37" customFormat="1" ht="12.75" customHeight="1" x14ac:dyDescent="0.2">
      <c r="I1330" s="187"/>
    </row>
    <row r="1331" spans="1:9" s="37" customFormat="1" ht="12.75" customHeight="1" x14ac:dyDescent="0.2">
      <c r="I1331" s="187"/>
    </row>
    <row r="1332" spans="1:9" s="37" customFormat="1" ht="12.75" customHeight="1" x14ac:dyDescent="0.2">
      <c r="A1332" s="204" t="s">
        <v>2675</v>
      </c>
      <c r="I1332" s="187"/>
    </row>
    <row r="1333" spans="1:9" s="203" customFormat="1" ht="12.75" customHeight="1" x14ac:dyDescent="0.2">
      <c r="A1333" s="37"/>
      <c r="I1333" s="324"/>
    </row>
    <row r="1334" spans="1:9" s="37" customFormat="1" ht="12.75" customHeight="1" x14ac:dyDescent="0.2">
      <c r="A1334" s="203"/>
      <c r="I1334" s="187"/>
    </row>
    <row r="1335" spans="1:9" s="37" customFormat="1" ht="12.75" customHeight="1" x14ac:dyDescent="0.2">
      <c r="I1335" s="187"/>
    </row>
    <row r="1336" spans="1:9" s="37" customFormat="1" ht="12.75" customHeight="1" x14ac:dyDescent="0.2">
      <c r="I1336" s="187"/>
    </row>
    <row r="1337" spans="1:9" s="37" customFormat="1" ht="12.75" customHeight="1" x14ac:dyDescent="0.2">
      <c r="I1337" s="187"/>
    </row>
    <row r="1338" spans="1:9" s="37" customFormat="1" ht="12.75" customHeight="1" x14ac:dyDescent="0.2">
      <c r="I1338" s="187"/>
    </row>
    <row r="1339" spans="1:9" s="37" customFormat="1" ht="12.75" customHeight="1" x14ac:dyDescent="0.2">
      <c r="I1339" s="187"/>
    </row>
    <row r="1340" spans="1:9" s="37" customFormat="1" ht="12.75" customHeight="1" x14ac:dyDescent="0.2">
      <c r="I1340" s="187"/>
    </row>
    <row r="1341" spans="1:9" s="37" customFormat="1" ht="12.75" customHeight="1" x14ac:dyDescent="0.2">
      <c r="I1341" s="187"/>
    </row>
    <row r="1342" spans="1:9" s="37" customFormat="1" ht="12.75" customHeight="1" x14ac:dyDescent="0.2">
      <c r="I1342" s="187"/>
    </row>
    <row r="1343" spans="1:9" s="203" customFormat="1" ht="12.75" customHeight="1" x14ac:dyDescent="0.2">
      <c r="A1343" s="37"/>
      <c r="I1343" s="324"/>
    </row>
    <row r="1344" spans="1:9" s="37" customFormat="1" ht="12.75" customHeight="1" x14ac:dyDescent="0.2">
      <c r="A1344" s="203"/>
      <c r="I1344" s="187"/>
    </row>
    <row r="1345" spans="1:9" s="37" customFormat="1" ht="12.75" customHeight="1" x14ac:dyDescent="0.2">
      <c r="A1345" s="37" t="s">
        <v>2682</v>
      </c>
      <c r="I1345" s="187"/>
    </row>
    <row r="1346" spans="1:9" s="37" customFormat="1" ht="12.75" customHeight="1" x14ac:dyDescent="0.2">
      <c r="I1346" s="187"/>
    </row>
    <row r="1347" spans="1:9" s="37" customFormat="1" ht="12.75" customHeight="1" x14ac:dyDescent="0.2">
      <c r="I1347" s="187"/>
    </row>
    <row r="1348" spans="1:9" s="37" customFormat="1" ht="12.75" customHeight="1" x14ac:dyDescent="0.2">
      <c r="I1348" s="187"/>
    </row>
    <row r="1349" spans="1:9" s="37" customFormat="1" ht="12.75" customHeight="1" x14ac:dyDescent="0.2">
      <c r="I1349" s="187"/>
    </row>
    <row r="1350" spans="1:9" s="37" customFormat="1" ht="12.75" customHeight="1" x14ac:dyDescent="0.2">
      <c r="I1350" s="187"/>
    </row>
    <row r="1351" spans="1:9" s="37" customFormat="1" ht="12.75" customHeight="1" x14ac:dyDescent="0.2">
      <c r="I1351" s="187"/>
    </row>
    <row r="1352" spans="1:9" s="37" customFormat="1" ht="12.75" customHeight="1" x14ac:dyDescent="0.2">
      <c r="I1352" s="187"/>
    </row>
    <row r="1353" spans="1:9" s="203" customFormat="1" ht="12.75" customHeight="1" x14ac:dyDescent="0.2">
      <c r="A1353" s="37"/>
      <c r="I1353" s="324"/>
    </row>
    <row r="1354" spans="1:9" s="37" customFormat="1" ht="12.75" customHeight="1" x14ac:dyDescent="0.2">
      <c r="A1354" s="203"/>
      <c r="I1354" s="187"/>
    </row>
    <row r="1355" spans="1:9" s="37" customFormat="1" ht="12.75" customHeight="1" x14ac:dyDescent="0.2">
      <c r="I1355" s="187"/>
    </row>
    <row r="1356" spans="1:9" s="37" customFormat="1" ht="12.75" customHeight="1" x14ac:dyDescent="0.2">
      <c r="I1356" s="187"/>
    </row>
    <row r="1357" spans="1:9" s="37" customFormat="1" ht="12.75" customHeight="1" x14ac:dyDescent="0.2">
      <c r="I1357" s="187"/>
    </row>
    <row r="1358" spans="1:9" s="37" customFormat="1" ht="12.75" customHeight="1" x14ac:dyDescent="0.2">
      <c r="I1358" s="187"/>
    </row>
    <row r="1359" spans="1:9" s="37" customFormat="1" ht="12.75" customHeight="1" x14ac:dyDescent="0.2">
      <c r="I1359" s="187"/>
    </row>
    <row r="1360" spans="1:9" s="37" customFormat="1" ht="12.75" customHeight="1" x14ac:dyDescent="0.2">
      <c r="I1360" s="187"/>
    </row>
    <row r="1361" spans="1:9" s="37" customFormat="1" ht="12.75" customHeight="1" x14ac:dyDescent="0.2">
      <c r="I1361" s="187"/>
    </row>
    <row r="1362" spans="1:9" s="37" customFormat="1" ht="12.75" customHeight="1" x14ac:dyDescent="0.2">
      <c r="I1362" s="187"/>
    </row>
    <row r="1363" spans="1:9" s="203" customFormat="1" ht="12.75" customHeight="1" x14ac:dyDescent="0.2">
      <c r="A1363" s="37"/>
      <c r="I1363" s="324"/>
    </row>
    <row r="1364" spans="1:9" s="37" customFormat="1" ht="12.75" customHeight="1" x14ac:dyDescent="0.2">
      <c r="A1364" s="203"/>
      <c r="I1364" s="187"/>
    </row>
    <row r="1365" spans="1:9" s="37" customFormat="1" ht="12.75" customHeight="1" x14ac:dyDescent="0.2">
      <c r="I1365" s="187"/>
    </row>
    <row r="1366" spans="1:9" s="37" customFormat="1" ht="12.75" customHeight="1" x14ac:dyDescent="0.2">
      <c r="I1366" s="187"/>
    </row>
    <row r="1367" spans="1:9" s="37" customFormat="1" ht="12.75" customHeight="1" x14ac:dyDescent="0.2">
      <c r="I1367" s="187"/>
    </row>
    <row r="1368" spans="1:9" s="37" customFormat="1" ht="12.75" customHeight="1" x14ac:dyDescent="0.2">
      <c r="I1368" s="187"/>
    </row>
    <row r="1369" spans="1:9" s="37" customFormat="1" ht="12.75" customHeight="1" x14ac:dyDescent="0.2">
      <c r="I1369" s="187"/>
    </row>
    <row r="1370" spans="1:9" s="37" customFormat="1" ht="12.75" customHeight="1" x14ac:dyDescent="0.2">
      <c r="I1370" s="187"/>
    </row>
    <row r="1371" spans="1:9" s="37" customFormat="1" ht="12.75" customHeight="1" x14ac:dyDescent="0.2">
      <c r="I1371" s="187"/>
    </row>
    <row r="1372" spans="1:9" s="37" customFormat="1" ht="12.75" customHeight="1" x14ac:dyDescent="0.2">
      <c r="I1372" s="187"/>
    </row>
    <row r="1373" spans="1:9" s="203" customFormat="1" ht="12.75" customHeight="1" x14ac:dyDescent="0.2">
      <c r="A1373" s="37"/>
      <c r="I1373" s="324"/>
    </row>
    <row r="1374" spans="1:9" s="37" customFormat="1" ht="12.75" customHeight="1" x14ac:dyDescent="0.2">
      <c r="A1374" s="203"/>
      <c r="I1374" s="187"/>
    </row>
    <row r="1375" spans="1:9" s="37" customFormat="1" ht="12.75" customHeight="1" x14ac:dyDescent="0.2">
      <c r="I1375" s="187"/>
    </row>
    <row r="1376" spans="1:9" s="37" customFormat="1" ht="12.75" customHeight="1" x14ac:dyDescent="0.2">
      <c r="I1376" s="187"/>
    </row>
    <row r="1377" spans="1:9" s="37" customFormat="1" ht="12.75" customHeight="1" x14ac:dyDescent="0.2">
      <c r="I1377" s="187"/>
    </row>
    <row r="1378" spans="1:9" s="37" customFormat="1" ht="12.75" customHeight="1" x14ac:dyDescent="0.2">
      <c r="A1378" t="s">
        <v>2609</v>
      </c>
      <c r="I1378" s="187"/>
    </row>
    <row r="1379" spans="1:9" s="37" customFormat="1" ht="12.75" customHeight="1" x14ac:dyDescent="0.2">
      <c r="I1379" s="187"/>
    </row>
    <row r="1380" spans="1:9" s="37" customFormat="1" ht="12.75" customHeight="1" x14ac:dyDescent="0.2">
      <c r="I1380" s="187"/>
    </row>
    <row r="1381" spans="1:9" s="37" customFormat="1" ht="12.75" customHeight="1" x14ac:dyDescent="0.2">
      <c r="I1381" s="187"/>
    </row>
    <row r="1382" spans="1:9" s="37" customFormat="1" ht="12.75" customHeight="1" x14ac:dyDescent="0.2">
      <c r="I1382" s="187"/>
    </row>
    <row r="1383" spans="1:9" s="203" customFormat="1" ht="12.75" customHeight="1" x14ac:dyDescent="0.2">
      <c r="A1383" s="37"/>
      <c r="I1383" s="324"/>
    </row>
    <row r="1384" spans="1:9" s="37" customFormat="1" ht="12.75" customHeight="1" x14ac:dyDescent="0.2">
      <c r="A1384" s="203"/>
      <c r="I1384" s="187"/>
    </row>
    <row r="1385" spans="1:9" s="37" customFormat="1" ht="12.75" customHeight="1" x14ac:dyDescent="0.2">
      <c r="I1385" s="187"/>
    </row>
    <row r="1386" spans="1:9" s="37" customFormat="1" ht="12.75" customHeight="1" x14ac:dyDescent="0.2">
      <c r="I1386" s="187"/>
    </row>
    <row r="1387" spans="1:9" s="37" customFormat="1" ht="12.75" customHeight="1" x14ac:dyDescent="0.2">
      <c r="I1387" s="187"/>
    </row>
    <row r="1388" spans="1:9" s="37" customFormat="1" ht="12.75" customHeight="1" x14ac:dyDescent="0.2">
      <c r="I1388" s="187"/>
    </row>
    <row r="1389" spans="1:9" s="37" customFormat="1" ht="12.75" customHeight="1" x14ac:dyDescent="0.2">
      <c r="I1389" s="187"/>
    </row>
    <row r="1390" spans="1:9" s="37" customFormat="1" ht="12.75" customHeight="1" x14ac:dyDescent="0.2">
      <c r="I1390" s="187"/>
    </row>
    <row r="1391" spans="1:9" s="37" customFormat="1" ht="12.75" customHeight="1" x14ac:dyDescent="0.2">
      <c r="I1391" s="187"/>
    </row>
    <row r="1392" spans="1:9" s="37" customFormat="1" ht="12.75" customHeight="1" x14ac:dyDescent="0.2">
      <c r="I1392" s="187"/>
    </row>
    <row r="1393" spans="1:9" s="203" customFormat="1" ht="12.75" customHeight="1" x14ac:dyDescent="0.2">
      <c r="A1393" s="37"/>
      <c r="I1393" s="324"/>
    </row>
    <row r="1394" spans="1:9" s="37" customFormat="1" ht="12.75" customHeight="1" x14ac:dyDescent="0.2">
      <c r="A1394" s="203"/>
      <c r="I1394" s="187"/>
    </row>
    <row r="1395" spans="1:9" s="37" customFormat="1" ht="12.75" customHeight="1" x14ac:dyDescent="0.2">
      <c r="I1395" s="187"/>
    </row>
    <row r="1396" spans="1:9" s="37" customFormat="1" ht="12.75" customHeight="1" x14ac:dyDescent="0.2">
      <c r="I1396" s="187"/>
    </row>
    <row r="1397" spans="1:9" s="37" customFormat="1" ht="12.75" customHeight="1" x14ac:dyDescent="0.2">
      <c r="I1397" s="187"/>
    </row>
    <row r="1398" spans="1:9" s="37" customFormat="1" ht="12.75" customHeight="1" x14ac:dyDescent="0.2">
      <c r="I1398" s="187"/>
    </row>
    <row r="1399" spans="1:9" s="37" customFormat="1" ht="12.75" customHeight="1" x14ac:dyDescent="0.2">
      <c r="I1399" s="187"/>
    </row>
    <row r="1400" spans="1:9" s="37" customFormat="1" ht="12.75" customHeight="1" x14ac:dyDescent="0.2">
      <c r="I1400" s="187"/>
    </row>
    <row r="1401" spans="1:9" s="37" customFormat="1" ht="12.75" customHeight="1" x14ac:dyDescent="0.2">
      <c r="I1401" s="187"/>
    </row>
    <row r="1402" spans="1:9" s="37" customFormat="1" ht="12.75" customHeight="1" x14ac:dyDescent="0.2">
      <c r="I1402" s="187"/>
    </row>
    <row r="1403" spans="1:9" s="203" customFormat="1" ht="12.75" customHeight="1" x14ac:dyDescent="0.2">
      <c r="A1403" s="37"/>
      <c r="I1403" s="324"/>
    </row>
    <row r="1404" spans="1:9" s="37" customFormat="1" ht="12.75" customHeight="1" x14ac:dyDescent="0.2">
      <c r="A1404" s="203"/>
      <c r="I1404" s="187"/>
    </row>
    <row r="1405" spans="1:9" s="37" customFormat="1" ht="12.75" customHeight="1" x14ac:dyDescent="0.2">
      <c r="I1405" s="187"/>
    </row>
    <row r="1406" spans="1:9" s="37" customFormat="1" ht="12.75" customHeight="1" x14ac:dyDescent="0.2">
      <c r="I1406" s="187"/>
    </row>
    <row r="1407" spans="1:9" s="37" customFormat="1" ht="12.75" customHeight="1" x14ac:dyDescent="0.2">
      <c r="I1407" s="187"/>
    </row>
    <row r="1408" spans="1:9" s="37" customFormat="1" ht="12.75" customHeight="1" x14ac:dyDescent="0.2">
      <c r="I1408" s="187"/>
    </row>
    <row r="1409" spans="1:9" s="37" customFormat="1" ht="12.75" customHeight="1" x14ac:dyDescent="0.2">
      <c r="I1409" s="187"/>
    </row>
    <row r="1410" spans="1:9" s="37" customFormat="1" ht="12.75" customHeight="1" x14ac:dyDescent="0.2">
      <c r="I1410" s="187"/>
    </row>
    <row r="1411" spans="1:9" s="37" customFormat="1" ht="12.75" customHeight="1" x14ac:dyDescent="0.2">
      <c r="I1411" s="187"/>
    </row>
    <row r="1412" spans="1:9" s="37" customFormat="1" ht="12.75" customHeight="1" x14ac:dyDescent="0.2">
      <c r="I1412" s="187"/>
    </row>
    <row r="1413" spans="1:9" s="203" customFormat="1" ht="12.75" customHeight="1" x14ac:dyDescent="0.2">
      <c r="A1413" s="37"/>
      <c r="I1413" s="324"/>
    </row>
    <row r="1414" spans="1:9" s="37" customFormat="1" ht="12.75" customHeight="1" x14ac:dyDescent="0.2">
      <c r="A1414" s="203"/>
      <c r="I1414" s="187"/>
    </row>
    <row r="1415" spans="1:9" s="37" customFormat="1" ht="12.75" customHeight="1" x14ac:dyDescent="0.2">
      <c r="I1415" s="187"/>
    </row>
    <row r="1416" spans="1:9" s="37" customFormat="1" ht="12.75" customHeight="1" x14ac:dyDescent="0.2">
      <c r="I1416" s="187"/>
    </row>
    <row r="1417" spans="1:9" s="37" customFormat="1" ht="12.75" customHeight="1" x14ac:dyDescent="0.2">
      <c r="I1417" s="187"/>
    </row>
    <row r="1418" spans="1:9" s="37" customFormat="1" ht="12.75" customHeight="1" x14ac:dyDescent="0.2">
      <c r="I1418" s="187"/>
    </row>
    <row r="1419" spans="1:9" s="37" customFormat="1" ht="12.75" customHeight="1" x14ac:dyDescent="0.2">
      <c r="I1419" s="187"/>
    </row>
    <row r="1420" spans="1:9" s="37" customFormat="1" ht="12.75" customHeight="1" x14ac:dyDescent="0.2">
      <c r="I1420" s="187"/>
    </row>
    <row r="1421" spans="1:9" s="37" customFormat="1" ht="12.75" customHeight="1" x14ac:dyDescent="0.2">
      <c r="I1421" s="187"/>
    </row>
    <row r="1422" spans="1:9" s="37" customFormat="1" ht="12.75" customHeight="1" x14ac:dyDescent="0.2">
      <c r="I1422" s="187"/>
    </row>
    <row r="1423" spans="1:9" s="203" customFormat="1" ht="12.75" customHeight="1" x14ac:dyDescent="0.2">
      <c r="A1423" s="37"/>
      <c r="I1423" s="324"/>
    </row>
    <row r="1424" spans="1:9" s="37" customFormat="1" ht="12.75" customHeight="1" x14ac:dyDescent="0.2">
      <c r="A1424" s="203"/>
      <c r="I1424" s="187"/>
    </row>
    <row r="1425" spans="1:9" s="37" customFormat="1" ht="12.75" customHeight="1" x14ac:dyDescent="0.2">
      <c r="I1425" s="187"/>
    </row>
    <row r="1426" spans="1:9" s="37" customFormat="1" ht="12.75" customHeight="1" x14ac:dyDescent="0.2">
      <c r="I1426" s="187"/>
    </row>
    <row r="1427" spans="1:9" s="37" customFormat="1" ht="12.75" customHeight="1" x14ac:dyDescent="0.2">
      <c r="I1427" s="187"/>
    </row>
    <row r="1428" spans="1:9" s="37" customFormat="1" ht="12.75" customHeight="1" x14ac:dyDescent="0.2">
      <c r="I1428" s="187"/>
    </row>
    <row r="1429" spans="1:9" s="37" customFormat="1" ht="12.75" customHeight="1" x14ac:dyDescent="0.2">
      <c r="I1429" s="187"/>
    </row>
    <row r="1430" spans="1:9" s="37" customFormat="1" ht="12.75" customHeight="1" x14ac:dyDescent="0.2">
      <c r="I1430" s="187"/>
    </row>
    <row r="1431" spans="1:9" s="37" customFormat="1" ht="12.75" customHeight="1" x14ac:dyDescent="0.2">
      <c r="I1431" s="187"/>
    </row>
    <row r="1432" spans="1:9" s="37" customFormat="1" ht="12.75" customHeight="1" x14ac:dyDescent="0.2">
      <c r="I1432" s="187"/>
    </row>
    <row r="1433" spans="1:9" s="203" customFormat="1" ht="12.75" customHeight="1" x14ac:dyDescent="0.2">
      <c r="A1433" s="37"/>
      <c r="I1433" s="324"/>
    </row>
    <row r="1434" spans="1:9" s="37" customFormat="1" ht="12.75" customHeight="1" x14ac:dyDescent="0.2">
      <c r="A1434" s="203"/>
      <c r="I1434" s="187"/>
    </row>
    <row r="1435" spans="1:9" s="37" customFormat="1" ht="12.75" customHeight="1" x14ac:dyDescent="0.2">
      <c r="I1435" s="187"/>
    </row>
    <row r="1436" spans="1:9" s="37" customFormat="1" ht="12.75" customHeight="1" x14ac:dyDescent="0.2">
      <c r="I1436" s="187"/>
    </row>
    <row r="1437" spans="1:9" s="37" customFormat="1" ht="12.75" customHeight="1" x14ac:dyDescent="0.2">
      <c r="I1437" s="187"/>
    </row>
    <row r="1438" spans="1:9" s="37" customFormat="1" ht="12.75" customHeight="1" x14ac:dyDescent="0.2">
      <c r="I1438" s="187"/>
    </row>
    <row r="1439" spans="1:9" s="37" customFormat="1" ht="12.75" customHeight="1" x14ac:dyDescent="0.2">
      <c r="I1439" s="187"/>
    </row>
    <row r="1440" spans="1:9" s="37" customFormat="1" ht="12.75" customHeight="1" x14ac:dyDescent="0.2">
      <c r="I1440" s="187"/>
    </row>
    <row r="1441" spans="1:9" s="37" customFormat="1" ht="12.75" customHeight="1" x14ac:dyDescent="0.2">
      <c r="I1441" s="187"/>
    </row>
    <row r="1442" spans="1:9" s="37" customFormat="1" ht="12.75" customHeight="1" x14ac:dyDescent="0.2">
      <c r="I1442" s="187"/>
    </row>
    <row r="1443" spans="1:9" s="203" customFormat="1" ht="12.75" customHeight="1" x14ac:dyDescent="0.2">
      <c r="A1443" s="37"/>
      <c r="I1443" s="324"/>
    </row>
    <row r="1444" spans="1:9" s="37" customFormat="1" ht="12.75" customHeight="1" x14ac:dyDescent="0.2">
      <c r="A1444" s="203"/>
      <c r="I1444" s="187"/>
    </row>
    <row r="1445" spans="1:9" s="37" customFormat="1" ht="12.75" customHeight="1" x14ac:dyDescent="0.2">
      <c r="I1445" s="187"/>
    </row>
    <row r="1446" spans="1:9" s="37" customFormat="1" ht="12.75" customHeight="1" x14ac:dyDescent="0.2">
      <c r="I1446" s="187"/>
    </row>
    <row r="1447" spans="1:9" s="37" customFormat="1" ht="12.75" customHeight="1" x14ac:dyDescent="0.2">
      <c r="I1447" s="187"/>
    </row>
    <row r="1448" spans="1:9" s="203" customFormat="1" ht="12.75" customHeight="1" x14ac:dyDescent="0.2">
      <c r="A1448" s="37"/>
      <c r="I1448" s="324"/>
    </row>
    <row r="1449" spans="1:9" s="37" customFormat="1" ht="12.75" customHeight="1" x14ac:dyDescent="0.2">
      <c r="A1449" s="203"/>
      <c r="I1449" s="187"/>
    </row>
    <row r="1450" spans="1:9" s="37" customFormat="1" ht="12.75" customHeight="1" x14ac:dyDescent="0.2">
      <c r="I1450" s="187"/>
    </row>
    <row r="1451" spans="1:9" s="37" customFormat="1" ht="12.75" customHeight="1" x14ac:dyDescent="0.2">
      <c r="I1451" s="187"/>
    </row>
    <row r="1452" spans="1:9" s="37" customFormat="1" ht="12.75" customHeight="1" x14ac:dyDescent="0.2">
      <c r="I1452" s="187"/>
    </row>
    <row r="1453" spans="1:9" s="37" customFormat="1" ht="12.75" customHeight="1" x14ac:dyDescent="0.2">
      <c r="I1453" s="187"/>
    </row>
    <row r="1454" spans="1:9" s="37" customFormat="1" ht="12.75" customHeight="1" x14ac:dyDescent="0.2">
      <c r="I1454" s="187"/>
    </row>
    <row r="1455" spans="1:9" s="37" customFormat="1" ht="12.75" customHeight="1" x14ac:dyDescent="0.2">
      <c r="I1455" s="187"/>
    </row>
    <row r="1456" spans="1:9" s="37" customFormat="1" ht="12.75" customHeight="1" x14ac:dyDescent="0.2">
      <c r="I1456" s="187"/>
    </row>
    <row r="1457" spans="1:9" s="37" customFormat="1" ht="12.75" customHeight="1" x14ac:dyDescent="0.2">
      <c r="I1457" s="187"/>
    </row>
    <row r="1458" spans="1:9" s="37" customFormat="1" ht="12.75" customHeight="1" x14ac:dyDescent="0.2">
      <c r="I1458" s="187"/>
    </row>
    <row r="1459" spans="1:9" s="203" customFormat="1" ht="12.75" customHeight="1" x14ac:dyDescent="0.2">
      <c r="A1459" s="37"/>
      <c r="I1459" s="324"/>
    </row>
    <row r="1460" spans="1:9" s="37" customFormat="1" ht="12.75" customHeight="1" x14ac:dyDescent="0.2">
      <c r="A1460" s="203"/>
      <c r="I1460" s="187"/>
    </row>
    <row r="1461" spans="1:9" s="37" customFormat="1" ht="12.75" customHeight="1" x14ac:dyDescent="0.2">
      <c r="I1461" s="187"/>
    </row>
    <row r="1462" spans="1:9" s="37" customFormat="1" ht="12.75" customHeight="1" x14ac:dyDescent="0.2">
      <c r="I1462" s="187"/>
    </row>
    <row r="1463" spans="1:9" s="37" customFormat="1" ht="12.75" customHeight="1" x14ac:dyDescent="0.2">
      <c r="I1463" s="187"/>
    </row>
    <row r="1464" spans="1:9" s="37" customFormat="1" ht="12.75" customHeight="1" x14ac:dyDescent="0.2">
      <c r="I1464" s="187"/>
    </row>
    <row r="1465" spans="1:9" s="37" customFormat="1" ht="12.75" customHeight="1" x14ac:dyDescent="0.2">
      <c r="I1465" s="187"/>
    </row>
    <row r="1466" spans="1:9" s="37" customFormat="1" ht="12.75" customHeight="1" x14ac:dyDescent="0.2">
      <c r="I1466" s="187"/>
    </row>
    <row r="1467" spans="1:9" s="37" customFormat="1" ht="12.75" customHeight="1" x14ac:dyDescent="0.2">
      <c r="I1467" s="187"/>
    </row>
    <row r="1468" spans="1:9" s="37" customFormat="1" ht="12.75" customHeight="1" x14ac:dyDescent="0.2">
      <c r="I1468" s="187"/>
    </row>
    <row r="1469" spans="1:9" s="37" customFormat="1" ht="12.75" customHeight="1" x14ac:dyDescent="0.2">
      <c r="I1469" s="187"/>
    </row>
    <row r="1470" spans="1:9" s="37" customFormat="1" ht="12.75" customHeight="1" x14ac:dyDescent="0.2">
      <c r="I1470" s="187"/>
    </row>
    <row r="1471" spans="1:9" s="37" customFormat="1" ht="12.75" customHeight="1" x14ac:dyDescent="0.2">
      <c r="I1471" s="187"/>
    </row>
    <row r="1472" spans="1:9" s="37" customFormat="1" ht="12.75" customHeight="1" x14ac:dyDescent="0.2">
      <c r="I1472" s="187"/>
    </row>
    <row r="1473" spans="1:9" s="37" customFormat="1" ht="12.75" customHeight="1" x14ac:dyDescent="0.2">
      <c r="I1473" s="187"/>
    </row>
    <row r="1474" spans="1:9" s="37" customFormat="1" ht="12.75" customHeight="1" x14ac:dyDescent="0.2">
      <c r="I1474" s="187"/>
    </row>
    <row r="1475" spans="1:9" s="37" customFormat="1" ht="12.75" customHeight="1" x14ac:dyDescent="0.2">
      <c r="I1475" s="187"/>
    </row>
    <row r="1476" spans="1:9" s="203" customFormat="1" ht="12.75" customHeight="1" x14ac:dyDescent="0.2">
      <c r="A1476" s="37"/>
      <c r="I1476" s="324"/>
    </row>
    <row r="1477" spans="1:9" s="37" customFormat="1" ht="12.75" customHeight="1" x14ac:dyDescent="0.2">
      <c r="A1477" s="203"/>
      <c r="I1477" s="187"/>
    </row>
    <row r="1478" spans="1:9" s="37" customFormat="1" ht="12.75" customHeight="1" x14ac:dyDescent="0.2">
      <c r="I1478" s="187"/>
    </row>
    <row r="1479" spans="1:9" s="37" customFormat="1" ht="12.75" customHeight="1" x14ac:dyDescent="0.2">
      <c r="I1479" s="187"/>
    </row>
    <row r="1480" spans="1:9" s="37" customFormat="1" ht="12.75" customHeight="1" x14ac:dyDescent="0.2">
      <c r="I1480" s="187"/>
    </row>
    <row r="1481" spans="1:9" s="37" customFormat="1" ht="12.75" customHeight="1" x14ac:dyDescent="0.2">
      <c r="I1481" s="187"/>
    </row>
    <row r="1482" spans="1:9" s="37" customFormat="1" ht="12.75" customHeight="1" x14ac:dyDescent="0.2">
      <c r="I1482" s="187"/>
    </row>
    <row r="1483" spans="1:9" s="37" customFormat="1" ht="12.75" customHeight="1" x14ac:dyDescent="0.2">
      <c r="I1483" s="187"/>
    </row>
    <row r="1484" spans="1:9" s="37" customFormat="1" ht="12.75" customHeight="1" x14ac:dyDescent="0.2">
      <c r="I1484" s="187"/>
    </row>
    <row r="1485" spans="1:9" s="37" customFormat="1" ht="12.75" customHeight="1" x14ac:dyDescent="0.2">
      <c r="I1485" s="187"/>
    </row>
    <row r="1486" spans="1:9" s="37" customFormat="1" ht="12.75" customHeight="1" x14ac:dyDescent="0.2">
      <c r="I1486" s="187"/>
    </row>
    <row r="1487" spans="1:9" s="37" customFormat="1" ht="12.75" customHeight="1" x14ac:dyDescent="0.2">
      <c r="I1487" s="187"/>
    </row>
    <row r="1488" spans="1:9" x14ac:dyDescent="0.2">
      <c r="A1488" s="37"/>
    </row>
    <row r="1489" spans="1:1" x14ac:dyDescent="0.2">
      <c r="A1489" t="s">
        <v>2609</v>
      </c>
    </row>
    <row r="1490" spans="1:1" x14ac:dyDescent="0.2">
      <c r="A1490" t="s">
        <v>2609</v>
      </c>
    </row>
    <row r="1491" spans="1:1" x14ac:dyDescent="0.2">
      <c r="A1491" t="s">
        <v>2609</v>
      </c>
    </row>
    <row r="1492" spans="1:1" x14ac:dyDescent="0.2">
      <c r="A1492" t="s">
        <v>2609</v>
      </c>
    </row>
    <row r="1493" spans="1:1" x14ac:dyDescent="0.2">
      <c r="A1493" t="s">
        <v>2609</v>
      </c>
    </row>
    <row r="1494" spans="1:1" x14ac:dyDescent="0.2">
      <c r="A1494" t="s">
        <v>2609</v>
      </c>
    </row>
  </sheetData>
  <pageMargins left="0.45" right="0.45" top="0.75" bottom="0.75" header="0.3" footer="0.3"/>
  <pageSetup scale="91" firstPageNumber="10" orientation="landscape" useFirstPageNumber="1" r:id="rId1"/>
  <headerFooter>
    <oddFooter>&amp;C&amp;P&amp;R06/30/2023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C111"/>
  <sheetViews>
    <sheetView topLeftCell="A40" zoomScaleNormal="100" workbookViewId="0">
      <selection activeCell="D14" sqref="D14"/>
    </sheetView>
  </sheetViews>
  <sheetFormatPr defaultRowHeight="12.75" x14ac:dyDescent="0.2"/>
  <cols>
    <col min="1" max="1" width="6.5703125" customWidth="1"/>
    <col min="2" max="2" width="17.140625" customWidth="1"/>
    <col min="3" max="3" width="19.140625" customWidth="1"/>
    <col min="4" max="7" width="13.140625" style="9" customWidth="1"/>
    <col min="8" max="8" width="36.140625" customWidth="1"/>
    <col min="9" max="9" width="10.85546875" style="172" customWidth="1"/>
  </cols>
  <sheetData>
    <row r="1" spans="1:9" x14ac:dyDescent="0.2">
      <c r="B1" s="1" t="s">
        <v>0</v>
      </c>
      <c r="C1" s="2"/>
      <c r="D1"/>
      <c r="E1"/>
      <c r="F1"/>
      <c r="G1"/>
    </row>
    <row r="2" spans="1:9" x14ac:dyDescent="0.2">
      <c r="B2" s="5" t="s">
        <v>1</v>
      </c>
      <c r="C2" s="2"/>
      <c r="D2"/>
      <c r="E2"/>
      <c r="F2"/>
      <c r="G2"/>
    </row>
    <row r="3" spans="1:9" x14ac:dyDescent="0.2">
      <c r="B3" s="1" t="str">
        <f>+Summary!$A$3</f>
        <v>2023-2024 Approved Budget</v>
      </c>
      <c r="C3" s="2"/>
      <c r="D3"/>
      <c r="E3"/>
      <c r="F3"/>
      <c r="G3"/>
    </row>
    <row r="4" spans="1:9" x14ac:dyDescent="0.2">
      <c r="D4"/>
      <c r="E4"/>
      <c r="F4"/>
      <c r="G4"/>
    </row>
    <row r="5" spans="1:9" x14ac:dyDescent="0.2">
      <c r="D5"/>
      <c r="E5"/>
      <c r="F5"/>
      <c r="G5"/>
    </row>
    <row r="6" spans="1:9" x14ac:dyDescent="0.2">
      <c r="A6" s="95"/>
      <c r="D6" s="59" t="s">
        <v>2349</v>
      </c>
      <c r="E6" s="242"/>
      <c r="F6" s="158" t="s">
        <v>2599</v>
      </c>
      <c r="G6" s="158" t="s">
        <v>2599</v>
      </c>
    </row>
    <row r="7" spans="1:9" s="227" customFormat="1" ht="12.75" customHeight="1" x14ac:dyDescent="0.2">
      <c r="A7" s="95"/>
      <c r="B7" s="93" t="s">
        <v>2000</v>
      </c>
      <c r="C7" s="93" t="s">
        <v>2001</v>
      </c>
      <c r="D7" s="96" t="s">
        <v>314</v>
      </c>
      <c r="E7" s="96" t="s">
        <v>2002</v>
      </c>
      <c r="F7" s="96" t="s">
        <v>314</v>
      </c>
      <c r="G7" s="96" t="s">
        <v>2003</v>
      </c>
      <c r="H7" s="93" t="s">
        <v>315</v>
      </c>
      <c r="I7" s="102" t="s">
        <v>2004</v>
      </c>
    </row>
    <row r="8" spans="1:9" s="227" customFormat="1" ht="12.75" customHeight="1" x14ac:dyDescent="0.2">
      <c r="B8" s="93"/>
      <c r="C8" s="93"/>
      <c r="D8" s="96"/>
      <c r="E8" s="251">
        <v>3.2500000000000001E-2</v>
      </c>
      <c r="F8" s="96"/>
      <c r="G8" s="96"/>
      <c r="H8" s="93"/>
      <c r="I8" s="102"/>
    </row>
    <row r="9" spans="1:9" x14ac:dyDescent="0.2">
      <c r="B9" s="138" t="s">
        <v>2018</v>
      </c>
      <c r="D9" s="34"/>
      <c r="E9" s="34"/>
      <c r="F9" s="34"/>
      <c r="G9" s="34"/>
    </row>
    <row r="10" spans="1:9" ht="18" customHeight="1" x14ac:dyDescent="0.2">
      <c r="D10" s="67"/>
      <c r="E10" s="254"/>
      <c r="F10" s="38"/>
      <c r="G10" s="38"/>
    </row>
    <row r="11" spans="1:9" s="90" customFormat="1" x14ac:dyDescent="0.2">
      <c r="A11" s="90">
        <v>1</v>
      </c>
      <c r="B11" s="90" t="s">
        <v>562</v>
      </c>
      <c r="C11" s="90" t="s">
        <v>790</v>
      </c>
      <c r="D11" s="221">
        <v>127267.792785</v>
      </c>
      <c r="E11" s="205">
        <v>4136.2032655125004</v>
      </c>
      <c r="F11" s="222">
        <v>131403.99605051251</v>
      </c>
      <c r="G11" s="252"/>
      <c r="H11" s="90" t="s">
        <v>791</v>
      </c>
      <c r="I11" s="139" t="s">
        <v>337</v>
      </c>
    </row>
    <row r="12" spans="1:9" s="90" customFormat="1" x14ac:dyDescent="0.2">
      <c r="A12" s="90">
        <v>2</v>
      </c>
      <c r="B12" s="90" t="s">
        <v>712</v>
      </c>
      <c r="C12" s="90" t="s">
        <v>711</v>
      </c>
      <c r="D12" s="221">
        <v>118701.09209250001</v>
      </c>
      <c r="E12" s="205">
        <v>3857.7854930062504</v>
      </c>
      <c r="F12" s="222">
        <v>122558.87758550626</v>
      </c>
      <c r="G12" s="107"/>
      <c r="H12" s="90" t="s">
        <v>713</v>
      </c>
      <c r="I12" s="139" t="s">
        <v>337</v>
      </c>
    </row>
    <row r="13" spans="1:9" s="90" customFormat="1" x14ac:dyDescent="0.2">
      <c r="A13" s="90">
        <v>3</v>
      </c>
      <c r="B13" s="90" t="s">
        <v>344</v>
      </c>
      <c r="C13" s="90" t="s">
        <v>1361</v>
      </c>
      <c r="D13" s="221">
        <v>149437.78403400001</v>
      </c>
      <c r="E13" s="205">
        <v>4856.7279811050003</v>
      </c>
      <c r="F13" s="222">
        <v>154294.51201510502</v>
      </c>
      <c r="G13" s="107"/>
      <c r="H13" s="90" t="s">
        <v>1362</v>
      </c>
      <c r="I13" s="173" t="s">
        <v>533</v>
      </c>
    </row>
    <row r="14" spans="1:9" s="90" customFormat="1" x14ac:dyDescent="0.2">
      <c r="A14" s="98"/>
      <c r="B14" s="98"/>
      <c r="D14" s="97"/>
      <c r="E14" s="97"/>
      <c r="F14" s="129">
        <f>SUM(F11:F13)</f>
        <v>408257.38565112383</v>
      </c>
      <c r="G14" s="100"/>
      <c r="I14" s="139"/>
    </row>
    <row r="15" spans="1:9" s="90" customFormat="1" x14ac:dyDescent="0.2">
      <c r="A15" s="98"/>
      <c r="B15" s="98"/>
      <c r="D15" s="97"/>
      <c r="E15" s="97"/>
      <c r="F15" s="100"/>
      <c r="G15" s="100"/>
      <c r="I15" s="139"/>
    </row>
    <row r="16" spans="1:9" ht="12.75" customHeight="1" x14ac:dyDescent="0.2">
      <c r="B16" s="90"/>
      <c r="C16" s="90"/>
      <c r="D16" s="97"/>
      <c r="E16" s="97"/>
      <c r="F16" s="100"/>
      <c r="G16" s="100"/>
      <c r="H16" s="90"/>
      <c r="I16" s="139"/>
    </row>
    <row r="17" spans="1:9" x14ac:dyDescent="0.2">
      <c r="B17" s="138" t="s">
        <v>2019</v>
      </c>
      <c r="F17" s="38"/>
      <c r="G17" s="38"/>
    </row>
    <row r="18" spans="1:9" s="98" customFormat="1" x14ac:dyDescent="0.2">
      <c r="A18" s="98">
        <v>1</v>
      </c>
      <c r="B18" s="98" t="s">
        <v>553</v>
      </c>
      <c r="C18" s="98" t="s">
        <v>596</v>
      </c>
      <c r="D18" s="91">
        <v>40964</v>
      </c>
      <c r="E18" s="107">
        <f>+F18-D18</f>
        <v>816.19999999999709</v>
      </c>
      <c r="F18" s="38">
        <v>41780.199999999997</v>
      </c>
      <c r="G18" s="107"/>
      <c r="H18" s="98" t="s">
        <v>591</v>
      </c>
      <c r="I18" s="173" t="s">
        <v>337</v>
      </c>
    </row>
    <row r="19" spans="1:9" s="98" customFormat="1" x14ac:dyDescent="0.2">
      <c r="A19" s="98">
        <v>2</v>
      </c>
      <c r="B19" s="98" t="s">
        <v>757</v>
      </c>
      <c r="C19" s="98" t="s">
        <v>2101</v>
      </c>
      <c r="D19" s="91">
        <v>37837.800000000003</v>
      </c>
      <c r="E19" s="107">
        <f>+F19-D19</f>
        <v>754.59999999999854</v>
      </c>
      <c r="F19" s="38">
        <v>38592.400000000001</v>
      </c>
      <c r="G19" s="107"/>
      <c r="H19" s="98" t="s">
        <v>591</v>
      </c>
      <c r="I19" s="173" t="s">
        <v>337</v>
      </c>
    </row>
    <row r="20" spans="1:9" s="98" customFormat="1" x14ac:dyDescent="0.2">
      <c r="A20" s="98">
        <v>3</v>
      </c>
      <c r="B20" s="98" t="s">
        <v>590</v>
      </c>
      <c r="C20" s="98" t="s">
        <v>589</v>
      </c>
      <c r="D20" s="91">
        <v>46092.2</v>
      </c>
      <c r="E20" s="107">
        <f>+F20-D20</f>
        <v>1500</v>
      </c>
      <c r="F20" s="38">
        <f>46092.2+1500</f>
        <v>47592.2</v>
      </c>
      <c r="G20" s="107"/>
      <c r="H20" s="98" t="s">
        <v>591</v>
      </c>
      <c r="I20" s="173" t="s">
        <v>337</v>
      </c>
    </row>
    <row r="21" spans="1:9" x14ac:dyDescent="0.2">
      <c r="F21" s="40">
        <f>SUM(F18:F20)</f>
        <v>127964.8</v>
      </c>
      <c r="G21" s="40"/>
    </row>
    <row r="22" spans="1:9" x14ac:dyDescent="0.2">
      <c r="F22" s="38"/>
      <c r="G22" s="38"/>
    </row>
    <row r="23" spans="1:9" s="37" customFormat="1" x14ac:dyDescent="0.2">
      <c r="B23" s="188" t="s">
        <v>2020</v>
      </c>
      <c r="D23" s="38"/>
      <c r="E23" s="38"/>
      <c r="F23" s="38"/>
      <c r="G23" s="38"/>
      <c r="I23" s="187"/>
    </row>
    <row r="24" spans="1:9" s="33" customFormat="1" x14ac:dyDescent="0.2">
      <c r="A24" s="33">
        <v>1</v>
      </c>
      <c r="B24" s="99" t="s">
        <v>499</v>
      </c>
      <c r="C24" s="99" t="s">
        <v>498</v>
      </c>
      <c r="D24" s="128">
        <v>34252.400000000001</v>
      </c>
      <c r="E24" s="67">
        <f>F24-D24</f>
        <v>855.39999999999418</v>
      </c>
      <c r="F24" s="66">
        <v>35107.799999999996</v>
      </c>
      <c r="G24" s="66"/>
      <c r="H24" s="99" t="s">
        <v>479</v>
      </c>
      <c r="I24" s="117" t="s">
        <v>318</v>
      </c>
    </row>
    <row r="25" spans="1:9" s="98" customFormat="1" x14ac:dyDescent="0.2">
      <c r="A25" s="98">
        <v>2</v>
      </c>
      <c r="B25" s="98" t="s">
        <v>532</v>
      </c>
      <c r="C25" s="98" t="s">
        <v>531</v>
      </c>
      <c r="D25" s="128">
        <v>46519.199999999997</v>
      </c>
      <c r="E25" s="67">
        <f>F25-D25</f>
        <v>2430.3800000000047</v>
      </c>
      <c r="F25" s="66">
        <f>47449.58+1500</f>
        <v>48949.58</v>
      </c>
      <c r="G25" s="38">
        <v>455</v>
      </c>
      <c r="H25" s="98" t="s">
        <v>479</v>
      </c>
      <c r="I25" s="173" t="s">
        <v>533</v>
      </c>
    </row>
    <row r="26" spans="1:9" s="98" customFormat="1" x14ac:dyDescent="0.2">
      <c r="A26" s="33">
        <v>3</v>
      </c>
      <c r="B26" s="90" t="s">
        <v>2455</v>
      </c>
      <c r="C26" s="90" t="s">
        <v>2454</v>
      </c>
      <c r="D26" s="91">
        <v>30248.400000000001</v>
      </c>
      <c r="E26" s="107">
        <f>+F26-D26</f>
        <v>910</v>
      </c>
      <c r="F26" s="38">
        <v>31158.400000000001</v>
      </c>
      <c r="G26" s="38"/>
      <c r="H26" s="90" t="s">
        <v>450</v>
      </c>
      <c r="I26" s="90" t="s">
        <v>337</v>
      </c>
    </row>
    <row r="27" spans="1:9" ht="12.75" customHeight="1" x14ac:dyDescent="0.2">
      <c r="A27" s="98">
        <v>4</v>
      </c>
      <c r="B27" s="98" t="s">
        <v>1121</v>
      </c>
      <c r="C27" s="98" t="s">
        <v>1120</v>
      </c>
      <c r="D27" s="91">
        <v>49285.599999999999</v>
      </c>
      <c r="E27" s="107">
        <f>+F27-D27</f>
        <v>1500</v>
      </c>
      <c r="F27" s="38">
        <f>49285.6+1500</f>
        <v>50785.599999999999</v>
      </c>
      <c r="G27" s="100"/>
      <c r="H27" s="98" t="s">
        <v>479</v>
      </c>
      <c r="I27" s="173" t="s">
        <v>480</v>
      </c>
    </row>
    <row r="28" spans="1:9" s="99" customFormat="1" x14ac:dyDescent="0.2">
      <c r="A28" s="33">
        <v>5</v>
      </c>
      <c r="B28" s="117" t="s">
        <v>2734</v>
      </c>
      <c r="C28" s="170" t="s">
        <v>2735</v>
      </c>
      <c r="D28" s="168">
        <v>57330</v>
      </c>
      <c r="E28" s="107">
        <f>+F28-D28</f>
        <v>873.59999999999854</v>
      </c>
      <c r="F28" s="66">
        <v>58203.6</v>
      </c>
      <c r="G28" s="214"/>
      <c r="H28" s="117" t="s">
        <v>2608</v>
      </c>
      <c r="I28" s="165">
        <v>87510001</v>
      </c>
    </row>
    <row r="29" spans="1:9" s="117" customFormat="1" x14ac:dyDescent="0.2">
      <c r="A29" s="98">
        <v>6</v>
      </c>
      <c r="B29" s="117" t="s">
        <v>2017</v>
      </c>
      <c r="C29" s="170" t="s">
        <v>2607</v>
      </c>
      <c r="D29" s="168">
        <v>24597.3</v>
      </c>
      <c r="E29" s="168">
        <f>+F29-D29</f>
        <v>0</v>
      </c>
      <c r="F29" s="66">
        <v>24597.3</v>
      </c>
      <c r="G29" s="214"/>
      <c r="H29" s="117" t="s">
        <v>2424</v>
      </c>
      <c r="I29" s="167">
        <v>87510001</v>
      </c>
    </row>
    <row r="30" spans="1:9" s="37" customFormat="1" x14ac:dyDescent="0.2">
      <c r="A30" s="98"/>
      <c r="B30" s="163"/>
      <c r="C30" s="164"/>
      <c r="D30" s="100"/>
      <c r="E30" s="100"/>
      <c r="F30" s="129">
        <f>SUM(F24:F29)</f>
        <v>248802.28</v>
      </c>
      <c r="G30" s="129">
        <f>SUM(G24:G28)</f>
        <v>455</v>
      </c>
      <c r="H30" s="160"/>
      <c r="I30" s="173"/>
    </row>
    <row r="31" spans="1:9" x14ac:dyDescent="0.2">
      <c r="B31" s="164"/>
      <c r="C31" s="164"/>
      <c r="F31" s="38"/>
      <c r="G31" s="38"/>
    </row>
    <row r="32" spans="1:9" x14ac:dyDescent="0.2">
      <c r="B32" s="138" t="s">
        <v>2040</v>
      </c>
      <c r="F32" s="38"/>
    </row>
    <row r="33" spans="1:29" s="98" customFormat="1" x14ac:dyDescent="0.2">
      <c r="A33" s="98">
        <v>1</v>
      </c>
      <c r="B33" s="98" t="s">
        <v>512</v>
      </c>
      <c r="C33" s="98" t="s">
        <v>511</v>
      </c>
      <c r="D33" s="66">
        <v>34307</v>
      </c>
      <c r="E33" s="66">
        <f t="shared" ref="E33:E62" si="0">+F33-D33</f>
        <v>436.80000000000291</v>
      </c>
      <c r="F33" s="66">
        <v>34743.800000000003</v>
      </c>
      <c r="G33" s="107"/>
      <c r="H33" s="98" t="s">
        <v>450</v>
      </c>
      <c r="I33" s="173" t="s">
        <v>510</v>
      </c>
    </row>
    <row r="34" spans="1:29" s="117" customFormat="1" x14ac:dyDescent="0.2">
      <c r="A34" s="117">
        <v>2</v>
      </c>
      <c r="B34" s="117" t="s">
        <v>549</v>
      </c>
      <c r="C34" s="117" t="s">
        <v>359</v>
      </c>
      <c r="D34" s="66">
        <v>38948</v>
      </c>
      <c r="E34" s="66">
        <f t="shared" si="0"/>
        <v>400.40000000000146</v>
      </c>
      <c r="F34" s="66">
        <v>39348.400000000001</v>
      </c>
      <c r="G34" s="168"/>
      <c r="H34" s="117" t="s">
        <v>479</v>
      </c>
      <c r="I34" s="117" t="s">
        <v>522</v>
      </c>
    </row>
    <row r="35" spans="1:29" s="98" customFormat="1" x14ac:dyDescent="0.2">
      <c r="A35" s="98">
        <v>3</v>
      </c>
      <c r="B35" s="98" t="s">
        <v>603</v>
      </c>
      <c r="C35" s="98" t="s">
        <v>2202</v>
      </c>
      <c r="D35" s="66">
        <v>31158.400000000001</v>
      </c>
      <c r="E35" s="66">
        <f t="shared" si="0"/>
        <v>764.39999999999782</v>
      </c>
      <c r="F35" s="66">
        <v>31922.799999999999</v>
      </c>
      <c r="G35" s="107"/>
      <c r="H35" s="98" t="s">
        <v>450</v>
      </c>
      <c r="I35" s="173" t="s">
        <v>473</v>
      </c>
    </row>
    <row r="36" spans="1:29" s="117" customFormat="1" x14ac:dyDescent="0.2">
      <c r="A36" s="98">
        <v>4</v>
      </c>
      <c r="B36" s="117" t="s">
        <v>1154</v>
      </c>
      <c r="C36" s="117" t="s">
        <v>382</v>
      </c>
      <c r="D36" s="66">
        <v>39384.800000000003</v>
      </c>
      <c r="E36" s="66">
        <f t="shared" si="0"/>
        <v>1500.1999999999971</v>
      </c>
      <c r="F36" s="66">
        <f>39385+1500</f>
        <v>40885</v>
      </c>
      <c r="G36" s="168"/>
      <c r="H36" s="117" t="s">
        <v>450</v>
      </c>
      <c r="I36" s="165" t="s">
        <v>502</v>
      </c>
    </row>
    <row r="37" spans="1:29" s="117" customFormat="1" x14ac:dyDescent="0.2">
      <c r="A37" s="117">
        <v>5</v>
      </c>
      <c r="B37" s="99" t="s">
        <v>957</v>
      </c>
      <c r="C37" s="99" t="s">
        <v>428</v>
      </c>
      <c r="D37" s="66">
        <v>30248.400000000001</v>
      </c>
      <c r="E37" s="66">
        <f t="shared" si="0"/>
        <v>910</v>
      </c>
      <c r="F37" s="66">
        <v>31158.400000000001</v>
      </c>
      <c r="G37" s="168"/>
      <c r="H37" s="99" t="s">
        <v>450</v>
      </c>
      <c r="I37" s="99" t="s">
        <v>546</v>
      </c>
    </row>
    <row r="38" spans="1:29" s="98" customFormat="1" x14ac:dyDescent="0.2">
      <c r="A38" s="98">
        <v>6</v>
      </c>
      <c r="B38" s="98" t="s">
        <v>747</v>
      </c>
      <c r="C38" s="98" t="s">
        <v>746</v>
      </c>
      <c r="D38" s="66">
        <v>31158.400000000001</v>
      </c>
      <c r="E38" s="66">
        <f t="shared" si="0"/>
        <v>764.39999999999782</v>
      </c>
      <c r="F38" s="66">
        <v>31922.799999999999</v>
      </c>
      <c r="G38" s="107"/>
      <c r="H38" s="98" t="s">
        <v>450</v>
      </c>
      <c r="I38" s="173" t="s">
        <v>517</v>
      </c>
    </row>
    <row r="39" spans="1:29" s="98" customFormat="1" x14ac:dyDescent="0.2">
      <c r="A39" s="98">
        <v>7</v>
      </c>
      <c r="B39" s="98" t="s">
        <v>521</v>
      </c>
      <c r="C39" s="98" t="s">
        <v>520</v>
      </c>
      <c r="D39" s="66">
        <v>39075.4</v>
      </c>
      <c r="E39" s="66">
        <f t="shared" si="0"/>
        <v>309.40000000000146</v>
      </c>
      <c r="F39" s="66">
        <v>39384.800000000003</v>
      </c>
      <c r="G39" s="107"/>
      <c r="H39" s="98" t="s">
        <v>450</v>
      </c>
      <c r="I39" s="173" t="s">
        <v>522</v>
      </c>
    </row>
    <row r="40" spans="1:29" s="98" customFormat="1" x14ac:dyDescent="0.2">
      <c r="A40" s="98">
        <v>8</v>
      </c>
      <c r="B40" s="98" t="s">
        <v>519</v>
      </c>
      <c r="C40" s="98" t="s">
        <v>518</v>
      </c>
      <c r="D40" s="66">
        <v>31922.799999999999</v>
      </c>
      <c r="E40" s="66">
        <f t="shared" si="0"/>
        <v>417.20000000000073</v>
      </c>
      <c r="F40" s="66">
        <v>32340</v>
      </c>
      <c r="G40" s="107"/>
      <c r="H40" s="98" t="s">
        <v>450</v>
      </c>
      <c r="I40" s="173" t="s">
        <v>517</v>
      </c>
    </row>
    <row r="41" spans="1:29" s="98" customFormat="1" x14ac:dyDescent="0.2">
      <c r="A41" s="98">
        <v>9</v>
      </c>
      <c r="B41" s="99" t="s">
        <v>1098</v>
      </c>
      <c r="C41" s="99" t="s">
        <v>1097</v>
      </c>
      <c r="D41" s="66">
        <v>39384.800000000003</v>
      </c>
      <c r="E41" s="66">
        <f t="shared" si="0"/>
        <v>1500</v>
      </c>
      <c r="F41" s="66">
        <f>39384.8+1500</f>
        <v>40884.800000000003</v>
      </c>
      <c r="G41" s="67"/>
      <c r="H41" s="99" t="s">
        <v>450</v>
      </c>
      <c r="I41" s="99" t="s">
        <v>502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</row>
    <row r="42" spans="1:29" s="33" customFormat="1" x14ac:dyDescent="0.2">
      <c r="A42" s="98">
        <v>10</v>
      </c>
      <c r="B42" s="117" t="s">
        <v>383</v>
      </c>
      <c r="C42" s="117" t="s">
        <v>566</v>
      </c>
      <c r="D42" s="66">
        <v>31158.400000000001</v>
      </c>
      <c r="E42" s="66">
        <f t="shared" si="0"/>
        <v>764.39999999999782</v>
      </c>
      <c r="F42" s="66">
        <v>31922.799999999999</v>
      </c>
      <c r="G42" s="66"/>
      <c r="H42" s="117" t="s">
        <v>450</v>
      </c>
      <c r="I42" s="117" t="s">
        <v>1219</v>
      </c>
    </row>
    <row r="43" spans="1:29" s="84" customFormat="1" x14ac:dyDescent="0.2">
      <c r="A43" s="98">
        <v>11</v>
      </c>
      <c r="B43" s="98" t="s">
        <v>460</v>
      </c>
      <c r="C43" s="98" t="s">
        <v>459</v>
      </c>
      <c r="D43" s="66">
        <v>31158.400000000001</v>
      </c>
      <c r="E43" s="66">
        <f t="shared" si="0"/>
        <v>764.39999999999782</v>
      </c>
      <c r="F43" s="66">
        <v>31922.799999999999</v>
      </c>
      <c r="G43" s="107"/>
      <c r="H43" s="98" t="s">
        <v>450</v>
      </c>
      <c r="I43" s="173" t="s">
        <v>461</v>
      </c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</row>
    <row r="44" spans="1:29" s="117" customFormat="1" x14ac:dyDescent="0.2">
      <c r="A44" s="98">
        <v>12</v>
      </c>
      <c r="B44" s="98" t="s">
        <v>516</v>
      </c>
      <c r="C44" s="98" t="s">
        <v>515</v>
      </c>
      <c r="D44" s="66">
        <v>34307</v>
      </c>
      <c r="E44" s="66">
        <f t="shared" si="0"/>
        <v>436.80000000000291</v>
      </c>
      <c r="F44" s="66">
        <v>34743.800000000003</v>
      </c>
      <c r="G44" s="107"/>
      <c r="H44" s="98" t="s">
        <v>450</v>
      </c>
      <c r="I44" s="173" t="s">
        <v>517</v>
      </c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</row>
    <row r="45" spans="1:29" s="98" customFormat="1" x14ac:dyDescent="0.2">
      <c r="A45" s="98">
        <v>13</v>
      </c>
      <c r="B45" s="98" t="s">
        <v>490</v>
      </c>
      <c r="C45" s="98" t="s">
        <v>489</v>
      </c>
      <c r="D45" s="66">
        <v>31158.400000000001</v>
      </c>
      <c r="E45" s="66">
        <f t="shared" si="0"/>
        <v>764.39999999999782</v>
      </c>
      <c r="F45" s="66">
        <v>31922.799999999999</v>
      </c>
      <c r="G45" s="107"/>
      <c r="H45" s="98" t="s">
        <v>450</v>
      </c>
      <c r="I45" s="173" t="s">
        <v>491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s="98" customFormat="1" x14ac:dyDescent="0.2">
      <c r="A46" s="98">
        <v>14</v>
      </c>
      <c r="B46" s="98" t="s">
        <v>749</v>
      </c>
      <c r="C46" s="98" t="s">
        <v>748</v>
      </c>
      <c r="D46" s="66">
        <v>31158.400000000001</v>
      </c>
      <c r="E46" s="66">
        <f t="shared" si="0"/>
        <v>764.39999999999782</v>
      </c>
      <c r="F46" s="66">
        <v>31922.799999999999</v>
      </c>
      <c r="G46" s="107"/>
      <c r="H46" s="98" t="s">
        <v>450</v>
      </c>
      <c r="I46" s="173" t="s">
        <v>506</v>
      </c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</row>
    <row r="47" spans="1:29" s="98" customFormat="1" x14ac:dyDescent="0.2">
      <c r="A47" s="98">
        <v>15</v>
      </c>
      <c r="B47" s="98" t="s">
        <v>524</v>
      </c>
      <c r="C47" s="98" t="s">
        <v>523</v>
      </c>
      <c r="D47" s="66">
        <v>34307</v>
      </c>
      <c r="E47" s="66">
        <f t="shared" si="0"/>
        <v>436.80000000000291</v>
      </c>
      <c r="F47" s="66">
        <v>34743.800000000003</v>
      </c>
      <c r="G47" s="107"/>
      <c r="H47" s="98" t="s">
        <v>450</v>
      </c>
      <c r="I47" s="173" t="s">
        <v>522</v>
      </c>
      <c r="AC47" s="117"/>
    </row>
    <row r="48" spans="1:29" s="98" customFormat="1" x14ac:dyDescent="0.2">
      <c r="A48" s="98">
        <v>16</v>
      </c>
      <c r="B48" s="98" t="s">
        <v>374</v>
      </c>
      <c r="C48" s="98" t="s">
        <v>508</v>
      </c>
      <c r="D48" s="66">
        <v>34307</v>
      </c>
      <c r="E48" s="66">
        <f t="shared" si="0"/>
        <v>436.80000000000291</v>
      </c>
      <c r="F48" s="66">
        <v>34743.800000000003</v>
      </c>
      <c r="G48" s="107"/>
      <c r="H48" s="98" t="s">
        <v>450</v>
      </c>
      <c r="I48" s="173" t="s">
        <v>506</v>
      </c>
      <c r="AC48" s="37"/>
    </row>
    <row r="49" spans="1:28" s="98" customFormat="1" x14ac:dyDescent="0.2">
      <c r="A49" s="98">
        <v>17</v>
      </c>
      <c r="B49" s="98" t="s">
        <v>514</v>
      </c>
      <c r="C49" s="98" t="s">
        <v>513</v>
      </c>
      <c r="D49" s="66">
        <v>31922.799999999999</v>
      </c>
      <c r="E49" s="66">
        <f t="shared" si="0"/>
        <v>655.19999999999709</v>
      </c>
      <c r="F49" s="66">
        <v>32577.999999999996</v>
      </c>
      <c r="G49" s="107"/>
      <c r="H49" s="98" t="s">
        <v>450</v>
      </c>
      <c r="I49" s="173" t="s">
        <v>510</v>
      </c>
    </row>
    <row r="50" spans="1:28" s="117" customFormat="1" x14ac:dyDescent="0.2">
      <c r="A50" s="98">
        <v>18</v>
      </c>
      <c r="B50" s="98" t="s">
        <v>1142</v>
      </c>
      <c r="C50" s="98" t="s">
        <v>452</v>
      </c>
      <c r="D50" s="66">
        <v>35781.199999999997</v>
      </c>
      <c r="E50" s="66">
        <f t="shared" si="0"/>
        <v>364</v>
      </c>
      <c r="F50" s="66">
        <v>36145.199999999997</v>
      </c>
      <c r="G50" s="107"/>
      <c r="H50" s="98" t="s">
        <v>450</v>
      </c>
      <c r="I50" s="173" t="s">
        <v>506</v>
      </c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</row>
    <row r="51" spans="1:28" s="98" customFormat="1" x14ac:dyDescent="0.2">
      <c r="A51" s="98">
        <v>19</v>
      </c>
      <c r="B51" s="98" t="s">
        <v>542</v>
      </c>
      <c r="C51" s="98" t="s">
        <v>541</v>
      </c>
      <c r="D51" s="66">
        <v>35781.199999999997</v>
      </c>
      <c r="E51" s="66">
        <f t="shared" si="0"/>
        <v>364</v>
      </c>
      <c r="F51" s="66">
        <v>36145.199999999997</v>
      </c>
      <c r="G51" s="168"/>
      <c r="H51" s="117" t="s">
        <v>450</v>
      </c>
      <c r="I51" s="165" t="s">
        <v>548</v>
      </c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28" s="117" customFormat="1" x14ac:dyDescent="0.2">
      <c r="A52" s="98">
        <v>20</v>
      </c>
      <c r="B52" s="98" t="s">
        <v>377</v>
      </c>
      <c r="C52" s="98" t="s">
        <v>509</v>
      </c>
      <c r="D52" s="66">
        <v>34307</v>
      </c>
      <c r="E52" s="66">
        <f t="shared" si="0"/>
        <v>436.80000000000291</v>
      </c>
      <c r="F52" s="66">
        <v>34743.800000000003</v>
      </c>
      <c r="G52" s="107"/>
      <c r="H52" s="98" t="s">
        <v>450</v>
      </c>
      <c r="I52" s="173" t="s">
        <v>510</v>
      </c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</row>
    <row r="53" spans="1:28" s="98" customFormat="1" x14ac:dyDescent="0.2">
      <c r="A53" s="98">
        <v>21</v>
      </c>
      <c r="B53" s="98" t="s">
        <v>455</v>
      </c>
      <c r="C53" s="98" t="s">
        <v>454</v>
      </c>
      <c r="D53" s="66">
        <v>31158.400000000001</v>
      </c>
      <c r="E53" s="66">
        <f t="shared" si="0"/>
        <v>764.39999999999782</v>
      </c>
      <c r="F53" s="66">
        <v>31922.799999999999</v>
      </c>
      <c r="G53" s="107"/>
      <c r="H53" s="98" t="s">
        <v>450</v>
      </c>
      <c r="I53" s="173" t="s">
        <v>456</v>
      </c>
    </row>
    <row r="54" spans="1:28" s="98" customFormat="1" x14ac:dyDescent="0.2">
      <c r="A54" s="98">
        <v>22</v>
      </c>
      <c r="B54" s="99" t="s">
        <v>2504</v>
      </c>
      <c r="C54" s="99" t="s">
        <v>1509</v>
      </c>
      <c r="D54" s="66">
        <v>31158.400000000001</v>
      </c>
      <c r="E54" s="66">
        <f t="shared" si="0"/>
        <v>764.39999999999782</v>
      </c>
      <c r="F54" s="66">
        <v>31922.799999999999</v>
      </c>
      <c r="G54" s="67"/>
      <c r="H54" s="99" t="s">
        <v>450</v>
      </c>
      <c r="I54" s="99" t="s">
        <v>548</v>
      </c>
    </row>
    <row r="55" spans="1:28" s="33" customFormat="1" x14ac:dyDescent="0.2">
      <c r="A55" s="98">
        <v>23</v>
      </c>
      <c r="B55" s="98" t="s">
        <v>457</v>
      </c>
      <c r="C55" s="98" t="s">
        <v>382</v>
      </c>
      <c r="D55" s="66">
        <v>26364.799999999999</v>
      </c>
      <c r="E55" s="66">
        <f t="shared" si="0"/>
        <v>646.79999999999927</v>
      </c>
      <c r="F55" s="66">
        <v>27011.599999999999</v>
      </c>
      <c r="G55" s="107"/>
      <c r="H55" s="98" t="s">
        <v>450</v>
      </c>
      <c r="I55" s="173" t="s">
        <v>458</v>
      </c>
    </row>
    <row r="56" spans="1:28" s="98" customFormat="1" x14ac:dyDescent="0.2">
      <c r="A56" s="98">
        <v>24</v>
      </c>
      <c r="B56" s="98" t="s">
        <v>526</v>
      </c>
      <c r="C56" s="98" t="s">
        <v>525</v>
      </c>
      <c r="D56" s="66">
        <v>50104.6</v>
      </c>
      <c r="E56" s="66">
        <f t="shared" si="0"/>
        <v>1500</v>
      </c>
      <c r="F56" s="66">
        <f>50104.6+1500</f>
        <v>51604.6</v>
      </c>
      <c r="G56" s="107"/>
      <c r="H56" s="98" t="s">
        <v>450</v>
      </c>
      <c r="I56" s="173" t="s">
        <v>522</v>
      </c>
    </row>
    <row r="57" spans="1:28" s="98" customFormat="1" x14ac:dyDescent="0.2">
      <c r="A57" s="98">
        <v>25</v>
      </c>
      <c r="B57" s="98" t="s">
        <v>500</v>
      </c>
      <c r="C57" s="98" t="s">
        <v>395</v>
      </c>
      <c r="D57" s="66">
        <v>31158.400000000001</v>
      </c>
      <c r="E57" s="66">
        <f t="shared" si="0"/>
        <v>764.39999999999782</v>
      </c>
      <c r="F57" s="66">
        <v>31922.799999999999</v>
      </c>
      <c r="G57" s="107"/>
      <c r="H57" s="98" t="s">
        <v>450</v>
      </c>
      <c r="I57" s="173" t="s">
        <v>497</v>
      </c>
    </row>
    <row r="58" spans="1:28" s="98" customFormat="1" x14ac:dyDescent="0.2">
      <c r="A58" s="98">
        <v>26</v>
      </c>
      <c r="B58" s="98" t="s">
        <v>496</v>
      </c>
      <c r="C58" s="98" t="s">
        <v>495</v>
      </c>
      <c r="D58" s="66">
        <v>34307</v>
      </c>
      <c r="E58" s="66">
        <f t="shared" si="0"/>
        <v>436.80000000000291</v>
      </c>
      <c r="F58" s="66">
        <v>34743.800000000003</v>
      </c>
      <c r="G58" s="107"/>
      <c r="H58" s="98" t="s">
        <v>450</v>
      </c>
      <c r="I58" s="173" t="s">
        <v>497</v>
      </c>
    </row>
    <row r="59" spans="1:28" s="98" customFormat="1" x14ac:dyDescent="0.2">
      <c r="A59" s="98">
        <v>27</v>
      </c>
      <c r="B59" s="99" t="s">
        <v>2132</v>
      </c>
      <c r="C59" s="99" t="s">
        <v>375</v>
      </c>
      <c r="D59" s="66">
        <v>48921.599999999999</v>
      </c>
      <c r="E59" s="66">
        <f t="shared" si="0"/>
        <v>1500</v>
      </c>
      <c r="F59" s="66">
        <f>48921.6+1500</f>
        <v>50421.599999999999</v>
      </c>
      <c r="G59" s="67"/>
      <c r="H59" s="99" t="s">
        <v>450</v>
      </c>
      <c r="I59" s="99" t="s">
        <v>502</v>
      </c>
    </row>
    <row r="60" spans="1:28" s="33" customFormat="1" x14ac:dyDescent="0.2">
      <c r="A60" s="98">
        <v>28</v>
      </c>
      <c r="B60" s="98" t="s">
        <v>468</v>
      </c>
      <c r="C60" s="98" t="s">
        <v>467</v>
      </c>
      <c r="D60" s="66">
        <v>31922.799999999999</v>
      </c>
      <c r="E60" s="66">
        <f t="shared" si="0"/>
        <v>655.19999999999709</v>
      </c>
      <c r="F60" s="66">
        <v>32577.999999999996</v>
      </c>
      <c r="G60" s="107"/>
      <c r="H60" s="98" t="s">
        <v>450</v>
      </c>
      <c r="I60" s="173" t="s">
        <v>469</v>
      </c>
    </row>
    <row r="61" spans="1:28" s="98" customFormat="1" x14ac:dyDescent="0.2">
      <c r="A61" s="98">
        <v>29</v>
      </c>
      <c r="B61" s="99" t="s">
        <v>2279</v>
      </c>
      <c r="C61" s="99" t="s">
        <v>734</v>
      </c>
      <c r="D61" s="66">
        <v>31158.400000000001</v>
      </c>
      <c r="E61" s="66">
        <f t="shared" si="0"/>
        <v>764.39999999999782</v>
      </c>
      <c r="F61" s="66">
        <v>31922.799999999999</v>
      </c>
      <c r="G61" s="67"/>
      <c r="H61" s="99" t="s">
        <v>450</v>
      </c>
      <c r="I61" s="99" t="s">
        <v>497</v>
      </c>
    </row>
    <row r="62" spans="1:28" s="33" customFormat="1" x14ac:dyDescent="0.2">
      <c r="A62" s="98">
        <v>30</v>
      </c>
      <c r="B62" s="99" t="s">
        <v>1069</v>
      </c>
      <c r="C62" s="99" t="s">
        <v>1068</v>
      </c>
      <c r="D62" s="66">
        <v>38074.400000000001</v>
      </c>
      <c r="E62" s="66">
        <f t="shared" si="0"/>
        <v>291.19999999999709</v>
      </c>
      <c r="F62" s="66">
        <v>38365.599999999999</v>
      </c>
      <c r="G62" s="67"/>
      <c r="H62" s="99" t="s">
        <v>450</v>
      </c>
      <c r="I62" s="99" t="s">
        <v>510</v>
      </c>
    </row>
    <row r="63" spans="1:28" s="33" customFormat="1" x14ac:dyDescent="0.2">
      <c r="A63" s="98">
        <v>31</v>
      </c>
      <c r="B63" s="117" t="s">
        <v>2017</v>
      </c>
      <c r="C63" s="117" t="s">
        <v>2858</v>
      </c>
      <c r="D63" s="66">
        <v>29575</v>
      </c>
      <c r="E63" s="66">
        <v>0</v>
      </c>
      <c r="F63" s="66">
        <v>29575</v>
      </c>
      <c r="G63" s="107"/>
      <c r="H63" s="98" t="s">
        <v>450</v>
      </c>
      <c r="I63" s="173" t="s">
        <v>488</v>
      </c>
    </row>
    <row r="64" spans="1:28" s="117" customFormat="1" x14ac:dyDescent="0.2">
      <c r="A64" s="98">
        <v>32</v>
      </c>
      <c r="B64" s="117" t="s">
        <v>2017</v>
      </c>
      <c r="C64" s="117" t="s">
        <v>2859</v>
      </c>
      <c r="D64" s="66">
        <v>29575</v>
      </c>
      <c r="E64" s="66">
        <v>0</v>
      </c>
      <c r="F64" s="66">
        <v>31922.799999999999</v>
      </c>
      <c r="G64" s="168"/>
      <c r="H64" s="117" t="s">
        <v>450</v>
      </c>
      <c r="I64" s="165" t="s">
        <v>464</v>
      </c>
    </row>
    <row r="65" spans="1:29" s="117" customFormat="1" x14ac:dyDescent="0.2">
      <c r="A65" s="98">
        <v>33</v>
      </c>
      <c r="B65" s="117" t="s">
        <v>2017</v>
      </c>
      <c r="C65" s="117" t="s">
        <v>2879</v>
      </c>
      <c r="D65" s="66">
        <v>29575</v>
      </c>
      <c r="E65" s="66">
        <f t="shared" ref="E65:E96" si="1">+F65-D65</f>
        <v>0</v>
      </c>
      <c r="F65" s="66">
        <v>29575</v>
      </c>
      <c r="G65" s="168"/>
      <c r="H65" s="117" t="s">
        <v>450</v>
      </c>
      <c r="I65" s="165" t="s">
        <v>453</v>
      </c>
    </row>
    <row r="66" spans="1:29" s="117" customFormat="1" x14ac:dyDescent="0.2">
      <c r="A66" s="98">
        <v>34</v>
      </c>
      <c r="B66" s="98" t="s">
        <v>470</v>
      </c>
      <c r="C66" s="98" t="s">
        <v>417</v>
      </c>
      <c r="D66" s="66">
        <v>31158.400000000001</v>
      </c>
      <c r="E66" s="66">
        <f t="shared" si="1"/>
        <v>764.39999999999782</v>
      </c>
      <c r="F66" s="66">
        <v>31922.799999999999</v>
      </c>
      <c r="G66" s="107"/>
      <c r="H66" s="98" t="s">
        <v>450</v>
      </c>
      <c r="I66" s="173" t="s">
        <v>469</v>
      </c>
      <c r="J66" s="98"/>
    </row>
    <row r="67" spans="1:29" s="117" customFormat="1" x14ac:dyDescent="0.2">
      <c r="A67" s="98">
        <v>35</v>
      </c>
      <c r="B67" s="98" t="s">
        <v>340</v>
      </c>
      <c r="C67" s="98" t="s">
        <v>723</v>
      </c>
      <c r="D67" s="66">
        <v>38074.400000000001</v>
      </c>
      <c r="E67" s="66">
        <f t="shared" si="1"/>
        <v>291.19999999999709</v>
      </c>
      <c r="F67" s="66">
        <v>38365.599999999999</v>
      </c>
      <c r="G67" s="107"/>
      <c r="H67" s="98" t="s">
        <v>450</v>
      </c>
      <c r="I67" s="173" t="s">
        <v>451</v>
      </c>
      <c r="J67" s="98"/>
    </row>
    <row r="68" spans="1:29" s="98" customFormat="1" x14ac:dyDescent="0.2">
      <c r="A68" s="98">
        <v>36</v>
      </c>
      <c r="B68" s="98" t="s">
        <v>625</v>
      </c>
      <c r="C68" s="98" t="s">
        <v>382</v>
      </c>
      <c r="D68" s="66">
        <v>34372</v>
      </c>
      <c r="E68" s="66">
        <f t="shared" si="1"/>
        <v>1202</v>
      </c>
      <c r="F68" s="66">
        <v>35574</v>
      </c>
      <c r="G68" s="107"/>
      <c r="H68" s="98" t="s">
        <v>463</v>
      </c>
      <c r="I68" s="173" t="s">
        <v>1248</v>
      </c>
    </row>
    <row r="69" spans="1:29" s="33" customFormat="1" x14ac:dyDescent="0.2">
      <c r="A69" s="98">
        <v>37</v>
      </c>
      <c r="B69" s="99" t="s">
        <v>2227</v>
      </c>
      <c r="C69" s="99" t="s">
        <v>853</v>
      </c>
      <c r="D69" s="66">
        <v>29691</v>
      </c>
      <c r="E69" s="66">
        <f t="shared" si="1"/>
        <v>1139.7999999999993</v>
      </c>
      <c r="F69" s="66">
        <v>30830.799999999999</v>
      </c>
      <c r="G69" s="67"/>
      <c r="H69" s="99" t="s">
        <v>463</v>
      </c>
      <c r="I69" s="99" t="s">
        <v>494</v>
      </c>
      <c r="J69" s="98"/>
    </row>
    <row r="70" spans="1:29" s="98" customFormat="1" x14ac:dyDescent="0.2">
      <c r="A70" s="98">
        <v>38</v>
      </c>
      <c r="B70" s="98" t="s">
        <v>902</v>
      </c>
      <c r="C70" s="98" t="s">
        <v>1276</v>
      </c>
      <c r="D70" s="66">
        <v>31970</v>
      </c>
      <c r="E70" s="66">
        <f t="shared" si="1"/>
        <v>1170.8000000000029</v>
      </c>
      <c r="F70" s="66">
        <v>33140.800000000003</v>
      </c>
      <c r="G70" s="107"/>
      <c r="H70" s="98" t="s">
        <v>463</v>
      </c>
      <c r="I70" s="173" t="s">
        <v>546</v>
      </c>
    </row>
    <row r="71" spans="1:29" s="84" customFormat="1" x14ac:dyDescent="0.2">
      <c r="A71" s="98">
        <v>39</v>
      </c>
      <c r="B71" s="117" t="s">
        <v>2338</v>
      </c>
      <c r="C71" s="117" t="s">
        <v>816</v>
      </c>
      <c r="D71" s="66">
        <v>34372</v>
      </c>
      <c r="E71" s="66">
        <f t="shared" si="1"/>
        <v>1202</v>
      </c>
      <c r="F71" s="66">
        <v>35574</v>
      </c>
      <c r="G71" s="66"/>
      <c r="H71" s="117" t="s">
        <v>463</v>
      </c>
      <c r="I71" s="117" t="s">
        <v>2335</v>
      </c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</row>
    <row r="72" spans="1:29" s="98" customFormat="1" x14ac:dyDescent="0.2">
      <c r="A72" s="98">
        <v>40</v>
      </c>
      <c r="B72" s="98" t="s">
        <v>779</v>
      </c>
      <c r="C72" s="98" t="s">
        <v>387</v>
      </c>
      <c r="D72" s="66">
        <v>30830</v>
      </c>
      <c r="E72" s="66">
        <f t="shared" si="1"/>
        <v>1140.4000000000015</v>
      </c>
      <c r="F72" s="66">
        <v>31970.400000000001</v>
      </c>
      <c r="G72" s="107"/>
      <c r="H72" s="98" t="s">
        <v>463</v>
      </c>
      <c r="I72" s="173" t="s">
        <v>456</v>
      </c>
    </row>
    <row r="73" spans="1:29" s="98" customFormat="1" x14ac:dyDescent="0.2">
      <c r="A73" s="98">
        <v>41</v>
      </c>
      <c r="B73" s="98" t="s">
        <v>903</v>
      </c>
      <c r="C73" s="98" t="s">
        <v>329</v>
      </c>
      <c r="D73" s="66">
        <v>33140</v>
      </c>
      <c r="E73" s="66">
        <f t="shared" si="1"/>
        <v>1232.8000000000029</v>
      </c>
      <c r="F73" s="66">
        <v>34372.800000000003</v>
      </c>
      <c r="G73" s="107"/>
      <c r="H73" s="98" t="s">
        <v>463</v>
      </c>
      <c r="I73" s="173" t="s">
        <v>451</v>
      </c>
    </row>
    <row r="74" spans="1:29" s="98" customFormat="1" x14ac:dyDescent="0.2">
      <c r="A74" s="98">
        <v>42</v>
      </c>
      <c r="B74" s="98" t="s">
        <v>1285</v>
      </c>
      <c r="C74" s="98" t="s">
        <v>386</v>
      </c>
      <c r="D74" s="66">
        <v>37783</v>
      </c>
      <c r="E74" s="66">
        <f t="shared" si="1"/>
        <v>1383.4000000000015</v>
      </c>
      <c r="F74" s="66">
        <v>39166.400000000001</v>
      </c>
      <c r="G74" s="107"/>
      <c r="H74" s="98" t="s">
        <v>463</v>
      </c>
      <c r="I74" s="173" t="s">
        <v>506</v>
      </c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</row>
    <row r="75" spans="1:29" s="98" customFormat="1" x14ac:dyDescent="0.2">
      <c r="A75" s="98">
        <v>43</v>
      </c>
      <c r="B75" s="98" t="s">
        <v>1264</v>
      </c>
      <c r="C75" s="98" t="s">
        <v>545</v>
      </c>
      <c r="D75" s="66">
        <v>34372</v>
      </c>
      <c r="E75" s="66">
        <f t="shared" si="1"/>
        <v>1202</v>
      </c>
      <c r="F75" s="66">
        <v>35574</v>
      </c>
      <c r="G75" s="107"/>
      <c r="H75" s="98" t="s">
        <v>463</v>
      </c>
      <c r="I75" s="173" t="s">
        <v>491</v>
      </c>
    </row>
    <row r="76" spans="1:29" s="98" customFormat="1" x14ac:dyDescent="0.2">
      <c r="A76" s="98">
        <v>44</v>
      </c>
      <c r="B76" s="98" t="s">
        <v>1277</v>
      </c>
      <c r="C76" s="98" t="s">
        <v>545</v>
      </c>
      <c r="D76" s="66">
        <v>39732</v>
      </c>
      <c r="E76" s="66">
        <f t="shared" si="1"/>
        <v>1262.8000000000029</v>
      </c>
      <c r="F76" s="66">
        <v>40994.800000000003</v>
      </c>
      <c r="G76" s="107">
        <v>505</v>
      </c>
      <c r="H76" s="98" t="s">
        <v>463</v>
      </c>
      <c r="I76" s="173" t="s">
        <v>1219</v>
      </c>
    </row>
    <row r="77" spans="1:29" s="98" customFormat="1" x14ac:dyDescent="0.2">
      <c r="A77" s="98">
        <v>45</v>
      </c>
      <c r="B77" s="117" t="s">
        <v>2880</v>
      </c>
      <c r="C77" s="98" t="s">
        <v>338</v>
      </c>
      <c r="D77" s="66">
        <v>43498</v>
      </c>
      <c r="E77" s="66">
        <f t="shared" si="1"/>
        <v>1310.4000000000015</v>
      </c>
      <c r="F77" s="66">
        <v>44808.4</v>
      </c>
      <c r="G77" s="107"/>
      <c r="H77" s="98" t="s">
        <v>463</v>
      </c>
      <c r="I77" s="173" t="s">
        <v>522</v>
      </c>
    </row>
    <row r="78" spans="1:29" x14ac:dyDescent="0.2">
      <c r="A78" s="98">
        <v>46</v>
      </c>
      <c r="B78" s="98" t="s">
        <v>754</v>
      </c>
      <c r="C78" s="98" t="s">
        <v>1150</v>
      </c>
      <c r="D78" s="66">
        <v>34372</v>
      </c>
      <c r="E78" s="66">
        <f t="shared" si="1"/>
        <v>1202</v>
      </c>
      <c r="F78" s="66">
        <v>35574</v>
      </c>
      <c r="G78" s="107"/>
      <c r="H78" s="98" t="s">
        <v>463</v>
      </c>
      <c r="I78" s="173" t="s">
        <v>1236</v>
      </c>
    </row>
    <row r="79" spans="1:29" s="98" customFormat="1" x14ac:dyDescent="0.2">
      <c r="A79" s="98">
        <v>47</v>
      </c>
      <c r="B79" s="90" t="s">
        <v>2219</v>
      </c>
      <c r="C79" s="90" t="s">
        <v>695</v>
      </c>
      <c r="D79" s="66">
        <v>30830</v>
      </c>
      <c r="E79" s="66">
        <f t="shared" si="1"/>
        <v>1140.4000000000015</v>
      </c>
      <c r="F79" s="66">
        <v>31970.400000000001</v>
      </c>
      <c r="G79" s="9"/>
      <c r="H79" s="90" t="s">
        <v>463</v>
      </c>
      <c r="I79" s="90" t="s">
        <v>1217</v>
      </c>
    </row>
    <row r="80" spans="1:29" s="98" customFormat="1" x14ac:dyDescent="0.2">
      <c r="A80" s="98">
        <v>48</v>
      </c>
      <c r="B80" s="98" t="s">
        <v>1280</v>
      </c>
      <c r="C80" s="98" t="s">
        <v>1279</v>
      </c>
      <c r="D80" s="66">
        <v>39732</v>
      </c>
      <c r="E80" s="66">
        <f t="shared" si="1"/>
        <v>1262.8000000000029</v>
      </c>
      <c r="F80" s="66">
        <v>40994.800000000003</v>
      </c>
      <c r="G80" s="107">
        <v>505</v>
      </c>
      <c r="H80" s="98" t="s">
        <v>463</v>
      </c>
      <c r="I80" s="173" t="s">
        <v>453</v>
      </c>
    </row>
    <row r="81" spans="1:9" s="33" customFormat="1" x14ac:dyDescent="0.2">
      <c r="A81" s="98">
        <v>49</v>
      </c>
      <c r="B81" s="98" t="s">
        <v>593</v>
      </c>
      <c r="C81" s="98" t="s">
        <v>582</v>
      </c>
      <c r="D81" s="66">
        <v>50650</v>
      </c>
      <c r="E81" s="66">
        <f t="shared" si="1"/>
        <v>746.79999999999563</v>
      </c>
      <c r="F81" s="66">
        <v>51396.799999999996</v>
      </c>
      <c r="G81" s="107">
        <v>405</v>
      </c>
      <c r="H81" s="98" t="s">
        <v>463</v>
      </c>
      <c r="I81" s="173" t="s">
        <v>469</v>
      </c>
    </row>
    <row r="82" spans="1:9" s="98" customFormat="1" x14ac:dyDescent="0.2">
      <c r="A82" s="98">
        <v>50</v>
      </c>
      <c r="B82" s="99" t="s">
        <v>368</v>
      </c>
      <c r="C82" s="99" t="s">
        <v>858</v>
      </c>
      <c r="D82" s="66">
        <v>30830</v>
      </c>
      <c r="E82" s="66">
        <f t="shared" si="1"/>
        <v>1140.4000000000015</v>
      </c>
      <c r="F82" s="66">
        <v>31970.400000000001</v>
      </c>
      <c r="G82" s="67"/>
      <c r="H82" s="99" t="s">
        <v>463</v>
      </c>
      <c r="I82" s="99" t="s">
        <v>1245</v>
      </c>
    </row>
    <row r="83" spans="1:9" s="98" customFormat="1" x14ac:dyDescent="0.2">
      <c r="A83" s="98">
        <v>51</v>
      </c>
      <c r="B83" s="98" t="s">
        <v>374</v>
      </c>
      <c r="C83" s="98" t="s">
        <v>2079</v>
      </c>
      <c r="D83" s="66">
        <v>30830</v>
      </c>
      <c r="E83" s="66">
        <f t="shared" si="1"/>
        <v>1140.4000000000015</v>
      </c>
      <c r="F83" s="66">
        <v>31970.400000000001</v>
      </c>
      <c r="G83" s="107"/>
      <c r="H83" s="98" t="s">
        <v>463</v>
      </c>
      <c r="I83" s="173" t="s">
        <v>464</v>
      </c>
    </row>
    <row r="84" spans="1:9" s="98" customFormat="1" x14ac:dyDescent="0.2">
      <c r="A84" s="98">
        <v>52</v>
      </c>
      <c r="B84" s="98" t="s">
        <v>2155</v>
      </c>
      <c r="C84" s="98" t="s">
        <v>2154</v>
      </c>
      <c r="D84" s="66">
        <v>36436</v>
      </c>
      <c r="E84" s="66">
        <f t="shared" si="1"/>
        <v>1347.2000000000044</v>
      </c>
      <c r="F84" s="66">
        <v>37783.200000000004</v>
      </c>
      <c r="G84" s="107"/>
      <c r="H84" s="98" t="s">
        <v>463</v>
      </c>
      <c r="I84" s="173" t="s">
        <v>497</v>
      </c>
    </row>
    <row r="85" spans="1:9" s="98" customFormat="1" x14ac:dyDescent="0.2">
      <c r="A85" s="98">
        <v>53</v>
      </c>
      <c r="B85" s="98" t="s">
        <v>583</v>
      </c>
      <c r="C85" s="98" t="s">
        <v>708</v>
      </c>
      <c r="D85" s="66">
        <v>31970</v>
      </c>
      <c r="E85" s="66">
        <f t="shared" si="1"/>
        <v>1170.8000000000029</v>
      </c>
      <c r="F85" s="66">
        <v>33140.800000000003</v>
      </c>
      <c r="G85" s="107"/>
      <c r="H85" s="98" t="s">
        <v>463</v>
      </c>
      <c r="I85" s="173" t="s">
        <v>548</v>
      </c>
    </row>
    <row r="86" spans="1:9" s="33" customFormat="1" x14ac:dyDescent="0.2">
      <c r="A86" s="98">
        <v>54</v>
      </c>
      <c r="B86" s="98" t="s">
        <v>729</v>
      </c>
      <c r="C86" s="98" t="s">
        <v>503</v>
      </c>
      <c r="D86" s="66">
        <v>37783</v>
      </c>
      <c r="E86" s="66">
        <f t="shared" si="1"/>
        <v>1383.4000000000015</v>
      </c>
      <c r="F86" s="66">
        <v>39166.400000000001</v>
      </c>
      <c r="G86" s="107"/>
      <c r="H86" s="98" t="s">
        <v>463</v>
      </c>
      <c r="I86" s="173" t="s">
        <v>517</v>
      </c>
    </row>
    <row r="87" spans="1:9" s="98" customFormat="1" x14ac:dyDescent="0.2">
      <c r="A87" s="98">
        <v>55</v>
      </c>
      <c r="B87" s="99" t="s">
        <v>2161</v>
      </c>
      <c r="C87" s="99" t="s">
        <v>2220</v>
      </c>
      <c r="D87" s="66">
        <v>29691</v>
      </c>
      <c r="E87" s="66">
        <f t="shared" si="1"/>
        <v>1139.7999999999993</v>
      </c>
      <c r="F87" s="66">
        <v>30830.799999999999</v>
      </c>
      <c r="G87" s="67"/>
      <c r="H87" s="99" t="s">
        <v>463</v>
      </c>
      <c r="I87" s="99" t="s">
        <v>1239</v>
      </c>
    </row>
    <row r="88" spans="1:9" s="98" customFormat="1" x14ac:dyDescent="0.2">
      <c r="A88" s="98">
        <v>56</v>
      </c>
      <c r="B88" s="98" t="s">
        <v>813</v>
      </c>
      <c r="C88" s="98" t="s">
        <v>503</v>
      </c>
      <c r="D88" s="66">
        <v>39732</v>
      </c>
      <c r="E88" s="66">
        <f t="shared" si="1"/>
        <v>1262.8000000000029</v>
      </c>
      <c r="F88" s="66">
        <v>40994.800000000003</v>
      </c>
      <c r="G88" s="107">
        <v>405</v>
      </c>
      <c r="H88" s="98" t="s">
        <v>463</v>
      </c>
      <c r="I88" s="173" t="s">
        <v>1228</v>
      </c>
    </row>
    <row r="89" spans="1:9" s="33" customFormat="1" x14ac:dyDescent="0.2">
      <c r="A89" s="98">
        <v>57</v>
      </c>
      <c r="B89" s="98" t="s">
        <v>887</v>
      </c>
      <c r="C89" s="98" t="s">
        <v>2317</v>
      </c>
      <c r="D89" s="66">
        <v>30830</v>
      </c>
      <c r="E89" s="66">
        <f t="shared" si="1"/>
        <v>1140.4000000000015</v>
      </c>
      <c r="F89" s="66">
        <v>31970.400000000001</v>
      </c>
      <c r="G89" s="107"/>
      <c r="H89" s="90" t="s">
        <v>463</v>
      </c>
      <c r="I89" s="90" t="s">
        <v>488</v>
      </c>
    </row>
    <row r="90" spans="1:9" s="33" customFormat="1" x14ac:dyDescent="0.2">
      <c r="A90" s="98">
        <v>58</v>
      </c>
      <c r="B90" s="99" t="s">
        <v>689</v>
      </c>
      <c r="C90" s="99" t="s">
        <v>819</v>
      </c>
      <c r="D90" s="66">
        <v>29691</v>
      </c>
      <c r="E90" s="66">
        <f t="shared" si="1"/>
        <v>1139.7999999999993</v>
      </c>
      <c r="F90" s="66">
        <v>30830.799999999999</v>
      </c>
      <c r="G90" s="67"/>
      <c r="H90" s="99" t="s">
        <v>463</v>
      </c>
      <c r="I90" s="99" t="s">
        <v>1223</v>
      </c>
    </row>
    <row r="91" spans="1:9" s="98" customFormat="1" x14ac:dyDescent="0.2">
      <c r="A91" s="98">
        <v>59</v>
      </c>
      <c r="B91" s="99" t="s">
        <v>341</v>
      </c>
      <c r="C91" s="99" t="s">
        <v>2508</v>
      </c>
      <c r="D91" s="66">
        <v>29691</v>
      </c>
      <c r="E91" s="66">
        <f t="shared" si="1"/>
        <v>1139.7999999999993</v>
      </c>
      <c r="F91" s="66">
        <v>30830.799999999999</v>
      </c>
      <c r="G91" s="67"/>
      <c r="H91" s="99" t="s">
        <v>463</v>
      </c>
      <c r="I91" s="99" t="s">
        <v>461</v>
      </c>
    </row>
    <row r="92" spans="1:9" s="98" customFormat="1" x14ac:dyDescent="0.2">
      <c r="A92" s="98">
        <v>60</v>
      </c>
      <c r="B92" s="98" t="s">
        <v>1284</v>
      </c>
      <c r="C92" s="98" t="s">
        <v>585</v>
      </c>
      <c r="D92" s="66">
        <v>43498</v>
      </c>
      <c r="E92" s="66">
        <f t="shared" si="1"/>
        <v>1310.4000000000015</v>
      </c>
      <c r="F92" s="66">
        <v>44808.4</v>
      </c>
      <c r="G92" s="107"/>
      <c r="H92" s="98" t="s">
        <v>463</v>
      </c>
      <c r="I92" s="173" t="s">
        <v>502</v>
      </c>
    </row>
    <row r="93" spans="1:9" s="98" customFormat="1" x14ac:dyDescent="0.2">
      <c r="A93" s="98">
        <v>61</v>
      </c>
      <c r="B93" s="98" t="s">
        <v>324</v>
      </c>
      <c r="C93" s="98" t="s">
        <v>723</v>
      </c>
      <c r="D93" s="66">
        <v>40622</v>
      </c>
      <c r="E93" s="66">
        <f t="shared" si="1"/>
        <v>1420</v>
      </c>
      <c r="F93" s="66">
        <v>42042</v>
      </c>
      <c r="G93" s="107"/>
      <c r="H93" s="98" t="s">
        <v>463</v>
      </c>
      <c r="I93" s="173" t="s">
        <v>510</v>
      </c>
    </row>
    <row r="94" spans="1:9" s="117" customFormat="1" x14ac:dyDescent="0.2">
      <c r="A94" s="98">
        <v>62</v>
      </c>
      <c r="B94" s="98" t="s">
        <v>1283</v>
      </c>
      <c r="C94" s="98" t="s">
        <v>412</v>
      </c>
      <c r="D94" s="66">
        <v>46956</v>
      </c>
      <c r="E94" s="66">
        <f t="shared" si="1"/>
        <v>1492.4000000000015</v>
      </c>
      <c r="F94" s="66">
        <v>48448.4</v>
      </c>
      <c r="G94" s="107"/>
      <c r="H94" s="98" t="s">
        <v>463</v>
      </c>
      <c r="I94" s="173" t="s">
        <v>473</v>
      </c>
    </row>
    <row r="95" spans="1:9" s="33" customFormat="1" x14ac:dyDescent="0.2">
      <c r="A95" s="98">
        <v>63</v>
      </c>
      <c r="B95" s="99" t="s">
        <v>2563</v>
      </c>
      <c r="C95" s="99" t="s">
        <v>382</v>
      </c>
      <c r="D95" s="66">
        <v>29691</v>
      </c>
      <c r="E95" s="66">
        <f t="shared" si="1"/>
        <v>1139.7999999999993</v>
      </c>
      <c r="F95" s="66">
        <v>30830.799999999999</v>
      </c>
      <c r="G95" s="67"/>
      <c r="H95" s="99" t="s">
        <v>463</v>
      </c>
      <c r="I95" s="99" t="s">
        <v>1242</v>
      </c>
    </row>
    <row r="96" spans="1:9" s="98" customFormat="1" x14ac:dyDescent="0.2">
      <c r="A96" s="98">
        <v>64</v>
      </c>
      <c r="B96" s="98" t="s">
        <v>1281</v>
      </c>
      <c r="C96" s="98" t="s">
        <v>1094</v>
      </c>
      <c r="D96" s="66">
        <v>31970</v>
      </c>
      <c r="E96" s="66">
        <f t="shared" si="1"/>
        <v>1170.8000000000029</v>
      </c>
      <c r="F96" s="66">
        <v>33140.800000000003</v>
      </c>
      <c r="G96" s="107"/>
      <c r="H96" s="98" t="s">
        <v>463</v>
      </c>
      <c r="I96" s="173" t="s">
        <v>458</v>
      </c>
    </row>
    <row r="97" spans="1:9" s="117" customFormat="1" x14ac:dyDescent="0.2">
      <c r="A97" s="98"/>
      <c r="D97" s="168"/>
      <c r="E97" s="168"/>
      <c r="F97" s="66"/>
      <c r="G97" s="168"/>
      <c r="I97" s="165"/>
    </row>
    <row r="98" spans="1:9" x14ac:dyDescent="0.2">
      <c r="F98" s="40">
        <v>2277104.7999999993</v>
      </c>
      <c r="G98" s="69">
        <f>SUM(G32:G96)</f>
        <v>1820</v>
      </c>
    </row>
    <row r="99" spans="1:9" x14ac:dyDescent="0.2">
      <c r="B99" s="138" t="s">
        <v>2021</v>
      </c>
      <c r="F99" s="38"/>
    </row>
    <row r="100" spans="1:9" s="117" customFormat="1" x14ac:dyDescent="0.2">
      <c r="A100" s="117">
        <v>1</v>
      </c>
      <c r="B100" s="117" t="s">
        <v>535</v>
      </c>
      <c r="C100" s="117" t="s">
        <v>534</v>
      </c>
      <c r="D100" s="91">
        <v>39075.4</v>
      </c>
      <c r="E100" s="107">
        <f>+F100-D100</f>
        <v>309.40000000000146</v>
      </c>
      <c r="F100" s="38">
        <v>39384.800000000003</v>
      </c>
      <c r="G100" s="168"/>
      <c r="H100" s="117" t="s">
        <v>450</v>
      </c>
      <c r="I100" s="165" t="s">
        <v>536</v>
      </c>
    </row>
    <row r="101" spans="1:9" s="117" customFormat="1" x14ac:dyDescent="0.2">
      <c r="A101" s="117">
        <v>2</v>
      </c>
      <c r="B101" s="117" t="s">
        <v>1856</v>
      </c>
      <c r="C101" s="117" t="s">
        <v>1409</v>
      </c>
      <c r="D101" s="91">
        <v>31158.400000000001</v>
      </c>
      <c r="E101" s="107">
        <f>+F101-D101</f>
        <v>764.39999999999782</v>
      </c>
      <c r="F101" s="38">
        <v>31922.799999999999</v>
      </c>
      <c r="G101" s="168"/>
      <c r="H101" s="117" t="s">
        <v>450</v>
      </c>
      <c r="I101" s="165" t="s">
        <v>536</v>
      </c>
    </row>
    <row r="102" spans="1:9" s="117" customFormat="1" x14ac:dyDescent="0.2">
      <c r="A102" s="117">
        <v>3</v>
      </c>
      <c r="B102" s="117" t="s">
        <v>2569</v>
      </c>
      <c r="C102" s="117" t="s">
        <v>2568</v>
      </c>
      <c r="D102" s="91">
        <v>30248.400000000001</v>
      </c>
      <c r="E102" s="107">
        <f>+F102-D102</f>
        <v>910</v>
      </c>
      <c r="F102" s="38">
        <v>31158.400000000001</v>
      </c>
      <c r="G102" s="168"/>
      <c r="H102" s="117" t="s">
        <v>450</v>
      </c>
      <c r="I102" s="165" t="s">
        <v>536</v>
      </c>
    </row>
    <row r="103" spans="1:9" s="117" customFormat="1" x14ac:dyDescent="0.2">
      <c r="A103" s="117">
        <v>4</v>
      </c>
      <c r="B103" s="117" t="s">
        <v>2017</v>
      </c>
      <c r="C103" s="117" t="s">
        <v>2621</v>
      </c>
      <c r="D103" s="91">
        <v>29575</v>
      </c>
      <c r="E103" s="107">
        <f>+F103-D103</f>
        <v>0</v>
      </c>
      <c r="F103" s="38">
        <v>29575</v>
      </c>
      <c r="G103" s="168"/>
      <c r="H103" s="117" t="s">
        <v>450</v>
      </c>
      <c r="I103" s="165" t="s">
        <v>536</v>
      </c>
    </row>
    <row r="104" spans="1:9" s="117" customFormat="1" x14ac:dyDescent="0.2">
      <c r="A104" s="117">
        <v>5</v>
      </c>
      <c r="B104" s="117" t="s">
        <v>2017</v>
      </c>
      <c r="C104" s="117" t="s">
        <v>2369</v>
      </c>
      <c r="D104" s="91">
        <v>29575</v>
      </c>
      <c r="E104" s="107">
        <v>0</v>
      </c>
      <c r="F104" s="38">
        <v>29575</v>
      </c>
      <c r="G104" s="168"/>
      <c r="H104" s="117" t="s">
        <v>450</v>
      </c>
      <c r="I104" s="165" t="s">
        <v>536</v>
      </c>
    </row>
    <row r="105" spans="1:9" s="117" customFormat="1" x14ac:dyDescent="0.2">
      <c r="A105" s="117">
        <v>6</v>
      </c>
      <c r="B105" s="117" t="s">
        <v>2017</v>
      </c>
      <c r="C105" s="117" t="s">
        <v>2206</v>
      </c>
      <c r="D105" s="91">
        <v>29575</v>
      </c>
      <c r="E105" s="107">
        <v>0</v>
      </c>
      <c r="F105" s="38">
        <v>29575</v>
      </c>
      <c r="G105" s="168"/>
      <c r="H105" s="117" t="s">
        <v>450</v>
      </c>
      <c r="I105" s="165" t="s">
        <v>536</v>
      </c>
    </row>
    <row r="106" spans="1:9" x14ac:dyDescent="0.2">
      <c r="F106" s="40">
        <f>SUM(F100:F105)</f>
        <v>191191</v>
      </c>
    </row>
    <row r="107" spans="1:9" x14ac:dyDescent="0.2">
      <c r="F107" s="38"/>
    </row>
    <row r="108" spans="1:9" x14ac:dyDescent="0.2">
      <c r="D108"/>
      <c r="E108"/>
      <c r="F108" s="37"/>
      <c r="G108" s="69">
        <f>G98+G30</f>
        <v>2275</v>
      </c>
      <c r="H108" s="33"/>
    </row>
    <row r="109" spans="1:9" x14ac:dyDescent="0.2">
      <c r="F109" s="38"/>
    </row>
    <row r="110" spans="1:9" x14ac:dyDescent="0.2">
      <c r="B110" s="3"/>
    </row>
    <row r="111" spans="1:9" x14ac:dyDescent="0.2">
      <c r="D111"/>
      <c r="E111"/>
      <c r="F111"/>
      <c r="G111"/>
    </row>
  </sheetData>
  <sortState ref="A33:AH67">
    <sortCondition ref="B33:B67"/>
  </sortState>
  <pageMargins left="0.45" right="0.45" top="0.75" bottom="0.75" header="0.3" footer="0.3"/>
  <pageSetup scale="92" firstPageNumber="27" fitToHeight="0" orientation="landscape" useFirstPageNumber="1" r:id="rId1"/>
  <headerFooter>
    <oddFooter>&amp;C&amp;P&amp;R06/30/2023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5"/>
  <sheetViews>
    <sheetView tabSelected="1" zoomScaleNormal="100" workbookViewId="0">
      <selection activeCell="E10" sqref="E10"/>
    </sheetView>
  </sheetViews>
  <sheetFormatPr defaultRowHeight="12.75" x14ac:dyDescent="0.2"/>
  <cols>
    <col min="3" max="3" width="29.5703125" customWidth="1"/>
    <col min="4" max="4" width="14" customWidth="1"/>
    <col min="5" max="5" width="12.140625" bestFit="1" customWidth="1"/>
  </cols>
  <sheetData>
    <row r="1" spans="1:5" x14ac:dyDescent="0.2">
      <c r="A1" s="326" t="s">
        <v>43</v>
      </c>
      <c r="B1" s="326"/>
      <c r="C1" s="326"/>
      <c r="D1" s="326"/>
    </row>
    <row r="2" spans="1:5" x14ac:dyDescent="0.2">
      <c r="A2" s="321"/>
      <c r="B2" s="321"/>
      <c r="C2" s="321"/>
      <c r="D2" s="321"/>
    </row>
    <row r="3" spans="1:5" x14ac:dyDescent="0.2">
      <c r="A3" s="321"/>
      <c r="B3" s="321"/>
      <c r="C3" s="321"/>
      <c r="D3" s="321"/>
    </row>
    <row r="4" spans="1:5" x14ac:dyDescent="0.2">
      <c r="A4" s="326" t="s">
        <v>32</v>
      </c>
      <c r="B4" s="326"/>
    </row>
    <row r="5" spans="1:5" x14ac:dyDescent="0.2">
      <c r="A5" s="83" t="s">
        <v>2349</v>
      </c>
      <c r="B5" s="83" t="s">
        <v>2599</v>
      </c>
      <c r="D5" s="59" t="s">
        <v>2606</v>
      </c>
    </row>
    <row r="6" spans="1:5" x14ac:dyDescent="0.2">
      <c r="A6" s="45" t="s">
        <v>33</v>
      </c>
      <c r="B6" s="45" t="s">
        <v>33</v>
      </c>
      <c r="D6" s="46" t="s">
        <v>34</v>
      </c>
    </row>
    <row r="7" spans="1:5" x14ac:dyDescent="0.2">
      <c r="A7" s="18">
        <v>10</v>
      </c>
      <c r="B7" s="70">
        <f>'SAW SE '!A24</f>
        <v>14</v>
      </c>
      <c r="C7" s="65" t="s">
        <v>35</v>
      </c>
      <c r="D7" s="151">
        <f>'SAW SE '!F25</f>
        <v>1793320</v>
      </c>
      <c r="E7" s="38"/>
    </row>
    <row r="8" spans="1:5" x14ac:dyDescent="0.2">
      <c r="A8" s="18">
        <v>204</v>
      </c>
      <c r="B8" s="70">
        <f>'WTA SE'!A215</f>
        <v>204</v>
      </c>
      <c r="C8" s="65" t="s">
        <v>44</v>
      </c>
      <c r="D8" s="151">
        <f>'WTA SE'!F217</f>
        <v>14689345.040000003</v>
      </c>
      <c r="E8" s="38"/>
    </row>
    <row r="9" spans="1:5" x14ac:dyDescent="0.2">
      <c r="A9" s="18">
        <v>20</v>
      </c>
      <c r="B9" s="70">
        <f>'WTA SE'!A244</f>
        <v>18</v>
      </c>
      <c r="C9" s="77" t="s">
        <v>193</v>
      </c>
      <c r="D9" s="151">
        <f>'WTA SE'!F246</f>
        <v>1244266.08</v>
      </c>
      <c r="E9" s="38"/>
    </row>
    <row r="10" spans="1:5" x14ac:dyDescent="0.2">
      <c r="A10" s="18">
        <v>28</v>
      </c>
      <c r="B10" s="70">
        <f>'WTA SE'!A286</f>
        <v>29</v>
      </c>
      <c r="C10" s="77" t="s">
        <v>194</v>
      </c>
      <c r="D10" s="66">
        <f>'WTA SE'!F289</f>
        <v>2188529.1200000006</v>
      </c>
      <c r="E10" s="38"/>
    </row>
    <row r="11" spans="1:5" x14ac:dyDescent="0.2">
      <c r="A11" s="18">
        <v>31</v>
      </c>
      <c r="B11" s="70">
        <v>31</v>
      </c>
      <c r="C11" s="77" t="s">
        <v>195</v>
      </c>
      <c r="D11" s="151">
        <f>'WTA SE'!F328</f>
        <v>2375492.96</v>
      </c>
      <c r="E11" s="38"/>
    </row>
    <row r="12" spans="1:5" x14ac:dyDescent="0.2">
      <c r="A12" s="18">
        <v>27</v>
      </c>
      <c r="B12" s="70">
        <f>'SE Other'!A36</f>
        <v>27</v>
      </c>
      <c r="C12" s="65" t="s">
        <v>187</v>
      </c>
      <c r="D12" s="66">
        <f>'SE Other'!F37</f>
        <v>1755991.5</v>
      </c>
      <c r="E12" s="9"/>
    </row>
    <row r="13" spans="1:5" s="37" customFormat="1" x14ac:dyDescent="0.2">
      <c r="A13" s="70">
        <v>358</v>
      </c>
      <c r="B13" s="70">
        <f>'SE Other'!A409</f>
        <v>358</v>
      </c>
      <c r="C13" s="65" t="s">
        <v>188</v>
      </c>
      <c r="D13" s="66">
        <f>+'SE Other'!F410</f>
        <v>10633661.780000042</v>
      </c>
      <c r="E13" s="9"/>
    </row>
    <row r="14" spans="1:5" s="37" customFormat="1" x14ac:dyDescent="0.2">
      <c r="A14" s="70">
        <v>4</v>
      </c>
      <c r="B14" s="70">
        <f>'SE Other'!A46</f>
        <v>4</v>
      </c>
      <c r="C14" s="77" t="s">
        <v>196</v>
      </c>
      <c r="D14" s="151">
        <f>'SE Other'!F47</f>
        <v>199353</v>
      </c>
      <c r="E14" s="9"/>
    </row>
    <row r="15" spans="1:5" s="37" customFormat="1" x14ac:dyDescent="0.2">
      <c r="A15" s="70">
        <v>2</v>
      </c>
      <c r="B15" s="70">
        <f>+'SE Other'!A416</f>
        <v>2</v>
      </c>
      <c r="C15" s="65" t="s">
        <v>45</v>
      </c>
      <c r="D15" s="66">
        <f>'SE Other'!F417</f>
        <v>74456.2</v>
      </c>
      <c r="E15" s="9"/>
    </row>
    <row r="16" spans="1:5" s="37" customFormat="1" x14ac:dyDescent="0.2">
      <c r="A16" s="70">
        <v>1</v>
      </c>
      <c r="B16" s="70">
        <f>+'SE Other'!A420</f>
        <v>1</v>
      </c>
      <c r="C16" s="65" t="s">
        <v>37</v>
      </c>
      <c r="D16" s="66">
        <f>'SE Other'!F420</f>
        <v>32577.999999999996</v>
      </c>
      <c r="E16" s="9"/>
    </row>
    <row r="17" spans="1:5" x14ac:dyDescent="0.2">
      <c r="A17" s="18">
        <v>5</v>
      </c>
      <c r="B17" s="70">
        <f>'SE Other'!A427</f>
        <v>5</v>
      </c>
      <c r="C17" s="65" t="s">
        <v>46</v>
      </c>
      <c r="D17" s="66">
        <f>'SE Other'!F428</f>
        <v>270459.74805225001</v>
      </c>
      <c r="E17" s="9"/>
    </row>
    <row r="18" spans="1:5" x14ac:dyDescent="0.2">
      <c r="A18" s="72">
        <f>SUM(A7:A17)</f>
        <v>690</v>
      </c>
      <c r="B18" s="72">
        <f>SUM(B7:B17)</f>
        <v>693</v>
      </c>
      <c r="C18" s="68" t="s">
        <v>98</v>
      </c>
      <c r="D18" s="40">
        <f t="shared" ref="D18" si="0">SUM(D7:D17)</f>
        <v>35257453.428052299</v>
      </c>
      <c r="E18" s="9"/>
    </row>
    <row r="19" spans="1:5" x14ac:dyDescent="0.2">
      <c r="A19" s="49"/>
      <c r="B19" s="49"/>
      <c r="C19" s="50"/>
      <c r="D19" s="50"/>
    </row>
    <row r="23" spans="1:5" x14ac:dyDescent="0.2">
      <c r="D23" s="9"/>
    </row>
    <row r="25" spans="1:5" x14ac:dyDescent="0.2">
      <c r="D25" s="9"/>
    </row>
  </sheetData>
  <printOptions horizontalCentered="1"/>
  <pageMargins left="0.7" right="0.7" top="0.75" bottom="0.75" header="0.3" footer="0.3"/>
  <pageSetup firstPageNumber="0" orientation="landscape" r:id="rId1"/>
  <headerFooter>
    <oddFooter>&amp;R06/30/2023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WVO30"/>
  <sheetViews>
    <sheetView topLeftCell="A4" zoomScaleNormal="100" workbookViewId="0">
      <selection activeCell="L16" sqref="L16"/>
    </sheetView>
  </sheetViews>
  <sheetFormatPr defaultRowHeight="12.75" x14ac:dyDescent="0.2"/>
  <cols>
    <col min="1" max="1" width="9.140625" style="90" customWidth="1"/>
    <col min="2" max="2" width="17.42578125" style="90" customWidth="1"/>
    <col min="3" max="3" width="16.140625" style="90" customWidth="1"/>
    <col min="4" max="5" width="12.140625" style="90" customWidth="1"/>
    <col min="6" max="6" width="15.5703125" style="90" customWidth="1"/>
    <col min="7" max="7" width="12.140625" style="90" customWidth="1"/>
    <col min="8" max="8" width="37.85546875" style="90" customWidth="1"/>
    <col min="9" max="9" width="13.140625" style="90" customWidth="1"/>
    <col min="10" max="235" width="9.140625" style="90"/>
    <col min="236" max="237" width="5.140625" style="90" customWidth="1"/>
    <col min="238" max="238" width="10.85546875" style="90" customWidth="1"/>
    <col min="239" max="239" width="17.42578125" style="90" customWidth="1"/>
    <col min="240" max="240" width="12.140625" style="90" customWidth="1"/>
    <col min="241" max="244" width="0" style="90" hidden="1" customWidth="1"/>
    <col min="245" max="248" width="12.140625" style="90" customWidth="1"/>
    <col min="249" max="249" width="0" style="90" hidden="1" customWidth="1"/>
    <col min="250" max="250" width="21.42578125" style="90" customWidth="1"/>
    <col min="251" max="253" width="0" style="90" hidden="1" customWidth="1"/>
    <col min="254" max="254" width="13.140625" style="90" customWidth="1"/>
    <col min="255" max="255" width="9.140625" style="90"/>
    <col min="256" max="263" width="0" style="90" hidden="1" customWidth="1"/>
    <col min="264" max="491" width="9.140625" style="90"/>
    <col min="492" max="493" width="5.140625" style="90" customWidth="1"/>
    <col min="494" max="494" width="10.85546875" style="90" customWidth="1"/>
    <col min="495" max="495" width="17.42578125" style="90" customWidth="1"/>
    <col min="496" max="496" width="12.140625" style="90" customWidth="1"/>
    <col min="497" max="500" width="0" style="90" hidden="1" customWidth="1"/>
    <col min="501" max="504" width="12.140625" style="90" customWidth="1"/>
    <col min="505" max="505" width="0" style="90" hidden="1" customWidth="1"/>
    <col min="506" max="506" width="21.42578125" style="90" customWidth="1"/>
    <col min="507" max="509" width="0" style="90" hidden="1" customWidth="1"/>
    <col min="510" max="510" width="13.140625" style="90" customWidth="1"/>
    <col min="511" max="511" width="9.140625" style="90"/>
    <col min="512" max="519" width="0" style="90" hidden="1" customWidth="1"/>
    <col min="520" max="747" width="9.140625" style="90"/>
    <col min="748" max="749" width="5.140625" style="90" customWidth="1"/>
    <col min="750" max="750" width="10.85546875" style="90" customWidth="1"/>
    <col min="751" max="751" width="17.42578125" style="90" customWidth="1"/>
    <col min="752" max="752" width="12.140625" style="90" customWidth="1"/>
    <col min="753" max="756" width="0" style="90" hidden="1" customWidth="1"/>
    <col min="757" max="760" width="12.140625" style="90" customWidth="1"/>
    <col min="761" max="761" width="0" style="90" hidden="1" customWidth="1"/>
    <col min="762" max="762" width="21.42578125" style="90" customWidth="1"/>
    <col min="763" max="765" width="0" style="90" hidden="1" customWidth="1"/>
    <col min="766" max="766" width="13.140625" style="90" customWidth="1"/>
    <col min="767" max="767" width="9.140625" style="90"/>
    <col min="768" max="775" width="0" style="90" hidden="1" customWidth="1"/>
    <col min="776" max="1003" width="9.140625" style="90"/>
    <col min="1004" max="1005" width="5.140625" style="90" customWidth="1"/>
    <col min="1006" max="1006" width="10.85546875" style="90" customWidth="1"/>
    <col min="1007" max="1007" width="17.42578125" style="90" customWidth="1"/>
    <col min="1008" max="1008" width="12.140625" style="90" customWidth="1"/>
    <col min="1009" max="1012" width="0" style="90" hidden="1" customWidth="1"/>
    <col min="1013" max="1016" width="12.140625" style="90" customWidth="1"/>
    <col min="1017" max="1017" width="0" style="90" hidden="1" customWidth="1"/>
    <col min="1018" max="1018" width="21.42578125" style="90" customWidth="1"/>
    <col min="1019" max="1021" width="0" style="90" hidden="1" customWidth="1"/>
    <col min="1022" max="1022" width="13.140625" style="90" customWidth="1"/>
    <col min="1023" max="1023" width="9.140625" style="90"/>
    <col min="1024" max="1031" width="0" style="90" hidden="1" customWidth="1"/>
    <col min="1032" max="1259" width="9.140625" style="90"/>
    <col min="1260" max="1261" width="5.140625" style="90" customWidth="1"/>
    <col min="1262" max="1262" width="10.85546875" style="90" customWidth="1"/>
    <col min="1263" max="1263" width="17.42578125" style="90" customWidth="1"/>
    <col min="1264" max="1264" width="12.140625" style="90" customWidth="1"/>
    <col min="1265" max="1268" width="0" style="90" hidden="1" customWidth="1"/>
    <col min="1269" max="1272" width="12.140625" style="90" customWidth="1"/>
    <col min="1273" max="1273" width="0" style="90" hidden="1" customWidth="1"/>
    <col min="1274" max="1274" width="21.42578125" style="90" customWidth="1"/>
    <col min="1275" max="1277" width="0" style="90" hidden="1" customWidth="1"/>
    <col min="1278" max="1278" width="13.140625" style="90" customWidth="1"/>
    <col min="1279" max="1279" width="9.140625" style="90"/>
    <col min="1280" max="1287" width="0" style="90" hidden="1" customWidth="1"/>
    <col min="1288" max="1515" width="9.140625" style="90"/>
    <col min="1516" max="1517" width="5.140625" style="90" customWidth="1"/>
    <col min="1518" max="1518" width="10.85546875" style="90" customWidth="1"/>
    <col min="1519" max="1519" width="17.42578125" style="90" customWidth="1"/>
    <col min="1520" max="1520" width="12.140625" style="90" customWidth="1"/>
    <col min="1521" max="1524" width="0" style="90" hidden="1" customWidth="1"/>
    <col min="1525" max="1528" width="12.140625" style="90" customWidth="1"/>
    <col min="1529" max="1529" width="0" style="90" hidden="1" customWidth="1"/>
    <col min="1530" max="1530" width="21.42578125" style="90" customWidth="1"/>
    <col min="1531" max="1533" width="0" style="90" hidden="1" customWidth="1"/>
    <col min="1534" max="1534" width="13.140625" style="90" customWidth="1"/>
    <col min="1535" max="1535" width="9.140625" style="90"/>
    <col min="1536" max="1543" width="0" style="90" hidden="1" customWidth="1"/>
    <col min="1544" max="1771" width="9.140625" style="90"/>
    <col min="1772" max="1773" width="5.140625" style="90" customWidth="1"/>
    <col min="1774" max="1774" width="10.85546875" style="90" customWidth="1"/>
    <col min="1775" max="1775" width="17.42578125" style="90" customWidth="1"/>
    <col min="1776" max="1776" width="12.140625" style="90" customWidth="1"/>
    <col min="1777" max="1780" width="0" style="90" hidden="1" customWidth="1"/>
    <col min="1781" max="1784" width="12.140625" style="90" customWidth="1"/>
    <col min="1785" max="1785" width="0" style="90" hidden="1" customWidth="1"/>
    <col min="1786" max="1786" width="21.42578125" style="90" customWidth="1"/>
    <col min="1787" max="1789" width="0" style="90" hidden="1" customWidth="1"/>
    <col min="1790" max="1790" width="13.140625" style="90" customWidth="1"/>
    <col min="1791" max="1791" width="9.140625" style="90"/>
    <col min="1792" max="1799" width="0" style="90" hidden="1" customWidth="1"/>
    <col min="1800" max="2027" width="9.140625" style="90"/>
    <col min="2028" max="2029" width="5.140625" style="90" customWidth="1"/>
    <col min="2030" max="2030" width="10.85546875" style="90" customWidth="1"/>
    <col min="2031" max="2031" width="17.42578125" style="90" customWidth="1"/>
    <col min="2032" max="2032" width="12.140625" style="90" customWidth="1"/>
    <col min="2033" max="2036" width="0" style="90" hidden="1" customWidth="1"/>
    <col min="2037" max="2040" width="12.140625" style="90" customWidth="1"/>
    <col min="2041" max="2041" width="0" style="90" hidden="1" customWidth="1"/>
    <col min="2042" max="2042" width="21.42578125" style="90" customWidth="1"/>
    <col min="2043" max="2045" width="0" style="90" hidden="1" customWidth="1"/>
    <col min="2046" max="2046" width="13.140625" style="90" customWidth="1"/>
    <col min="2047" max="2047" width="9.140625" style="90"/>
    <col min="2048" max="2055" width="0" style="90" hidden="1" customWidth="1"/>
    <col min="2056" max="2283" width="9.140625" style="90"/>
    <col min="2284" max="2285" width="5.140625" style="90" customWidth="1"/>
    <col min="2286" max="2286" width="10.85546875" style="90" customWidth="1"/>
    <col min="2287" max="2287" width="17.42578125" style="90" customWidth="1"/>
    <col min="2288" max="2288" width="12.140625" style="90" customWidth="1"/>
    <col min="2289" max="2292" width="0" style="90" hidden="1" customWidth="1"/>
    <col min="2293" max="2296" width="12.140625" style="90" customWidth="1"/>
    <col min="2297" max="2297" width="0" style="90" hidden="1" customWidth="1"/>
    <col min="2298" max="2298" width="21.42578125" style="90" customWidth="1"/>
    <col min="2299" max="2301" width="0" style="90" hidden="1" customWidth="1"/>
    <col min="2302" max="2302" width="13.140625" style="90" customWidth="1"/>
    <col min="2303" max="2303" width="9.140625" style="90"/>
    <col min="2304" max="2311" width="0" style="90" hidden="1" customWidth="1"/>
    <col min="2312" max="2539" width="9.140625" style="90"/>
    <col min="2540" max="2541" width="5.140625" style="90" customWidth="1"/>
    <col min="2542" max="2542" width="10.85546875" style="90" customWidth="1"/>
    <col min="2543" max="2543" width="17.42578125" style="90" customWidth="1"/>
    <col min="2544" max="2544" width="12.140625" style="90" customWidth="1"/>
    <col min="2545" max="2548" width="0" style="90" hidden="1" customWidth="1"/>
    <col min="2549" max="2552" width="12.140625" style="90" customWidth="1"/>
    <col min="2553" max="2553" width="0" style="90" hidden="1" customWidth="1"/>
    <col min="2554" max="2554" width="21.42578125" style="90" customWidth="1"/>
    <col min="2555" max="2557" width="0" style="90" hidden="1" customWidth="1"/>
    <col min="2558" max="2558" width="13.140625" style="90" customWidth="1"/>
    <col min="2559" max="2559" width="9.140625" style="90"/>
    <col min="2560" max="2567" width="0" style="90" hidden="1" customWidth="1"/>
    <col min="2568" max="2795" width="9.140625" style="90"/>
    <col min="2796" max="2797" width="5.140625" style="90" customWidth="1"/>
    <col min="2798" max="2798" width="10.85546875" style="90" customWidth="1"/>
    <col min="2799" max="2799" width="17.42578125" style="90" customWidth="1"/>
    <col min="2800" max="2800" width="12.140625" style="90" customWidth="1"/>
    <col min="2801" max="2804" width="0" style="90" hidden="1" customWidth="1"/>
    <col min="2805" max="2808" width="12.140625" style="90" customWidth="1"/>
    <col min="2809" max="2809" width="0" style="90" hidden="1" customWidth="1"/>
    <col min="2810" max="2810" width="21.42578125" style="90" customWidth="1"/>
    <col min="2811" max="2813" width="0" style="90" hidden="1" customWidth="1"/>
    <col min="2814" max="2814" width="13.140625" style="90" customWidth="1"/>
    <col min="2815" max="2815" width="9.140625" style="90"/>
    <col min="2816" max="2823" width="0" style="90" hidden="1" customWidth="1"/>
    <col min="2824" max="3051" width="9.140625" style="90"/>
    <col min="3052" max="3053" width="5.140625" style="90" customWidth="1"/>
    <col min="3054" max="3054" width="10.85546875" style="90" customWidth="1"/>
    <col min="3055" max="3055" width="17.42578125" style="90" customWidth="1"/>
    <col min="3056" max="3056" width="12.140625" style="90" customWidth="1"/>
    <col min="3057" max="3060" width="0" style="90" hidden="1" customWidth="1"/>
    <col min="3061" max="3064" width="12.140625" style="90" customWidth="1"/>
    <col min="3065" max="3065" width="0" style="90" hidden="1" customWidth="1"/>
    <col min="3066" max="3066" width="21.42578125" style="90" customWidth="1"/>
    <col min="3067" max="3069" width="0" style="90" hidden="1" customWidth="1"/>
    <col min="3070" max="3070" width="13.140625" style="90" customWidth="1"/>
    <col min="3071" max="3071" width="9.140625" style="90"/>
    <col min="3072" max="3079" width="0" style="90" hidden="1" customWidth="1"/>
    <col min="3080" max="3307" width="9.140625" style="90"/>
    <col min="3308" max="3309" width="5.140625" style="90" customWidth="1"/>
    <col min="3310" max="3310" width="10.85546875" style="90" customWidth="1"/>
    <col min="3311" max="3311" width="17.42578125" style="90" customWidth="1"/>
    <col min="3312" max="3312" width="12.140625" style="90" customWidth="1"/>
    <col min="3313" max="3316" width="0" style="90" hidden="1" customWidth="1"/>
    <col min="3317" max="3320" width="12.140625" style="90" customWidth="1"/>
    <col min="3321" max="3321" width="0" style="90" hidden="1" customWidth="1"/>
    <col min="3322" max="3322" width="21.42578125" style="90" customWidth="1"/>
    <col min="3323" max="3325" width="0" style="90" hidden="1" customWidth="1"/>
    <col min="3326" max="3326" width="13.140625" style="90" customWidth="1"/>
    <col min="3327" max="3327" width="9.140625" style="90"/>
    <col min="3328" max="3335" width="0" style="90" hidden="1" customWidth="1"/>
    <col min="3336" max="3563" width="9.140625" style="90"/>
    <col min="3564" max="3565" width="5.140625" style="90" customWidth="1"/>
    <col min="3566" max="3566" width="10.85546875" style="90" customWidth="1"/>
    <col min="3567" max="3567" width="17.42578125" style="90" customWidth="1"/>
    <col min="3568" max="3568" width="12.140625" style="90" customWidth="1"/>
    <col min="3569" max="3572" width="0" style="90" hidden="1" customWidth="1"/>
    <col min="3573" max="3576" width="12.140625" style="90" customWidth="1"/>
    <col min="3577" max="3577" width="0" style="90" hidden="1" customWidth="1"/>
    <col min="3578" max="3578" width="21.42578125" style="90" customWidth="1"/>
    <col min="3579" max="3581" width="0" style="90" hidden="1" customWidth="1"/>
    <col min="3582" max="3582" width="13.140625" style="90" customWidth="1"/>
    <col min="3583" max="3583" width="9.140625" style="90"/>
    <col min="3584" max="3591" width="0" style="90" hidden="1" customWidth="1"/>
    <col min="3592" max="3819" width="9.140625" style="90"/>
    <col min="3820" max="3821" width="5.140625" style="90" customWidth="1"/>
    <col min="3822" max="3822" width="10.85546875" style="90" customWidth="1"/>
    <col min="3823" max="3823" width="17.42578125" style="90" customWidth="1"/>
    <col min="3824" max="3824" width="12.140625" style="90" customWidth="1"/>
    <col min="3825" max="3828" width="0" style="90" hidden="1" customWidth="1"/>
    <col min="3829" max="3832" width="12.140625" style="90" customWidth="1"/>
    <col min="3833" max="3833" width="0" style="90" hidden="1" customWidth="1"/>
    <col min="3834" max="3834" width="21.42578125" style="90" customWidth="1"/>
    <col min="3835" max="3837" width="0" style="90" hidden="1" customWidth="1"/>
    <col min="3838" max="3838" width="13.140625" style="90" customWidth="1"/>
    <col min="3839" max="3839" width="9.140625" style="90"/>
    <col min="3840" max="3847" width="0" style="90" hidden="1" customWidth="1"/>
    <col min="3848" max="4075" width="9.140625" style="90"/>
    <col min="4076" max="4077" width="5.140625" style="90" customWidth="1"/>
    <col min="4078" max="4078" width="10.85546875" style="90" customWidth="1"/>
    <col min="4079" max="4079" width="17.42578125" style="90" customWidth="1"/>
    <col min="4080" max="4080" width="12.140625" style="90" customWidth="1"/>
    <col min="4081" max="4084" width="0" style="90" hidden="1" customWidth="1"/>
    <col min="4085" max="4088" width="12.140625" style="90" customWidth="1"/>
    <col min="4089" max="4089" width="0" style="90" hidden="1" customWidth="1"/>
    <col min="4090" max="4090" width="21.42578125" style="90" customWidth="1"/>
    <col min="4091" max="4093" width="0" style="90" hidden="1" customWidth="1"/>
    <col min="4094" max="4094" width="13.140625" style="90" customWidth="1"/>
    <col min="4095" max="4095" width="9.140625" style="90"/>
    <col min="4096" max="4103" width="0" style="90" hidden="1" customWidth="1"/>
    <col min="4104" max="4331" width="9.140625" style="90"/>
    <col min="4332" max="4333" width="5.140625" style="90" customWidth="1"/>
    <col min="4334" max="4334" width="10.85546875" style="90" customWidth="1"/>
    <col min="4335" max="4335" width="17.42578125" style="90" customWidth="1"/>
    <col min="4336" max="4336" width="12.140625" style="90" customWidth="1"/>
    <col min="4337" max="4340" width="0" style="90" hidden="1" customWidth="1"/>
    <col min="4341" max="4344" width="12.140625" style="90" customWidth="1"/>
    <col min="4345" max="4345" width="0" style="90" hidden="1" customWidth="1"/>
    <col min="4346" max="4346" width="21.42578125" style="90" customWidth="1"/>
    <col min="4347" max="4349" width="0" style="90" hidden="1" customWidth="1"/>
    <col min="4350" max="4350" width="13.140625" style="90" customWidth="1"/>
    <col min="4351" max="4351" width="9.140625" style="90"/>
    <col min="4352" max="4359" width="0" style="90" hidden="1" customWidth="1"/>
    <col min="4360" max="4587" width="9.140625" style="90"/>
    <col min="4588" max="4589" width="5.140625" style="90" customWidth="1"/>
    <col min="4590" max="4590" width="10.85546875" style="90" customWidth="1"/>
    <col min="4591" max="4591" width="17.42578125" style="90" customWidth="1"/>
    <col min="4592" max="4592" width="12.140625" style="90" customWidth="1"/>
    <col min="4593" max="4596" width="0" style="90" hidden="1" customWidth="1"/>
    <col min="4597" max="4600" width="12.140625" style="90" customWidth="1"/>
    <col min="4601" max="4601" width="0" style="90" hidden="1" customWidth="1"/>
    <col min="4602" max="4602" width="21.42578125" style="90" customWidth="1"/>
    <col min="4603" max="4605" width="0" style="90" hidden="1" customWidth="1"/>
    <col min="4606" max="4606" width="13.140625" style="90" customWidth="1"/>
    <col min="4607" max="4607" width="9.140625" style="90"/>
    <col min="4608" max="4615" width="0" style="90" hidden="1" customWidth="1"/>
    <col min="4616" max="4843" width="9.140625" style="90"/>
    <col min="4844" max="4845" width="5.140625" style="90" customWidth="1"/>
    <col min="4846" max="4846" width="10.85546875" style="90" customWidth="1"/>
    <col min="4847" max="4847" width="17.42578125" style="90" customWidth="1"/>
    <col min="4848" max="4848" width="12.140625" style="90" customWidth="1"/>
    <col min="4849" max="4852" width="0" style="90" hidden="1" customWidth="1"/>
    <col min="4853" max="4856" width="12.140625" style="90" customWidth="1"/>
    <col min="4857" max="4857" width="0" style="90" hidden="1" customWidth="1"/>
    <col min="4858" max="4858" width="21.42578125" style="90" customWidth="1"/>
    <col min="4859" max="4861" width="0" style="90" hidden="1" customWidth="1"/>
    <col min="4862" max="4862" width="13.140625" style="90" customWidth="1"/>
    <col min="4863" max="4863" width="9.140625" style="90"/>
    <col min="4864" max="4871" width="0" style="90" hidden="1" customWidth="1"/>
    <col min="4872" max="5099" width="9.140625" style="90"/>
    <col min="5100" max="5101" width="5.140625" style="90" customWidth="1"/>
    <col min="5102" max="5102" width="10.85546875" style="90" customWidth="1"/>
    <col min="5103" max="5103" width="17.42578125" style="90" customWidth="1"/>
    <col min="5104" max="5104" width="12.140625" style="90" customWidth="1"/>
    <col min="5105" max="5108" width="0" style="90" hidden="1" customWidth="1"/>
    <col min="5109" max="5112" width="12.140625" style="90" customWidth="1"/>
    <col min="5113" max="5113" width="0" style="90" hidden="1" customWidth="1"/>
    <col min="5114" max="5114" width="21.42578125" style="90" customWidth="1"/>
    <col min="5115" max="5117" width="0" style="90" hidden="1" customWidth="1"/>
    <col min="5118" max="5118" width="13.140625" style="90" customWidth="1"/>
    <col min="5119" max="5119" width="9.140625" style="90"/>
    <col min="5120" max="5127" width="0" style="90" hidden="1" customWidth="1"/>
    <col min="5128" max="5355" width="9.140625" style="90"/>
    <col min="5356" max="5357" width="5.140625" style="90" customWidth="1"/>
    <col min="5358" max="5358" width="10.85546875" style="90" customWidth="1"/>
    <col min="5359" max="5359" width="17.42578125" style="90" customWidth="1"/>
    <col min="5360" max="5360" width="12.140625" style="90" customWidth="1"/>
    <col min="5361" max="5364" width="0" style="90" hidden="1" customWidth="1"/>
    <col min="5365" max="5368" width="12.140625" style="90" customWidth="1"/>
    <col min="5369" max="5369" width="0" style="90" hidden="1" customWidth="1"/>
    <col min="5370" max="5370" width="21.42578125" style="90" customWidth="1"/>
    <col min="5371" max="5373" width="0" style="90" hidden="1" customWidth="1"/>
    <col min="5374" max="5374" width="13.140625" style="90" customWidth="1"/>
    <col min="5375" max="5375" width="9.140625" style="90"/>
    <col min="5376" max="5383" width="0" style="90" hidden="1" customWidth="1"/>
    <col min="5384" max="5611" width="9.140625" style="90"/>
    <col min="5612" max="5613" width="5.140625" style="90" customWidth="1"/>
    <col min="5614" max="5614" width="10.85546875" style="90" customWidth="1"/>
    <col min="5615" max="5615" width="17.42578125" style="90" customWidth="1"/>
    <col min="5616" max="5616" width="12.140625" style="90" customWidth="1"/>
    <col min="5617" max="5620" width="0" style="90" hidden="1" customWidth="1"/>
    <col min="5621" max="5624" width="12.140625" style="90" customWidth="1"/>
    <col min="5625" max="5625" width="0" style="90" hidden="1" customWidth="1"/>
    <col min="5626" max="5626" width="21.42578125" style="90" customWidth="1"/>
    <col min="5627" max="5629" width="0" style="90" hidden="1" customWidth="1"/>
    <col min="5630" max="5630" width="13.140625" style="90" customWidth="1"/>
    <col min="5631" max="5631" width="9.140625" style="90"/>
    <col min="5632" max="5639" width="0" style="90" hidden="1" customWidth="1"/>
    <col min="5640" max="5867" width="9.140625" style="90"/>
    <col min="5868" max="5869" width="5.140625" style="90" customWidth="1"/>
    <col min="5870" max="5870" width="10.85546875" style="90" customWidth="1"/>
    <col min="5871" max="5871" width="17.42578125" style="90" customWidth="1"/>
    <col min="5872" max="5872" width="12.140625" style="90" customWidth="1"/>
    <col min="5873" max="5876" width="0" style="90" hidden="1" customWidth="1"/>
    <col min="5877" max="5880" width="12.140625" style="90" customWidth="1"/>
    <col min="5881" max="5881" width="0" style="90" hidden="1" customWidth="1"/>
    <col min="5882" max="5882" width="21.42578125" style="90" customWidth="1"/>
    <col min="5883" max="5885" width="0" style="90" hidden="1" customWidth="1"/>
    <col min="5886" max="5886" width="13.140625" style="90" customWidth="1"/>
    <col min="5887" max="5887" width="9.140625" style="90"/>
    <col min="5888" max="5895" width="0" style="90" hidden="1" customWidth="1"/>
    <col min="5896" max="6123" width="9.140625" style="90"/>
    <col min="6124" max="6125" width="5.140625" style="90" customWidth="1"/>
    <col min="6126" max="6126" width="10.85546875" style="90" customWidth="1"/>
    <col min="6127" max="6127" width="17.42578125" style="90" customWidth="1"/>
    <col min="6128" max="6128" width="12.140625" style="90" customWidth="1"/>
    <col min="6129" max="6132" width="0" style="90" hidden="1" customWidth="1"/>
    <col min="6133" max="6136" width="12.140625" style="90" customWidth="1"/>
    <col min="6137" max="6137" width="0" style="90" hidden="1" customWidth="1"/>
    <col min="6138" max="6138" width="21.42578125" style="90" customWidth="1"/>
    <col min="6139" max="6141" width="0" style="90" hidden="1" customWidth="1"/>
    <col min="6142" max="6142" width="13.140625" style="90" customWidth="1"/>
    <col min="6143" max="6143" width="9.140625" style="90"/>
    <col min="6144" max="6151" width="0" style="90" hidden="1" customWidth="1"/>
    <col min="6152" max="6379" width="9.140625" style="90"/>
    <col min="6380" max="6381" width="5.140625" style="90" customWidth="1"/>
    <col min="6382" max="6382" width="10.85546875" style="90" customWidth="1"/>
    <col min="6383" max="6383" width="17.42578125" style="90" customWidth="1"/>
    <col min="6384" max="6384" width="12.140625" style="90" customWidth="1"/>
    <col min="6385" max="6388" width="0" style="90" hidden="1" customWidth="1"/>
    <col min="6389" max="6392" width="12.140625" style="90" customWidth="1"/>
    <col min="6393" max="6393" width="0" style="90" hidden="1" customWidth="1"/>
    <col min="6394" max="6394" width="21.42578125" style="90" customWidth="1"/>
    <col min="6395" max="6397" width="0" style="90" hidden="1" customWidth="1"/>
    <col min="6398" max="6398" width="13.140625" style="90" customWidth="1"/>
    <col min="6399" max="6399" width="9.140625" style="90"/>
    <col min="6400" max="6407" width="0" style="90" hidden="1" customWidth="1"/>
    <col min="6408" max="6635" width="9.140625" style="90"/>
    <col min="6636" max="6637" width="5.140625" style="90" customWidth="1"/>
    <col min="6638" max="6638" width="10.85546875" style="90" customWidth="1"/>
    <col min="6639" max="6639" width="17.42578125" style="90" customWidth="1"/>
    <col min="6640" max="6640" width="12.140625" style="90" customWidth="1"/>
    <col min="6641" max="6644" width="0" style="90" hidden="1" customWidth="1"/>
    <col min="6645" max="6648" width="12.140625" style="90" customWidth="1"/>
    <col min="6649" max="6649" width="0" style="90" hidden="1" customWidth="1"/>
    <col min="6650" max="6650" width="21.42578125" style="90" customWidth="1"/>
    <col min="6651" max="6653" width="0" style="90" hidden="1" customWidth="1"/>
    <col min="6654" max="6654" width="13.140625" style="90" customWidth="1"/>
    <col min="6655" max="6655" width="9.140625" style="90"/>
    <col min="6656" max="6663" width="0" style="90" hidden="1" customWidth="1"/>
    <col min="6664" max="6891" width="9.140625" style="90"/>
    <col min="6892" max="6893" width="5.140625" style="90" customWidth="1"/>
    <col min="6894" max="6894" width="10.85546875" style="90" customWidth="1"/>
    <col min="6895" max="6895" width="17.42578125" style="90" customWidth="1"/>
    <col min="6896" max="6896" width="12.140625" style="90" customWidth="1"/>
    <col min="6897" max="6900" width="0" style="90" hidden="1" customWidth="1"/>
    <col min="6901" max="6904" width="12.140625" style="90" customWidth="1"/>
    <col min="6905" max="6905" width="0" style="90" hidden="1" customWidth="1"/>
    <col min="6906" max="6906" width="21.42578125" style="90" customWidth="1"/>
    <col min="6907" max="6909" width="0" style="90" hidden="1" customWidth="1"/>
    <col min="6910" max="6910" width="13.140625" style="90" customWidth="1"/>
    <col min="6911" max="6911" width="9.140625" style="90"/>
    <col min="6912" max="6919" width="0" style="90" hidden="1" customWidth="1"/>
    <col min="6920" max="7147" width="9.140625" style="90"/>
    <col min="7148" max="7149" width="5.140625" style="90" customWidth="1"/>
    <col min="7150" max="7150" width="10.85546875" style="90" customWidth="1"/>
    <col min="7151" max="7151" width="17.42578125" style="90" customWidth="1"/>
    <col min="7152" max="7152" width="12.140625" style="90" customWidth="1"/>
    <col min="7153" max="7156" width="0" style="90" hidden="1" customWidth="1"/>
    <col min="7157" max="7160" width="12.140625" style="90" customWidth="1"/>
    <col min="7161" max="7161" width="0" style="90" hidden="1" customWidth="1"/>
    <col min="7162" max="7162" width="21.42578125" style="90" customWidth="1"/>
    <col min="7163" max="7165" width="0" style="90" hidden="1" customWidth="1"/>
    <col min="7166" max="7166" width="13.140625" style="90" customWidth="1"/>
    <col min="7167" max="7167" width="9.140625" style="90"/>
    <col min="7168" max="7175" width="0" style="90" hidden="1" customWidth="1"/>
    <col min="7176" max="7403" width="9.140625" style="90"/>
    <col min="7404" max="7405" width="5.140625" style="90" customWidth="1"/>
    <col min="7406" max="7406" width="10.85546875" style="90" customWidth="1"/>
    <col min="7407" max="7407" width="17.42578125" style="90" customWidth="1"/>
    <col min="7408" max="7408" width="12.140625" style="90" customWidth="1"/>
    <col min="7409" max="7412" width="0" style="90" hidden="1" customWidth="1"/>
    <col min="7413" max="7416" width="12.140625" style="90" customWidth="1"/>
    <col min="7417" max="7417" width="0" style="90" hidden="1" customWidth="1"/>
    <col min="7418" max="7418" width="21.42578125" style="90" customWidth="1"/>
    <col min="7419" max="7421" width="0" style="90" hidden="1" customWidth="1"/>
    <col min="7422" max="7422" width="13.140625" style="90" customWidth="1"/>
    <col min="7423" max="7423" width="9.140625" style="90"/>
    <col min="7424" max="7431" width="0" style="90" hidden="1" customWidth="1"/>
    <col min="7432" max="7659" width="9.140625" style="90"/>
    <col min="7660" max="7661" width="5.140625" style="90" customWidth="1"/>
    <col min="7662" max="7662" width="10.85546875" style="90" customWidth="1"/>
    <col min="7663" max="7663" width="17.42578125" style="90" customWidth="1"/>
    <col min="7664" max="7664" width="12.140625" style="90" customWidth="1"/>
    <col min="7665" max="7668" width="0" style="90" hidden="1" customWidth="1"/>
    <col min="7669" max="7672" width="12.140625" style="90" customWidth="1"/>
    <col min="7673" max="7673" width="0" style="90" hidden="1" customWidth="1"/>
    <col min="7674" max="7674" width="21.42578125" style="90" customWidth="1"/>
    <col min="7675" max="7677" width="0" style="90" hidden="1" customWidth="1"/>
    <col min="7678" max="7678" width="13.140625" style="90" customWidth="1"/>
    <col min="7679" max="7679" width="9.140625" style="90"/>
    <col min="7680" max="7687" width="0" style="90" hidden="1" customWidth="1"/>
    <col min="7688" max="7915" width="9.140625" style="90"/>
    <col min="7916" max="7917" width="5.140625" style="90" customWidth="1"/>
    <col min="7918" max="7918" width="10.85546875" style="90" customWidth="1"/>
    <col min="7919" max="7919" width="17.42578125" style="90" customWidth="1"/>
    <col min="7920" max="7920" width="12.140625" style="90" customWidth="1"/>
    <col min="7921" max="7924" width="0" style="90" hidden="1" customWidth="1"/>
    <col min="7925" max="7928" width="12.140625" style="90" customWidth="1"/>
    <col min="7929" max="7929" width="0" style="90" hidden="1" customWidth="1"/>
    <col min="7930" max="7930" width="21.42578125" style="90" customWidth="1"/>
    <col min="7931" max="7933" width="0" style="90" hidden="1" customWidth="1"/>
    <col min="7934" max="7934" width="13.140625" style="90" customWidth="1"/>
    <col min="7935" max="7935" width="9.140625" style="90"/>
    <col min="7936" max="7943" width="0" style="90" hidden="1" customWidth="1"/>
    <col min="7944" max="8171" width="9.140625" style="90"/>
    <col min="8172" max="8173" width="5.140625" style="90" customWidth="1"/>
    <col min="8174" max="8174" width="10.85546875" style="90" customWidth="1"/>
    <col min="8175" max="8175" width="17.42578125" style="90" customWidth="1"/>
    <col min="8176" max="8176" width="12.140625" style="90" customWidth="1"/>
    <col min="8177" max="8180" width="0" style="90" hidden="1" customWidth="1"/>
    <col min="8181" max="8184" width="12.140625" style="90" customWidth="1"/>
    <col min="8185" max="8185" width="0" style="90" hidden="1" customWidth="1"/>
    <col min="8186" max="8186" width="21.42578125" style="90" customWidth="1"/>
    <col min="8187" max="8189" width="0" style="90" hidden="1" customWidth="1"/>
    <col min="8190" max="8190" width="13.140625" style="90" customWidth="1"/>
    <col min="8191" max="8191" width="9.140625" style="90"/>
    <col min="8192" max="8199" width="0" style="90" hidden="1" customWidth="1"/>
    <col min="8200" max="8427" width="9.140625" style="90"/>
    <col min="8428" max="8429" width="5.140625" style="90" customWidth="1"/>
    <col min="8430" max="8430" width="10.85546875" style="90" customWidth="1"/>
    <col min="8431" max="8431" width="17.42578125" style="90" customWidth="1"/>
    <col min="8432" max="8432" width="12.140625" style="90" customWidth="1"/>
    <col min="8433" max="8436" width="0" style="90" hidden="1" customWidth="1"/>
    <col min="8437" max="8440" width="12.140625" style="90" customWidth="1"/>
    <col min="8441" max="8441" width="0" style="90" hidden="1" customWidth="1"/>
    <col min="8442" max="8442" width="21.42578125" style="90" customWidth="1"/>
    <col min="8443" max="8445" width="0" style="90" hidden="1" customWidth="1"/>
    <col min="8446" max="8446" width="13.140625" style="90" customWidth="1"/>
    <col min="8447" max="8447" width="9.140625" style="90"/>
    <col min="8448" max="8455" width="0" style="90" hidden="1" customWidth="1"/>
    <col min="8456" max="8683" width="9.140625" style="90"/>
    <col min="8684" max="8685" width="5.140625" style="90" customWidth="1"/>
    <col min="8686" max="8686" width="10.85546875" style="90" customWidth="1"/>
    <col min="8687" max="8687" width="17.42578125" style="90" customWidth="1"/>
    <col min="8688" max="8688" width="12.140625" style="90" customWidth="1"/>
    <col min="8689" max="8692" width="0" style="90" hidden="1" customWidth="1"/>
    <col min="8693" max="8696" width="12.140625" style="90" customWidth="1"/>
    <col min="8697" max="8697" width="0" style="90" hidden="1" customWidth="1"/>
    <col min="8698" max="8698" width="21.42578125" style="90" customWidth="1"/>
    <col min="8699" max="8701" width="0" style="90" hidden="1" customWidth="1"/>
    <col min="8702" max="8702" width="13.140625" style="90" customWidth="1"/>
    <col min="8703" max="8703" width="9.140625" style="90"/>
    <col min="8704" max="8711" width="0" style="90" hidden="1" customWidth="1"/>
    <col min="8712" max="8939" width="9.140625" style="90"/>
    <col min="8940" max="8941" width="5.140625" style="90" customWidth="1"/>
    <col min="8942" max="8942" width="10.85546875" style="90" customWidth="1"/>
    <col min="8943" max="8943" width="17.42578125" style="90" customWidth="1"/>
    <col min="8944" max="8944" width="12.140625" style="90" customWidth="1"/>
    <col min="8945" max="8948" width="0" style="90" hidden="1" customWidth="1"/>
    <col min="8949" max="8952" width="12.140625" style="90" customWidth="1"/>
    <col min="8953" max="8953" width="0" style="90" hidden="1" customWidth="1"/>
    <col min="8954" max="8954" width="21.42578125" style="90" customWidth="1"/>
    <col min="8955" max="8957" width="0" style="90" hidden="1" customWidth="1"/>
    <col min="8958" max="8958" width="13.140625" style="90" customWidth="1"/>
    <col min="8959" max="8959" width="9.140625" style="90"/>
    <col min="8960" max="8967" width="0" style="90" hidden="1" customWidth="1"/>
    <col min="8968" max="9195" width="9.140625" style="90"/>
    <col min="9196" max="9197" width="5.140625" style="90" customWidth="1"/>
    <col min="9198" max="9198" width="10.85546875" style="90" customWidth="1"/>
    <col min="9199" max="9199" width="17.42578125" style="90" customWidth="1"/>
    <col min="9200" max="9200" width="12.140625" style="90" customWidth="1"/>
    <col min="9201" max="9204" width="0" style="90" hidden="1" customWidth="1"/>
    <col min="9205" max="9208" width="12.140625" style="90" customWidth="1"/>
    <col min="9209" max="9209" width="0" style="90" hidden="1" customWidth="1"/>
    <col min="9210" max="9210" width="21.42578125" style="90" customWidth="1"/>
    <col min="9211" max="9213" width="0" style="90" hidden="1" customWidth="1"/>
    <col min="9214" max="9214" width="13.140625" style="90" customWidth="1"/>
    <col min="9215" max="9215" width="9.140625" style="90"/>
    <col min="9216" max="9223" width="0" style="90" hidden="1" customWidth="1"/>
    <col min="9224" max="9451" width="9.140625" style="90"/>
    <col min="9452" max="9453" width="5.140625" style="90" customWidth="1"/>
    <col min="9454" max="9454" width="10.85546875" style="90" customWidth="1"/>
    <col min="9455" max="9455" width="17.42578125" style="90" customWidth="1"/>
    <col min="9456" max="9456" width="12.140625" style="90" customWidth="1"/>
    <col min="9457" max="9460" width="0" style="90" hidden="1" customWidth="1"/>
    <col min="9461" max="9464" width="12.140625" style="90" customWidth="1"/>
    <col min="9465" max="9465" width="0" style="90" hidden="1" customWidth="1"/>
    <col min="9466" max="9466" width="21.42578125" style="90" customWidth="1"/>
    <col min="9467" max="9469" width="0" style="90" hidden="1" customWidth="1"/>
    <col min="9470" max="9470" width="13.140625" style="90" customWidth="1"/>
    <col min="9471" max="9471" width="9.140625" style="90"/>
    <col min="9472" max="9479" width="0" style="90" hidden="1" customWidth="1"/>
    <col min="9480" max="9707" width="9.140625" style="90"/>
    <col min="9708" max="9709" width="5.140625" style="90" customWidth="1"/>
    <col min="9710" max="9710" width="10.85546875" style="90" customWidth="1"/>
    <col min="9711" max="9711" width="17.42578125" style="90" customWidth="1"/>
    <col min="9712" max="9712" width="12.140625" style="90" customWidth="1"/>
    <col min="9713" max="9716" width="0" style="90" hidden="1" customWidth="1"/>
    <col min="9717" max="9720" width="12.140625" style="90" customWidth="1"/>
    <col min="9721" max="9721" width="0" style="90" hidden="1" customWidth="1"/>
    <col min="9722" max="9722" width="21.42578125" style="90" customWidth="1"/>
    <col min="9723" max="9725" width="0" style="90" hidden="1" customWidth="1"/>
    <col min="9726" max="9726" width="13.140625" style="90" customWidth="1"/>
    <col min="9727" max="9727" width="9.140625" style="90"/>
    <col min="9728" max="9735" width="0" style="90" hidden="1" customWidth="1"/>
    <col min="9736" max="9963" width="9.140625" style="90"/>
    <col min="9964" max="9965" width="5.140625" style="90" customWidth="1"/>
    <col min="9966" max="9966" width="10.85546875" style="90" customWidth="1"/>
    <col min="9967" max="9967" width="17.42578125" style="90" customWidth="1"/>
    <col min="9968" max="9968" width="12.140625" style="90" customWidth="1"/>
    <col min="9969" max="9972" width="0" style="90" hidden="1" customWidth="1"/>
    <col min="9973" max="9976" width="12.140625" style="90" customWidth="1"/>
    <col min="9977" max="9977" width="0" style="90" hidden="1" customWidth="1"/>
    <col min="9978" max="9978" width="21.42578125" style="90" customWidth="1"/>
    <col min="9979" max="9981" width="0" style="90" hidden="1" customWidth="1"/>
    <col min="9982" max="9982" width="13.140625" style="90" customWidth="1"/>
    <col min="9983" max="9983" width="9.140625" style="90"/>
    <col min="9984" max="9991" width="0" style="90" hidden="1" customWidth="1"/>
    <col min="9992" max="10219" width="9.140625" style="90"/>
    <col min="10220" max="10221" width="5.140625" style="90" customWidth="1"/>
    <col min="10222" max="10222" width="10.85546875" style="90" customWidth="1"/>
    <col min="10223" max="10223" width="17.42578125" style="90" customWidth="1"/>
    <col min="10224" max="10224" width="12.140625" style="90" customWidth="1"/>
    <col min="10225" max="10228" width="0" style="90" hidden="1" customWidth="1"/>
    <col min="10229" max="10232" width="12.140625" style="90" customWidth="1"/>
    <col min="10233" max="10233" width="0" style="90" hidden="1" customWidth="1"/>
    <col min="10234" max="10234" width="21.42578125" style="90" customWidth="1"/>
    <col min="10235" max="10237" width="0" style="90" hidden="1" customWidth="1"/>
    <col min="10238" max="10238" width="13.140625" style="90" customWidth="1"/>
    <col min="10239" max="10239" width="9.140625" style="90"/>
    <col min="10240" max="10247" width="0" style="90" hidden="1" customWidth="1"/>
    <col min="10248" max="10475" width="9.140625" style="90"/>
    <col min="10476" max="10477" width="5.140625" style="90" customWidth="1"/>
    <col min="10478" max="10478" width="10.85546875" style="90" customWidth="1"/>
    <col min="10479" max="10479" width="17.42578125" style="90" customWidth="1"/>
    <col min="10480" max="10480" width="12.140625" style="90" customWidth="1"/>
    <col min="10481" max="10484" width="0" style="90" hidden="1" customWidth="1"/>
    <col min="10485" max="10488" width="12.140625" style="90" customWidth="1"/>
    <col min="10489" max="10489" width="0" style="90" hidden="1" customWidth="1"/>
    <col min="10490" max="10490" width="21.42578125" style="90" customWidth="1"/>
    <col min="10491" max="10493" width="0" style="90" hidden="1" customWidth="1"/>
    <col min="10494" max="10494" width="13.140625" style="90" customWidth="1"/>
    <col min="10495" max="10495" width="9.140625" style="90"/>
    <col min="10496" max="10503" width="0" style="90" hidden="1" customWidth="1"/>
    <col min="10504" max="10731" width="9.140625" style="90"/>
    <col min="10732" max="10733" width="5.140625" style="90" customWidth="1"/>
    <col min="10734" max="10734" width="10.85546875" style="90" customWidth="1"/>
    <col min="10735" max="10735" width="17.42578125" style="90" customWidth="1"/>
    <col min="10736" max="10736" width="12.140625" style="90" customWidth="1"/>
    <col min="10737" max="10740" width="0" style="90" hidden="1" customWidth="1"/>
    <col min="10741" max="10744" width="12.140625" style="90" customWidth="1"/>
    <col min="10745" max="10745" width="0" style="90" hidden="1" customWidth="1"/>
    <col min="10746" max="10746" width="21.42578125" style="90" customWidth="1"/>
    <col min="10747" max="10749" width="0" style="90" hidden="1" customWidth="1"/>
    <col min="10750" max="10750" width="13.140625" style="90" customWidth="1"/>
    <col min="10751" max="10751" width="9.140625" style="90"/>
    <col min="10752" max="10759" width="0" style="90" hidden="1" customWidth="1"/>
    <col min="10760" max="10987" width="9.140625" style="90"/>
    <col min="10988" max="10989" width="5.140625" style="90" customWidth="1"/>
    <col min="10990" max="10990" width="10.85546875" style="90" customWidth="1"/>
    <col min="10991" max="10991" width="17.42578125" style="90" customWidth="1"/>
    <col min="10992" max="10992" width="12.140625" style="90" customWidth="1"/>
    <col min="10993" max="10996" width="0" style="90" hidden="1" customWidth="1"/>
    <col min="10997" max="11000" width="12.140625" style="90" customWidth="1"/>
    <col min="11001" max="11001" width="0" style="90" hidden="1" customWidth="1"/>
    <col min="11002" max="11002" width="21.42578125" style="90" customWidth="1"/>
    <col min="11003" max="11005" width="0" style="90" hidden="1" customWidth="1"/>
    <col min="11006" max="11006" width="13.140625" style="90" customWidth="1"/>
    <col min="11007" max="11007" width="9.140625" style="90"/>
    <col min="11008" max="11015" width="0" style="90" hidden="1" customWidth="1"/>
    <col min="11016" max="11243" width="9.140625" style="90"/>
    <col min="11244" max="11245" width="5.140625" style="90" customWidth="1"/>
    <col min="11246" max="11246" width="10.85546875" style="90" customWidth="1"/>
    <col min="11247" max="11247" width="17.42578125" style="90" customWidth="1"/>
    <col min="11248" max="11248" width="12.140625" style="90" customWidth="1"/>
    <col min="11249" max="11252" width="0" style="90" hidden="1" customWidth="1"/>
    <col min="11253" max="11256" width="12.140625" style="90" customWidth="1"/>
    <col min="11257" max="11257" width="0" style="90" hidden="1" customWidth="1"/>
    <col min="11258" max="11258" width="21.42578125" style="90" customWidth="1"/>
    <col min="11259" max="11261" width="0" style="90" hidden="1" customWidth="1"/>
    <col min="11262" max="11262" width="13.140625" style="90" customWidth="1"/>
    <col min="11263" max="11263" width="9.140625" style="90"/>
    <col min="11264" max="11271" width="0" style="90" hidden="1" customWidth="1"/>
    <col min="11272" max="11499" width="9.140625" style="90"/>
    <col min="11500" max="11501" width="5.140625" style="90" customWidth="1"/>
    <col min="11502" max="11502" width="10.85546875" style="90" customWidth="1"/>
    <col min="11503" max="11503" width="17.42578125" style="90" customWidth="1"/>
    <col min="11504" max="11504" width="12.140625" style="90" customWidth="1"/>
    <col min="11505" max="11508" width="0" style="90" hidden="1" customWidth="1"/>
    <col min="11509" max="11512" width="12.140625" style="90" customWidth="1"/>
    <col min="11513" max="11513" width="0" style="90" hidden="1" customWidth="1"/>
    <col min="11514" max="11514" width="21.42578125" style="90" customWidth="1"/>
    <col min="11515" max="11517" width="0" style="90" hidden="1" customWidth="1"/>
    <col min="11518" max="11518" width="13.140625" style="90" customWidth="1"/>
    <col min="11519" max="11519" width="9.140625" style="90"/>
    <col min="11520" max="11527" width="0" style="90" hidden="1" customWidth="1"/>
    <col min="11528" max="11755" width="9.140625" style="90"/>
    <col min="11756" max="11757" width="5.140625" style="90" customWidth="1"/>
    <col min="11758" max="11758" width="10.85546875" style="90" customWidth="1"/>
    <col min="11759" max="11759" width="17.42578125" style="90" customWidth="1"/>
    <col min="11760" max="11760" width="12.140625" style="90" customWidth="1"/>
    <col min="11761" max="11764" width="0" style="90" hidden="1" customWidth="1"/>
    <col min="11765" max="11768" width="12.140625" style="90" customWidth="1"/>
    <col min="11769" max="11769" width="0" style="90" hidden="1" customWidth="1"/>
    <col min="11770" max="11770" width="21.42578125" style="90" customWidth="1"/>
    <col min="11771" max="11773" width="0" style="90" hidden="1" customWidth="1"/>
    <col min="11774" max="11774" width="13.140625" style="90" customWidth="1"/>
    <col min="11775" max="11775" width="9.140625" style="90"/>
    <col min="11776" max="11783" width="0" style="90" hidden="1" customWidth="1"/>
    <col min="11784" max="12011" width="9.140625" style="90"/>
    <col min="12012" max="12013" width="5.140625" style="90" customWidth="1"/>
    <col min="12014" max="12014" width="10.85546875" style="90" customWidth="1"/>
    <col min="12015" max="12015" width="17.42578125" style="90" customWidth="1"/>
    <col min="12016" max="12016" width="12.140625" style="90" customWidth="1"/>
    <col min="12017" max="12020" width="0" style="90" hidden="1" customWidth="1"/>
    <col min="12021" max="12024" width="12.140625" style="90" customWidth="1"/>
    <col min="12025" max="12025" width="0" style="90" hidden="1" customWidth="1"/>
    <col min="12026" max="12026" width="21.42578125" style="90" customWidth="1"/>
    <col min="12027" max="12029" width="0" style="90" hidden="1" customWidth="1"/>
    <col min="12030" max="12030" width="13.140625" style="90" customWidth="1"/>
    <col min="12031" max="12031" width="9.140625" style="90"/>
    <col min="12032" max="12039" width="0" style="90" hidden="1" customWidth="1"/>
    <col min="12040" max="12267" width="9.140625" style="90"/>
    <col min="12268" max="12269" width="5.140625" style="90" customWidth="1"/>
    <col min="12270" max="12270" width="10.85546875" style="90" customWidth="1"/>
    <col min="12271" max="12271" width="17.42578125" style="90" customWidth="1"/>
    <col min="12272" max="12272" width="12.140625" style="90" customWidth="1"/>
    <col min="12273" max="12276" width="0" style="90" hidden="1" customWidth="1"/>
    <col min="12277" max="12280" width="12.140625" style="90" customWidth="1"/>
    <col min="12281" max="12281" width="0" style="90" hidden="1" customWidth="1"/>
    <col min="12282" max="12282" width="21.42578125" style="90" customWidth="1"/>
    <col min="12283" max="12285" width="0" style="90" hidden="1" customWidth="1"/>
    <col min="12286" max="12286" width="13.140625" style="90" customWidth="1"/>
    <col min="12287" max="12287" width="9.140625" style="90"/>
    <col min="12288" max="12295" width="0" style="90" hidden="1" customWidth="1"/>
    <col min="12296" max="12523" width="9.140625" style="90"/>
    <col min="12524" max="12525" width="5.140625" style="90" customWidth="1"/>
    <col min="12526" max="12526" width="10.85546875" style="90" customWidth="1"/>
    <col min="12527" max="12527" width="17.42578125" style="90" customWidth="1"/>
    <col min="12528" max="12528" width="12.140625" style="90" customWidth="1"/>
    <col min="12529" max="12532" width="0" style="90" hidden="1" customWidth="1"/>
    <col min="12533" max="12536" width="12.140625" style="90" customWidth="1"/>
    <col min="12537" max="12537" width="0" style="90" hidden="1" customWidth="1"/>
    <col min="12538" max="12538" width="21.42578125" style="90" customWidth="1"/>
    <col min="12539" max="12541" width="0" style="90" hidden="1" customWidth="1"/>
    <col min="12542" max="12542" width="13.140625" style="90" customWidth="1"/>
    <col min="12543" max="12543" width="9.140625" style="90"/>
    <col min="12544" max="12551" width="0" style="90" hidden="1" customWidth="1"/>
    <col min="12552" max="12779" width="9.140625" style="90"/>
    <col min="12780" max="12781" width="5.140625" style="90" customWidth="1"/>
    <col min="12782" max="12782" width="10.85546875" style="90" customWidth="1"/>
    <col min="12783" max="12783" width="17.42578125" style="90" customWidth="1"/>
    <col min="12784" max="12784" width="12.140625" style="90" customWidth="1"/>
    <col min="12785" max="12788" width="0" style="90" hidden="1" customWidth="1"/>
    <col min="12789" max="12792" width="12.140625" style="90" customWidth="1"/>
    <col min="12793" max="12793" width="0" style="90" hidden="1" customWidth="1"/>
    <col min="12794" max="12794" width="21.42578125" style="90" customWidth="1"/>
    <col min="12795" max="12797" width="0" style="90" hidden="1" customWidth="1"/>
    <col min="12798" max="12798" width="13.140625" style="90" customWidth="1"/>
    <col min="12799" max="12799" width="9.140625" style="90"/>
    <col min="12800" max="12807" width="0" style="90" hidden="1" customWidth="1"/>
    <col min="12808" max="13035" width="9.140625" style="90"/>
    <col min="13036" max="13037" width="5.140625" style="90" customWidth="1"/>
    <col min="13038" max="13038" width="10.85546875" style="90" customWidth="1"/>
    <col min="13039" max="13039" width="17.42578125" style="90" customWidth="1"/>
    <col min="13040" max="13040" width="12.140625" style="90" customWidth="1"/>
    <col min="13041" max="13044" width="0" style="90" hidden="1" customWidth="1"/>
    <col min="13045" max="13048" width="12.140625" style="90" customWidth="1"/>
    <col min="13049" max="13049" width="0" style="90" hidden="1" customWidth="1"/>
    <col min="13050" max="13050" width="21.42578125" style="90" customWidth="1"/>
    <col min="13051" max="13053" width="0" style="90" hidden="1" customWidth="1"/>
    <col min="13054" max="13054" width="13.140625" style="90" customWidth="1"/>
    <col min="13055" max="13055" width="9.140625" style="90"/>
    <col min="13056" max="13063" width="0" style="90" hidden="1" customWidth="1"/>
    <col min="13064" max="13291" width="9.140625" style="90"/>
    <col min="13292" max="13293" width="5.140625" style="90" customWidth="1"/>
    <col min="13294" max="13294" width="10.85546875" style="90" customWidth="1"/>
    <col min="13295" max="13295" width="17.42578125" style="90" customWidth="1"/>
    <col min="13296" max="13296" width="12.140625" style="90" customWidth="1"/>
    <col min="13297" max="13300" width="0" style="90" hidden="1" customWidth="1"/>
    <col min="13301" max="13304" width="12.140625" style="90" customWidth="1"/>
    <col min="13305" max="13305" width="0" style="90" hidden="1" customWidth="1"/>
    <col min="13306" max="13306" width="21.42578125" style="90" customWidth="1"/>
    <col min="13307" max="13309" width="0" style="90" hidden="1" customWidth="1"/>
    <col min="13310" max="13310" width="13.140625" style="90" customWidth="1"/>
    <col min="13311" max="13311" width="9.140625" style="90"/>
    <col min="13312" max="13319" width="0" style="90" hidden="1" customWidth="1"/>
    <col min="13320" max="13547" width="9.140625" style="90"/>
    <col min="13548" max="13549" width="5.140625" style="90" customWidth="1"/>
    <col min="13550" max="13550" width="10.85546875" style="90" customWidth="1"/>
    <col min="13551" max="13551" width="17.42578125" style="90" customWidth="1"/>
    <col min="13552" max="13552" width="12.140625" style="90" customWidth="1"/>
    <col min="13553" max="13556" width="0" style="90" hidden="1" customWidth="1"/>
    <col min="13557" max="13560" width="12.140625" style="90" customWidth="1"/>
    <col min="13561" max="13561" width="0" style="90" hidden="1" customWidth="1"/>
    <col min="13562" max="13562" width="21.42578125" style="90" customWidth="1"/>
    <col min="13563" max="13565" width="0" style="90" hidden="1" customWidth="1"/>
    <col min="13566" max="13566" width="13.140625" style="90" customWidth="1"/>
    <col min="13567" max="13567" width="9.140625" style="90"/>
    <col min="13568" max="13575" width="0" style="90" hidden="1" customWidth="1"/>
    <col min="13576" max="13803" width="9.140625" style="90"/>
    <col min="13804" max="13805" width="5.140625" style="90" customWidth="1"/>
    <col min="13806" max="13806" width="10.85546875" style="90" customWidth="1"/>
    <col min="13807" max="13807" width="17.42578125" style="90" customWidth="1"/>
    <col min="13808" max="13808" width="12.140625" style="90" customWidth="1"/>
    <col min="13809" max="13812" width="0" style="90" hidden="1" customWidth="1"/>
    <col min="13813" max="13816" width="12.140625" style="90" customWidth="1"/>
    <col min="13817" max="13817" width="0" style="90" hidden="1" customWidth="1"/>
    <col min="13818" max="13818" width="21.42578125" style="90" customWidth="1"/>
    <col min="13819" max="13821" width="0" style="90" hidden="1" customWidth="1"/>
    <col min="13822" max="13822" width="13.140625" style="90" customWidth="1"/>
    <col min="13823" max="13823" width="9.140625" style="90"/>
    <col min="13824" max="13831" width="0" style="90" hidden="1" customWidth="1"/>
    <col min="13832" max="14059" width="9.140625" style="90"/>
    <col min="14060" max="14061" width="5.140625" style="90" customWidth="1"/>
    <col min="14062" max="14062" width="10.85546875" style="90" customWidth="1"/>
    <col min="14063" max="14063" width="17.42578125" style="90" customWidth="1"/>
    <col min="14064" max="14064" width="12.140625" style="90" customWidth="1"/>
    <col min="14065" max="14068" width="0" style="90" hidden="1" customWidth="1"/>
    <col min="14069" max="14072" width="12.140625" style="90" customWidth="1"/>
    <col min="14073" max="14073" width="0" style="90" hidden="1" customWidth="1"/>
    <col min="14074" max="14074" width="21.42578125" style="90" customWidth="1"/>
    <col min="14075" max="14077" width="0" style="90" hidden="1" customWidth="1"/>
    <col min="14078" max="14078" width="13.140625" style="90" customWidth="1"/>
    <col min="14079" max="14079" width="9.140625" style="90"/>
    <col min="14080" max="14087" width="0" style="90" hidden="1" customWidth="1"/>
    <col min="14088" max="14315" width="9.140625" style="90"/>
    <col min="14316" max="14317" width="5.140625" style="90" customWidth="1"/>
    <col min="14318" max="14318" width="10.85546875" style="90" customWidth="1"/>
    <col min="14319" max="14319" width="17.42578125" style="90" customWidth="1"/>
    <col min="14320" max="14320" width="12.140625" style="90" customWidth="1"/>
    <col min="14321" max="14324" width="0" style="90" hidden="1" customWidth="1"/>
    <col min="14325" max="14328" width="12.140625" style="90" customWidth="1"/>
    <col min="14329" max="14329" width="0" style="90" hidden="1" customWidth="1"/>
    <col min="14330" max="14330" width="21.42578125" style="90" customWidth="1"/>
    <col min="14331" max="14333" width="0" style="90" hidden="1" customWidth="1"/>
    <col min="14334" max="14334" width="13.140625" style="90" customWidth="1"/>
    <col min="14335" max="14335" width="9.140625" style="90"/>
    <col min="14336" max="14343" width="0" style="90" hidden="1" customWidth="1"/>
    <col min="14344" max="14571" width="9.140625" style="90"/>
    <col min="14572" max="14573" width="5.140625" style="90" customWidth="1"/>
    <col min="14574" max="14574" width="10.85546875" style="90" customWidth="1"/>
    <col min="14575" max="14575" width="17.42578125" style="90" customWidth="1"/>
    <col min="14576" max="14576" width="12.140625" style="90" customWidth="1"/>
    <col min="14577" max="14580" width="0" style="90" hidden="1" customWidth="1"/>
    <col min="14581" max="14584" width="12.140625" style="90" customWidth="1"/>
    <col min="14585" max="14585" width="0" style="90" hidden="1" customWidth="1"/>
    <col min="14586" max="14586" width="21.42578125" style="90" customWidth="1"/>
    <col min="14587" max="14589" width="0" style="90" hidden="1" customWidth="1"/>
    <col min="14590" max="14590" width="13.140625" style="90" customWidth="1"/>
    <col min="14591" max="14591" width="9.140625" style="90"/>
    <col min="14592" max="14599" width="0" style="90" hidden="1" customWidth="1"/>
    <col min="14600" max="14827" width="9.140625" style="90"/>
    <col min="14828" max="14829" width="5.140625" style="90" customWidth="1"/>
    <col min="14830" max="14830" width="10.85546875" style="90" customWidth="1"/>
    <col min="14831" max="14831" width="17.42578125" style="90" customWidth="1"/>
    <col min="14832" max="14832" width="12.140625" style="90" customWidth="1"/>
    <col min="14833" max="14836" width="0" style="90" hidden="1" customWidth="1"/>
    <col min="14837" max="14840" width="12.140625" style="90" customWidth="1"/>
    <col min="14841" max="14841" width="0" style="90" hidden="1" customWidth="1"/>
    <col min="14842" max="14842" width="21.42578125" style="90" customWidth="1"/>
    <col min="14843" max="14845" width="0" style="90" hidden="1" customWidth="1"/>
    <col min="14846" max="14846" width="13.140625" style="90" customWidth="1"/>
    <col min="14847" max="14847" width="9.140625" style="90"/>
    <col min="14848" max="14855" width="0" style="90" hidden="1" customWidth="1"/>
    <col min="14856" max="15083" width="9.140625" style="90"/>
    <col min="15084" max="15085" width="5.140625" style="90" customWidth="1"/>
    <col min="15086" max="15086" width="10.85546875" style="90" customWidth="1"/>
    <col min="15087" max="15087" width="17.42578125" style="90" customWidth="1"/>
    <col min="15088" max="15088" width="12.140625" style="90" customWidth="1"/>
    <col min="15089" max="15092" width="0" style="90" hidden="1" customWidth="1"/>
    <col min="15093" max="15096" width="12.140625" style="90" customWidth="1"/>
    <col min="15097" max="15097" width="0" style="90" hidden="1" customWidth="1"/>
    <col min="15098" max="15098" width="21.42578125" style="90" customWidth="1"/>
    <col min="15099" max="15101" width="0" style="90" hidden="1" customWidth="1"/>
    <col min="15102" max="15102" width="13.140625" style="90" customWidth="1"/>
    <col min="15103" max="15103" width="9.140625" style="90"/>
    <col min="15104" max="15111" width="0" style="90" hidden="1" customWidth="1"/>
    <col min="15112" max="15339" width="9.140625" style="90"/>
    <col min="15340" max="15341" width="5.140625" style="90" customWidth="1"/>
    <col min="15342" max="15342" width="10.85546875" style="90" customWidth="1"/>
    <col min="15343" max="15343" width="17.42578125" style="90" customWidth="1"/>
    <col min="15344" max="15344" width="12.140625" style="90" customWidth="1"/>
    <col min="15345" max="15348" width="0" style="90" hidden="1" customWidth="1"/>
    <col min="15349" max="15352" width="12.140625" style="90" customWidth="1"/>
    <col min="15353" max="15353" width="0" style="90" hidden="1" customWidth="1"/>
    <col min="15354" max="15354" width="21.42578125" style="90" customWidth="1"/>
    <col min="15355" max="15357" width="0" style="90" hidden="1" customWidth="1"/>
    <col min="15358" max="15358" width="13.140625" style="90" customWidth="1"/>
    <col min="15359" max="15359" width="9.140625" style="90"/>
    <col min="15360" max="15367" width="0" style="90" hidden="1" customWidth="1"/>
    <col min="15368" max="15595" width="9.140625" style="90"/>
    <col min="15596" max="15597" width="5.140625" style="90" customWidth="1"/>
    <col min="15598" max="15598" width="10.85546875" style="90" customWidth="1"/>
    <col min="15599" max="15599" width="17.42578125" style="90" customWidth="1"/>
    <col min="15600" max="15600" width="12.140625" style="90" customWidth="1"/>
    <col min="15601" max="15604" width="0" style="90" hidden="1" customWidth="1"/>
    <col min="15605" max="15608" width="12.140625" style="90" customWidth="1"/>
    <col min="15609" max="15609" width="0" style="90" hidden="1" customWidth="1"/>
    <col min="15610" max="15610" width="21.42578125" style="90" customWidth="1"/>
    <col min="15611" max="15613" width="0" style="90" hidden="1" customWidth="1"/>
    <col min="15614" max="15614" width="13.140625" style="90" customWidth="1"/>
    <col min="15615" max="15615" width="9.140625" style="90"/>
    <col min="15616" max="15623" width="0" style="90" hidden="1" customWidth="1"/>
    <col min="15624" max="15851" width="9.140625" style="90"/>
    <col min="15852" max="15853" width="5.140625" style="90" customWidth="1"/>
    <col min="15854" max="15854" width="10.85546875" style="90" customWidth="1"/>
    <col min="15855" max="15855" width="17.42578125" style="90" customWidth="1"/>
    <col min="15856" max="15856" width="12.140625" style="90" customWidth="1"/>
    <col min="15857" max="15860" width="0" style="90" hidden="1" customWidth="1"/>
    <col min="15861" max="15864" width="12.140625" style="90" customWidth="1"/>
    <col min="15865" max="15865" width="0" style="90" hidden="1" customWidth="1"/>
    <col min="15866" max="15866" width="21.42578125" style="90" customWidth="1"/>
    <col min="15867" max="15869" width="0" style="90" hidden="1" customWidth="1"/>
    <col min="15870" max="15870" width="13.140625" style="90" customWidth="1"/>
    <col min="15871" max="15871" width="9.140625" style="90"/>
    <col min="15872" max="15879" width="0" style="90" hidden="1" customWidth="1"/>
    <col min="15880" max="16107" width="9.140625" style="90"/>
    <col min="16108" max="16109" width="5.140625" style="90" customWidth="1"/>
    <col min="16110" max="16110" width="10.85546875" style="90" customWidth="1"/>
    <col min="16111" max="16111" width="17.42578125" style="90" customWidth="1"/>
    <col min="16112" max="16112" width="12.140625" style="90" customWidth="1"/>
    <col min="16113" max="16116" width="0" style="90" hidden="1" customWidth="1"/>
    <col min="16117" max="16120" width="12.140625" style="90" customWidth="1"/>
    <col min="16121" max="16121" width="0" style="90" hidden="1" customWidth="1"/>
    <col min="16122" max="16122" width="21.42578125" style="90" customWidth="1"/>
    <col min="16123" max="16125" width="0" style="90" hidden="1" customWidth="1"/>
    <col min="16126" max="16126" width="13.140625" style="90" customWidth="1"/>
    <col min="16127" max="16127" width="9.140625" style="90"/>
    <col min="16128" max="16135" width="0" style="90" hidden="1" customWidth="1"/>
    <col min="16136" max="16384" width="9.140625" style="90"/>
  </cols>
  <sheetData>
    <row r="1" spans="1:16135" s="86" customFormat="1" x14ac:dyDescent="0.2">
      <c r="C1" s="157" t="s">
        <v>0</v>
      </c>
    </row>
    <row r="2" spans="1:16135" s="86" customFormat="1" x14ac:dyDescent="0.2">
      <c r="C2" s="5" t="s">
        <v>1</v>
      </c>
    </row>
    <row r="3" spans="1:16135" s="86" customFormat="1" x14ac:dyDescent="0.2">
      <c r="C3" s="157" t="str">
        <f>Summary!A3</f>
        <v>2023-2024 Approved Budget</v>
      </c>
    </row>
    <row r="4" spans="1:16135" s="86" customFormat="1" x14ac:dyDescent="0.2">
      <c r="C4" s="157"/>
    </row>
    <row r="5" spans="1:16135" s="86" customFormat="1" x14ac:dyDescent="0.2">
      <c r="C5" s="157"/>
    </row>
    <row r="6" spans="1:16135" x14ac:dyDescent="0.2">
      <c r="D6" s="59" t="s">
        <v>2349</v>
      </c>
      <c r="E6" s="158"/>
      <c r="F6" s="158" t="s">
        <v>2599</v>
      </c>
      <c r="G6" s="158" t="s">
        <v>2599</v>
      </c>
    </row>
    <row r="7" spans="1:16135" x14ac:dyDescent="0.2">
      <c r="B7" s="93" t="s">
        <v>2000</v>
      </c>
      <c r="C7" s="93" t="s">
        <v>2001</v>
      </c>
      <c r="D7" s="96" t="s">
        <v>314</v>
      </c>
      <c r="E7" s="96" t="s">
        <v>2002</v>
      </c>
      <c r="F7" s="96" t="s">
        <v>314</v>
      </c>
      <c r="G7" s="96" t="s">
        <v>2003</v>
      </c>
      <c r="H7" s="93" t="s">
        <v>315</v>
      </c>
      <c r="I7" s="93" t="s">
        <v>2004</v>
      </c>
    </row>
    <row r="8" spans="1:16135" x14ac:dyDescent="0.2">
      <c r="F8" s="98"/>
    </row>
    <row r="9" spans="1:16135" x14ac:dyDescent="0.2">
      <c r="F9" s="98"/>
    </row>
    <row r="10" spans="1:16135" s="98" customFormat="1" x14ac:dyDescent="0.2">
      <c r="A10" s="98">
        <v>1</v>
      </c>
      <c r="B10" s="117" t="s">
        <v>2964</v>
      </c>
      <c r="C10" s="117" t="s">
        <v>705</v>
      </c>
      <c r="D10" s="100">
        <v>135000</v>
      </c>
      <c r="E10" s="100">
        <v>0</v>
      </c>
      <c r="F10" s="100">
        <v>135000</v>
      </c>
      <c r="G10" s="106"/>
      <c r="H10" s="98" t="s">
        <v>2968</v>
      </c>
      <c r="I10" s="98" t="s">
        <v>717</v>
      </c>
    </row>
    <row r="11" spans="1:16135" s="98" customFormat="1" x14ac:dyDescent="0.2">
      <c r="A11" s="90">
        <v>2</v>
      </c>
      <c r="B11" s="117" t="s">
        <v>2952</v>
      </c>
      <c r="C11" s="170" t="s">
        <v>520</v>
      </c>
      <c r="D11" s="100">
        <v>160000</v>
      </c>
      <c r="E11" s="100">
        <v>0</v>
      </c>
      <c r="F11" s="100">
        <v>160000</v>
      </c>
      <c r="H11" s="98" t="s">
        <v>2081</v>
      </c>
      <c r="I11" s="98" t="s">
        <v>717</v>
      </c>
    </row>
    <row r="12" spans="1:16135" s="99" customFormat="1" x14ac:dyDescent="0.2">
      <c r="A12" s="99">
        <v>3</v>
      </c>
      <c r="B12" s="117" t="s">
        <v>2162</v>
      </c>
      <c r="C12" s="117" t="s">
        <v>2951</v>
      </c>
      <c r="D12" s="214">
        <v>150000</v>
      </c>
      <c r="E12" s="214">
        <v>0</v>
      </c>
      <c r="F12" s="214">
        <v>150000</v>
      </c>
      <c r="H12" s="99" t="s">
        <v>2622</v>
      </c>
      <c r="I12" s="99" t="s">
        <v>717</v>
      </c>
    </row>
    <row r="13" spans="1:16135" x14ac:dyDescent="0.2">
      <c r="D13" s="129"/>
      <c r="E13" s="97"/>
      <c r="F13" s="100"/>
    </row>
    <row r="14" spans="1:16135" s="117" customFormat="1" x14ac:dyDescent="0.2">
      <c r="A14" s="117">
        <v>4</v>
      </c>
      <c r="B14" s="117" t="s">
        <v>1265</v>
      </c>
      <c r="C14" s="117" t="s">
        <v>382</v>
      </c>
      <c r="D14" s="214">
        <v>135842</v>
      </c>
      <c r="E14" s="214">
        <f t="shared" ref="E14:E23" si="0">F14-D14</f>
        <v>2538</v>
      </c>
      <c r="F14" s="243">
        <v>138380</v>
      </c>
      <c r="G14" s="168"/>
      <c r="H14" s="117" t="s">
        <v>1266</v>
      </c>
      <c r="I14" s="117" t="s">
        <v>717</v>
      </c>
    </row>
    <row r="15" spans="1:16135" s="117" customFormat="1" x14ac:dyDescent="0.2">
      <c r="A15" s="117">
        <v>5</v>
      </c>
      <c r="B15" s="99" t="s">
        <v>1847</v>
      </c>
      <c r="C15" s="99" t="s">
        <v>1846</v>
      </c>
      <c r="D15" s="214">
        <v>111554</v>
      </c>
      <c r="E15" s="214">
        <f t="shared" si="0"/>
        <v>3347</v>
      </c>
      <c r="F15" s="243">
        <v>114901</v>
      </c>
      <c r="G15" s="99"/>
      <c r="H15" s="99" t="s">
        <v>716</v>
      </c>
      <c r="I15" s="99" t="s">
        <v>717</v>
      </c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  <c r="MV15" s="33"/>
      <c r="MW15" s="33"/>
      <c r="MX15" s="33"/>
      <c r="MY15" s="33"/>
      <c r="MZ15" s="33"/>
      <c r="NA15" s="33"/>
      <c r="NB15" s="33"/>
      <c r="NC15" s="33"/>
      <c r="ND15" s="33"/>
      <c r="NE15" s="33"/>
      <c r="NF15" s="33"/>
      <c r="NG15" s="33"/>
      <c r="NH15" s="33"/>
      <c r="NI15" s="33"/>
      <c r="NJ15" s="33"/>
      <c r="NK15" s="33"/>
      <c r="NL15" s="33"/>
      <c r="NM15" s="33"/>
      <c r="NN15" s="33"/>
      <c r="NO15" s="33"/>
      <c r="NP15" s="33"/>
      <c r="NQ15" s="33"/>
      <c r="NR15" s="33"/>
      <c r="NS15" s="33"/>
      <c r="NT15" s="33"/>
      <c r="NU15" s="33"/>
      <c r="NV15" s="33"/>
      <c r="NW15" s="33"/>
      <c r="NX15" s="33"/>
      <c r="NY15" s="33"/>
      <c r="NZ15" s="33"/>
      <c r="OA15" s="33"/>
      <c r="OB15" s="33"/>
      <c r="OC15" s="33"/>
      <c r="OD15" s="33"/>
      <c r="OE15" s="33"/>
      <c r="OF15" s="33"/>
      <c r="OG15" s="33"/>
      <c r="OH15" s="33"/>
      <c r="OI15" s="33"/>
      <c r="OJ15" s="33"/>
      <c r="OK15" s="33"/>
      <c r="OL15" s="33"/>
      <c r="OM15" s="33"/>
      <c r="ON15" s="33"/>
      <c r="OO15" s="33"/>
      <c r="OP15" s="33"/>
      <c r="OQ15" s="33"/>
      <c r="OR15" s="33"/>
      <c r="OS15" s="33"/>
      <c r="OT15" s="33"/>
      <c r="OU15" s="33"/>
      <c r="OV15" s="33"/>
      <c r="OW15" s="33"/>
      <c r="OX15" s="33"/>
      <c r="OY15" s="33"/>
      <c r="OZ15" s="33"/>
      <c r="PA15" s="33"/>
      <c r="PB15" s="33"/>
      <c r="PC15" s="33"/>
      <c r="PD15" s="33"/>
      <c r="PE15" s="33"/>
      <c r="PF15" s="33"/>
      <c r="PG15" s="33"/>
      <c r="PH15" s="33"/>
      <c r="PI15" s="33"/>
      <c r="PJ15" s="33"/>
      <c r="PK15" s="33"/>
      <c r="PL15" s="33"/>
      <c r="PM15" s="33"/>
      <c r="PN15" s="33"/>
      <c r="PO15" s="33"/>
      <c r="PP15" s="33"/>
      <c r="PQ15" s="33"/>
      <c r="PR15" s="33"/>
      <c r="PS15" s="33"/>
      <c r="PT15" s="33"/>
      <c r="PU15" s="33"/>
      <c r="PV15" s="33"/>
      <c r="PW15" s="33"/>
      <c r="PX15" s="33"/>
      <c r="PY15" s="33"/>
      <c r="PZ15" s="33"/>
      <c r="QA15" s="33"/>
      <c r="QB15" s="33"/>
      <c r="QC15" s="33"/>
      <c r="QD15" s="33"/>
      <c r="QE15" s="33"/>
      <c r="QF15" s="33"/>
      <c r="QG15" s="33"/>
      <c r="QH15" s="33"/>
      <c r="QI15" s="33"/>
      <c r="QJ15" s="33"/>
      <c r="QK15" s="33"/>
      <c r="QL15" s="33"/>
      <c r="QM15" s="33"/>
      <c r="QN15" s="33"/>
      <c r="QO15" s="33"/>
      <c r="QP15" s="33"/>
      <c r="QQ15" s="33"/>
      <c r="QR15" s="33"/>
      <c r="QS15" s="33"/>
      <c r="QT15" s="33"/>
      <c r="QU15" s="33"/>
      <c r="QV15" s="33"/>
      <c r="QW15" s="33"/>
      <c r="QX15" s="33"/>
      <c r="QY15" s="33"/>
      <c r="QZ15" s="33"/>
      <c r="RA15" s="33"/>
      <c r="RB15" s="33"/>
      <c r="RC15" s="33"/>
      <c r="RD15" s="33"/>
      <c r="RE15" s="33"/>
      <c r="RF15" s="33"/>
      <c r="RG15" s="33"/>
      <c r="RH15" s="33"/>
      <c r="RI15" s="33"/>
      <c r="RJ15" s="33"/>
      <c r="RK15" s="33"/>
      <c r="RL15" s="33"/>
      <c r="RM15" s="33"/>
      <c r="RN15" s="33"/>
      <c r="RO15" s="33"/>
      <c r="RP15" s="33"/>
      <c r="RQ15" s="33"/>
      <c r="RR15" s="33"/>
      <c r="RS15" s="33"/>
      <c r="RT15" s="33"/>
      <c r="RU15" s="33"/>
      <c r="RV15" s="33"/>
      <c r="RW15" s="33"/>
      <c r="RX15" s="33"/>
      <c r="RY15" s="33"/>
      <c r="RZ15" s="33"/>
      <c r="SA15" s="33"/>
      <c r="SB15" s="33"/>
      <c r="SC15" s="33"/>
      <c r="SD15" s="33"/>
      <c r="SE15" s="33"/>
      <c r="SF15" s="33"/>
      <c r="SG15" s="33"/>
      <c r="SH15" s="33"/>
      <c r="SI15" s="33"/>
      <c r="SJ15" s="33"/>
      <c r="SK15" s="33"/>
      <c r="SL15" s="33"/>
      <c r="SM15" s="33"/>
      <c r="SN15" s="33"/>
      <c r="SO15" s="33"/>
      <c r="SP15" s="33"/>
      <c r="SQ15" s="33"/>
      <c r="SR15" s="33"/>
      <c r="SS15" s="33"/>
      <c r="ST15" s="33"/>
      <c r="SU15" s="33"/>
      <c r="SV15" s="33"/>
      <c r="SW15" s="33"/>
      <c r="SX15" s="33"/>
      <c r="SY15" s="33"/>
      <c r="SZ15" s="33"/>
      <c r="TA15" s="33"/>
      <c r="TB15" s="33"/>
      <c r="TC15" s="33"/>
      <c r="TD15" s="33"/>
      <c r="TE15" s="33"/>
      <c r="TF15" s="33"/>
      <c r="TG15" s="33"/>
      <c r="TH15" s="33"/>
      <c r="TI15" s="33"/>
      <c r="TJ15" s="33"/>
      <c r="TK15" s="33"/>
      <c r="TL15" s="33"/>
      <c r="TM15" s="33"/>
      <c r="TN15" s="33"/>
      <c r="TO15" s="33"/>
      <c r="TP15" s="33"/>
      <c r="TQ15" s="33"/>
      <c r="TR15" s="33"/>
      <c r="TS15" s="33"/>
      <c r="TT15" s="33"/>
      <c r="TU15" s="33"/>
      <c r="TV15" s="33"/>
      <c r="TW15" s="33"/>
      <c r="TX15" s="33"/>
      <c r="TY15" s="33"/>
      <c r="TZ15" s="33"/>
      <c r="UA15" s="33"/>
      <c r="UB15" s="33"/>
      <c r="UC15" s="33"/>
      <c r="UD15" s="33"/>
      <c r="UE15" s="33"/>
      <c r="UF15" s="33"/>
      <c r="UG15" s="33"/>
      <c r="UH15" s="33"/>
      <c r="UI15" s="33"/>
      <c r="UJ15" s="33"/>
      <c r="UK15" s="33"/>
      <c r="UL15" s="33"/>
      <c r="UM15" s="33"/>
      <c r="UN15" s="33"/>
      <c r="UO15" s="33"/>
      <c r="UP15" s="33"/>
      <c r="UQ15" s="33"/>
      <c r="UR15" s="33"/>
      <c r="US15" s="33"/>
      <c r="UT15" s="33"/>
      <c r="UU15" s="33"/>
      <c r="UV15" s="33"/>
      <c r="UW15" s="33"/>
      <c r="UX15" s="33"/>
      <c r="UY15" s="33"/>
      <c r="UZ15" s="33"/>
      <c r="VA15" s="33"/>
      <c r="VB15" s="33"/>
      <c r="VC15" s="33"/>
      <c r="VD15" s="33"/>
      <c r="VE15" s="33"/>
      <c r="VF15" s="33"/>
      <c r="VG15" s="33"/>
      <c r="VH15" s="33"/>
      <c r="VI15" s="33"/>
      <c r="VJ15" s="33"/>
      <c r="VK15" s="33"/>
      <c r="VL15" s="33"/>
      <c r="VM15" s="33"/>
      <c r="VN15" s="33"/>
      <c r="VO15" s="33"/>
      <c r="VP15" s="33"/>
      <c r="VQ15" s="33"/>
      <c r="VR15" s="33"/>
      <c r="VS15" s="33"/>
      <c r="VT15" s="33"/>
      <c r="VU15" s="33"/>
      <c r="VV15" s="33"/>
      <c r="VW15" s="33"/>
      <c r="VX15" s="33"/>
      <c r="VY15" s="33"/>
      <c r="VZ15" s="33"/>
      <c r="WA15" s="33"/>
      <c r="WB15" s="33"/>
      <c r="WC15" s="33"/>
      <c r="WD15" s="33"/>
      <c r="WE15" s="33"/>
      <c r="WF15" s="33"/>
      <c r="WG15" s="33"/>
      <c r="WH15" s="33"/>
      <c r="WI15" s="33"/>
      <c r="WJ15" s="33"/>
      <c r="WK15" s="33"/>
      <c r="WL15" s="33"/>
      <c r="WM15" s="33"/>
      <c r="WN15" s="33"/>
      <c r="WO15" s="33"/>
      <c r="WP15" s="33"/>
      <c r="WQ15" s="33"/>
      <c r="WR15" s="33"/>
      <c r="WS15" s="33"/>
      <c r="WT15" s="33"/>
      <c r="WU15" s="33"/>
      <c r="WV15" s="33"/>
      <c r="WW15" s="33"/>
      <c r="WX15" s="33"/>
      <c r="WY15" s="33"/>
      <c r="WZ15" s="33"/>
      <c r="XA15" s="33"/>
      <c r="XB15" s="33"/>
      <c r="XC15" s="33"/>
      <c r="XD15" s="33"/>
      <c r="XE15" s="33"/>
      <c r="XF15" s="33"/>
      <c r="XG15" s="33"/>
      <c r="XH15" s="33"/>
      <c r="XI15" s="33"/>
      <c r="XJ15" s="33"/>
      <c r="XK15" s="33"/>
      <c r="XL15" s="33"/>
      <c r="XM15" s="33"/>
      <c r="XN15" s="33"/>
      <c r="XO15" s="33"/>
      <c r="XP15" s="33"/>
      <c r="XQ15" s="33"/>
      <c r="XR15" s="33"/>
      <c r="XS15" s="33"/>
      <c r="XT15" s="33"/>
      <c r="XU15" s="33"/>
      <c r="XV15" s="33"/>
      <c r="XW15" s="33"/>
      <c r="XX15" s="33"/>
      <c r="XY15" s="33"/>
      <c r="XZ15" s="33"/>
      <c r="YA15" s="33"/>
      <c r="YB15" s="33"/>
      <c r="YC15" s="33"/>
      <c r="YD15" s="33"/>
      <c r="YE15" s="33"/>
      <c r="YF15" s="33"/>
      <c r="YG15" s="33"/>
      <c r="YH15" s="33"/>
      <c r="YI15" s="33"/>
      <c r="YJ15" s="33"/>
      <c r="YK15" s="33"/>
      <c r="YL15" s="33"/>
      <c r="YM15" s="33"/>
      <c r="YN15" s="33"/>
      <c r="YO15" s="33"/>
      <c r="YP15" s="33"/>
      <c r="YQ15" s="33"/>
      <c r="YR15" s="33"/>
      <c r="YS15" s="33"/>
      <c r="YT15" s="33"/>
      <c r="YU15" s="33"/>
      <c r="YV15" s="33"/>
      <c r="YW15" s="33"/>
      <c r="YX15" s="33"/>
      <c r="YY15" s="33"/>
      <c r="YZ15" s="33"/>
      <c r="ZA15" s="33"/>
      <c r="ZB15" s="33"/>
      <c r="ZC15" s="33"/>
      <c r="ZD15" s="33"/>
      <c r="ZE15" s="33"/>
      <c r="ZF15" s="33"/>
      <c r="ZG15" s="33"/>
      <c r="ZH15" s="33"/>
      <c r="ZI15" s="33"/>
      <c r="ZJ15" s="33"/>
      <c r="ZK15" s="33"/>
      <c r="ZL15" s="33"/>
      <c r="ZM15" s="33"/>
      <c r="ZN15" s="33"/>
      <c r="ZO15" s="33"/>
      <c r="ZP15" s="33"/>
      <c r="ZQ15" s="33"/>
      <c r="ZR15" s="33"/>
      <c r="ZS15" s="33"/>
      <c r="ZT15" s="33"/>
      <c r="ZU15" s="33"/>
      <c r="ZV15" s="33"/>
      <c r="ZW15" s="33"/>
      <c r="ZX15" s="33"/>
      <c r="ZY15" s="33"/>
      <c r="ZZ15" s="33"/>
      <c r="AAA15" s="33"/>
      <c r="AAB15" s="33"/>
      <c r="AAC15" s="33"/>
      <c r="AAD15" s="33"/>
      <c r="AAE15" s="33"/>
      <c r="AAF15" s="33"/>
      <c r="AAG15" s="33"/>
      <c r="AAH15" s="33"/>
      <c r="AAI15" s="33"/>
      <c r="AAJ15" s="33"/>
      <c r="AAK15" s="33"/>
      <c r="AAL15" s="33"/>
      <c r="AAM15" s="33"/>
      <c r="AAN15" s="33"/>
      <c r="AAO15" s="33"/>
      <c r="AAP15" s="33"/>
      <c r="AAQ15" s="33"/>
      <c r="AAR15" s="33"/>
      <c r="AAS15" s="33"/>
      <c r="AAT15" s="33"/>
      <c r="AAU15" s="33"/>
      <c r="AAV15" s="33"/>
      <c r="AAW15" s="33"/>
      <c r="AAX15" s="33"/>
      <c r="AAY15" s="33"/>
      <c r="AAZ15" s="33"/>
      <c r="ABA15" s="33"/>
      <c r="ABB15" s="33"/>
      <c r="ABC15" s="33"/>
      <c r="ABD15" s="33"/>
      <c r="ABE15" s="33"/>
      <c r="ABF15" s="33"/>
      <c r="ABG15" s="33"/>
      <c r="ABH15" s="33"/>
      <c r="ABI15" s="33"/>
      <c r="ABJ15" s="33"/>
      <c r="ABK15" s="33"/>
      <c r="ABL15" s="33"/>
      <c r="ABM15" s="33"/>
      <c r="ABN15" s="33"/>
      <c r="ABO15" s="33"/>
      <c r="ABP15" s="33"/>
      <c r="ABQ15" s="33"/>
      <c r="ABR15" s="33"/>
      <c r="ABS15" s="33"/>
      <c r="ABT15" s="33"/>
      <c r="ABU15" s="33"/>
      <c r="ABV15" s="33"/>
      <c r="ABW15" s="33"/>
      <c r="ABX15" s="33"/>
      <c r="ABY15" s="33"/>
      <c r="ABZ15" s="33"/>
      <c r="ACA15" s="33"/>
      <c r="ACB15" s="33"/>
      <c r="ACC15" s="33"/>
      <c r="ACD15" s="33"/>
      <c r="ACE15" s="33"/>
      <c r="ACF15" s="33"/>
      <c r="ACG15" s="33"/>
      <c r="ACH15" s="33"/>
      <c r="ACI15" s="33"/>
      <c r="ACJ15" s="33"/>
      <c r="ACK15" s="33"/>
      <c r="ACL15" s="33"/>
      <c r="ACM15" s="33"/>
      <c r="ACN15" s="33"/>
      <c r="ACO15" s="33"/>
      <c r="ACP15" s="33"/>
      <c r="ACQ15" s="33"/>
      <c r="ACR15" s="33"/>
      <c r="ACS15" s="33"/>
      <c r="ACT15" s="33"/>
      <c r="ACU15" s="33"/>
      <c r="ACV15" s="33"/>
      <c r="ACW15" s="33"/>
      <c r="ACX15" s="33"/>
      <c r="ACY15" s="33"/>
      <c r="ACZ15" s="33"/>
      <c r="ADA15" s="33"/>
      <c r="ADB15" s="33"/>
      <c r="ADC15" s="33"/>
      <c r="ADD15" s="33"/>
      <c r="ADE15" s="33"/>
      <c r="ADF15" s="33"/>
      <c r="ADG15" s="33"/>
      <c r="ADH15" s="33"/>
      <c r="ADI15" s="33"/>
      <c r="ADJ15" s="33"/>
      <c r="ADK15" s="33"/>
      <c r="ADL15" s="33"/>
      <c r="ADM15" s="33"/>
      <c r="ADN15" s="33"/>
      <c r="ADO15" s="33"/>
      <c r="ADP15" s="33"/>
      <c r="ADQ15" s="33"/>
      <c r="ADR15" s="33"/>
      <c r="ADS15" s="33"/>
      <c r="ADT15" s="33"/>
      <c r="ADU15" s="33"/>
      <c r="ADV15" s="33"/>
      <c r="ADW15" s="33"/>
      <c r="ADX15" s="33"/>
      <c r="ADY15" s="33"/>
      <c r="ADZ15" s="33"/>
      <c r="AEA15" s="33"/>
      <c r="AEB15" s="33"/>
      <c r="AEC15" s="33"/>
      <c r="AED15" s="33"/>
      <c r="AEE15" s="33"/>
      <c r="AEF15" s="33"/>
      <c r="AEG15" s="33"/>
      <c r="AEH15" s="33"/>
      <c r="AEI15" s="33"/>
      <c r="AEJ15" s="33"/>
      <c r="AEK15" s="33"/>
      <c r="AEL15" s="33"/>
      <c r="AEM15" s="33"/>
      <c r="AEN15" s="33"/>
      <c r="AEO15" s="33"/>
      <c r="AEP15" s="33"/>
      <c r="AEQ15" s="33"/>
      <c r="AER15" s="33"/>
      <c r="AES15" s="33"/>
      <c r="AET15" s="33"/>
      <c r="AEU15" s="33"/>
      <c r="AEV15" s="33"/>
      <c r="AEW15" s="33"/>
      <c r="AEX15" s="33"/>
      <c r="AEY15" s="33"/>
      <c r="AEZ15" s="33"/>
      <c r="AFA15" s="33"/>
      <c r="AFB15" s="33"/>
      <c r="AFC15" s="33"/>
      <c r="AFD15" s="33"/>
      <c r="AFE15" s="33"/>
      <c r="AFF15" s="33"/>
      <c r="AFG15" s="33"/>
      <c r="AFH15" s="33"/>
      <c r="AFI15" s="33"/>
      <c r="AFJ15" s="33"/>
      <c r="AFK15" s="33"/>
      <c r="AFL15" s="33"/>
      <c r="AFM15" s="33"/>
      <c r="AFN15" s="33"/>
      <c r="AFO15" s="33"/>
      <c r="AFP15" s="33"/>
      <c r="AFQ15" s="33"/>
      <c r="AFR15" s="33"/>
      <c r="AFS15" s="33"/>
      <c r="AFT15" s="33"/>
      <c r="AFU15" s="33"/>
      <c r="AFV15" s="33"/>
      <c r="AFW15" s="33"/>
      <c r="AFX15" s="33"/>
      <c r="AFY15" s="33"/>
      <c r="AFZ15" s="33"/>
      <c r="AGA15" s="33"/>
      <c r="AGB15" s="33"/>
      <c r="AGC15" s="33"/>
      <c r="AGD15" s="33"/>
      <c r="AGE15" s="33"/>
      <c r="AGF15" s="33"/>
      <c r="AGG15" s="33"/>
      <c r="AGH15" s="33"/>
      <c r="AGI15" s="33"/>
      <c r="AGJ15" s="33"/>
      <c r="AGK15" s="33"/>
      <c r="AGL15" s="33"/>
      <c r="AGM15" s="33"/>
      <c r="AGN15" s="33"/>
      <c r="AGO15" s="33"/>
      <c r="AGP15" s="33"/>
      <c r="AGQ15" s="33"/>
      <c r="AGR15" s="33"/>
      <c r="AGS15" s="33"/>
      <c r="AGT15" s="33"/>
      <c r="AGU15" s="33"/>
      <c r="AGV15" s="33"/>
      <c r="AGW15" s="33"/>
      <c r="AGX15" s="33"/>
      <c r="AGY15" s="33"/>
      <c r="AGZ15" s="33"/>
      <c r="AHA15" s="33"/>
      <c r="AHB15" s="33"/>
      <c r="AHC15" s="33"/>
      <c r="AHD15" s="33"/>
      <c r="AHE15" s="33"/>
      <c r="AHF15" s="33"/>
      <c r="AHG15" s="33"/>
      <c r="AHH15" s="33"/>
      <c r="AHI15" s="33"/>
      <c r="AHJ15" s="33"/>
      <c r="AHK15" s="33"/>
      <c r="AHL15" s="33"/>
      <c r="AHM15" s="33"/>
      <c r="AHN15" s="33"/>
      <c r="AHO15" s="33"/>
      <c r="AHP15" s="33"/>
      <c r="AHQ15" s="33"/>
      <c r="AHR15" s="33"/>
      <c r="AHS15" s="33"/>
      <c r="AHT15" s="33"/>
      <c r="AHU15" s="33"/>
      <c r="AHV15" s="33"/>
      <c r="AHW15" s="33"/>
      <c r="AHX15" s="33"/>
      <c r="AHY15" s="33"/>
      <c r="AHZ15" s="33"/>
      <c r="AIA15" s="33"/>
      <c r="AIB15" s="33"/>
      <c r="AIC15" s="33"/>
      <c r="AID15" s="33"/>
      <c r="AIE15" s="33"/>
      <c r="AIF15" s="33"/>
      <c r="AIG15" s="33"/>
      <c r="AIH15" s="33"/>
      <c r="AII15" s="33"/>
      <c r="AIJ15" s="33"/>
      <c r="AIK15" s="33"/>
      <c r="AIL15" s="33"/>
      <c r="AIM15" s="33"/>
      <c r="AIN15" s="33"/>
      <c r="AIO15" s="33"/>
      <c r="AIP15" s="33"/>
      <c r="AIQ15" s="33"/>
      <c r="AIR15" s="33"/>
      <c r="AIS15" s="33"/>
      <c r="AIT15" s="33"/>
      <c r="AIU15" s="33"/>
      <c r="AIV15" s="33"/>
      <c r="AIW15" s="33"/>
      <c r="AIX15" s="33"/>
      <c r="AIY15" s="33"/>
      <c r="AIZ15" s="33"/>
      <c r="AJA15" s="33"/>
      <c r="AJB15" s="33"/>
      <c r="AJC15" s="33"/>
      <c r="AJD15" s="33"/>
      <c r="AJE15" s="33"/>
      <c r="AJF15" s="33"/>
      <c r="AJG15" s="33"/>
      <c r="AJH15" s="33"/>
      <c r="AJI15" s="33"/>
      <c r="AJJ15" s="33"/>
      <c r="AJK15" s="33"/>
      <c r="AJL15" s="33"/>
      <c r="AJM15" s="33"/>
      <c r="AJN15" s="33"/>
      <c r="AJO15" s="33"/>
      <c r="AJP15" s="33"/>
      <c r="AJQ15" s="33"/>
      <c r="AJR15" s="33"/>
      <c r="AJS15" s="33"/>
      <c r="AJT15" s="33"/>
      <c r="AJU15" s="33"/>
      <c r="AJV15" s="33"/>
      <c r="AJW15" s="33"/>
      <c r="AJX15" s="33"/>
      <c r="AJY15" s="33"/>
      <c r="AJZ15" s="33"/>
      <c r="AKA15" s="33"/>
      <c r="AKB15" s="33"/>
      <c r="AKC15" s="33"/>
      <c r="AKD15" s="33"/>
      <c r="AKE15" s="33"/>
      <c r="AKF15" s="33"/>
      <c r="AKG15" s="33"/>
      <c r="AKH15" s="33"/>
      <c r="AKI15" s="33"/>
      <c r="AKJ15" s="33"/>
      <c r="AKK15" s="33"/>
      <c r="AKL15" s="33"/>
      <c r="AKM15" s="33"/>
      <c r="AKN15" s="33"/>
      <c r="AKO15" s="33"/>
      <c r="AKP15" s="33"/>
      <c r="AKQ15" s="33"/>
      <c r="AKR15" s="33"/>
      <c r="AKS15" s="33"/>
      <c r="AKT15" s="33"/>
      <c r="AKU15" s="33"/>
      <c r="AKV15" s="33"/>
      <c r="AKW15" s="33"/>
      <c r="AKX15" s="33"/>
      <c r="AKY15" s="33"/>
      <c r="AKZ15" s="33"/>
      <c r="ALA15" s="33"/>
      <c r="ALB15" s="33"/>
      <c r="ALC15" s="33"/>
      <c r="ALD15" s="33"/>
      <c r="ALE15" s="33"/>
      <c r="ALF15" s="33"/>
      <c r="ALG15" s="33"/>
      <c r="ALH15" s="33"/>
      <c r="ALI15" s="33"/>
      <c r="ALJ15" s="33"/>
      <c r="ALK15" s="33"/>
      <c r="ALL15" s="33"/>
      <c r="ALM15" s="33"/>
      <c r="ALN15" s="33"/>
      <c r="ALO15" s="33"/>
      <c r="ALP15" s="33"/>
      <c r="ALQ15" s="33"/>
      <c r="ALR15" s="33"/>
      <c r="ALS15" s="33"/>
      <c r="ALT15" s="33"/>
      <c r="ALU15" s="33"/>
      <c r="ALV15" s="33"/>
      <c r="ALW15" s="33"/>
      <c r="ALX15" s="33"/>
      <c r="ALY15" s="33"/>
      <c r="ALZ15" s="33"/>
      <c r="AMA15" s="33"/>
      <c r="AMB15" s="33"/>
      <c r="AMC15" s="33"/>
      <c r="AMD15" s="33"/>
      <c r="AME15" s="33"/>
      <c r="AMF15" s="33"/>
      <c r="AMG15" s="33"/>
      <c r="AMH15" s="33"/>
      <c r="AMI15" s="33"/>
      <c r="AMJ15" s="33"/>
      <c r="AMK15" s="33"/>
      <c r="AML15" s="33"/>
      <c r="AMM15" s="33"/>
      <c r="AMN15" s="33"/>
      <c r="AMO15" s="33"/>
      <c r="AMP15" s="33"/>
      <c r="AMQ15" s="33"/>
      <c r="AMR15" s="33"/>
      <c r="AMS15" s="33"/>
      <c r="AMT15" s="33"/>
      <c r="AMU15" s="33"/>
      <c r="AMV15" s="33"/>
      <c r="AMW15" s="33"/>
      <c r="AMX15" s="33"/>
      <c r="AMY15" s="33"/>
      <c r="AMZ15" s="33"/>
      <c r="ANA15" s="33"/>
      <c r="ANB15" s="33"/>
      <c r="ANC15" s="33"/>
      <c r="AND15" s="33"/>
      <c r="ANE15" s="33"/>
      <c r="ANF15" s="33"/>
      <c r="ANG15" s="33"/>
      <c r="ANH15" s="33"/>
      <c r="ANI15" s="33"/>
      <c r="ANJ15" s="33"/>
      <c r="ANK15" s="33"/>
      <c r="ANL15" s="33"/>
      <c r="ANM15" s="33"/>
      <c r="ANN15" s="33"/>
      <c r="ANO15" s="33"/>
      <c r="ANP15" s="33"/>
      <c r="ANQ15" s="33"/>
      <c r="ANR15" s="33"/>
      <c r="ANS15" s="33"/>
      <c r="ANT15" s="33"/>
      <c r="ANU15" s="33"/>
      <c r="ANV15" s="33"/>
      <c r="ANW15" s="33"/>
      <c r="ANX15" s="33"/>
      <c r="ANY15" s="33"/>
      <c r="ANZ15" s="33"/>
      <c r="AOA15" s="33"/>
      <c r="AOB15" s="33"/>
      <c r="AOC15" s="33"/>
      <c r="AOD15" s="33"/>
      <c r="AOE15" s="33"/>
      <c r="AOF15" s="33"/>
      <c r="AOG15" s="33"/>
      <c r="AOH15" s="33"/>
      <c r="AOI15" s="33"/>
      <c r="AOJ15" s="33"/>
      <c r="AOK15" s="33"/>
      <c r="AOL15" s="33"/>
      <c r="AOM15" s="33"/>
      <c r="AON15" s="33"/>
      <c r="AOO15" s="33"/>
      <c r="AOP15" s="33"/>
      <c r="AOQ15" s="33"/>
      <c r="AOR15" s="33"/>
      <c r="AOS15" s="33"/>
      <c r="AOT15" s="33"/>
      <c r="AOU15" s="33"/>
      <c r="AOV15" s="33"/>
      <c r="AOW15" s="33"/>
      <c r="AOX15" s="33"/>
      <c r="AOY15" s="33"/>
      <c r="AOZ15" s="33"/>
      <c r="APA15" s="33"/>
      <c r="APB15" s="33"/>
      <c r="APC15" s="33"/>
      <c r="APD15" s="33"/>
      <c r="APE15" s="33"/>
      <c r="APF15" s="33"/>
      <c r="APG15" s="33"/>
      <c r="APH15" s="33"/>
      <c r="API15" s="33"/>
      <c r="APJ15" s="33"/>
      <c r="APK15" s="33"/>
      <c r="APL15" s="33"/>
      <c r="APM15" s="33"/>
      <c r="APN15" s="33"/>
      <c r="APO15" s="33"/>
      <c r="APP15" s="33"/>
      <c r="APQ15" s="33"/>
      <c r="APR15" s="33"/>
      <c r="APS15" s="33"/>
      <c r="APT15" s="33"/>
      <c r="APU15" s="33"/>
      <c r="APV15" s="33"/>
      <c r="APW15" s="33"/>
      <c r="APX15" s="33"/>
      <c r="APY15" s="33"/>
      <c r="APZ15" s="33"/>
      <c r="AQA15" s="33"/>
      <c r="AQB15" s="33"/>
      <c r="AQC15" s="33"/>
      <c r="AQD15" s="33"/>
      <c r="AQE15" s="33"/>
      <c r="AQF15" s="33"/>
      <c r="AQG15" s="33"/>
      <c r="AQH15" s="33"/>
      <c r="AQI15" s="33"/>
      <c r="AQJ15" s="33"/>
      <c r="AQK15" s="33"/>
      <c r="AQL15" s="33"/>
      <c r="AQM15" s="33"/>
      <c r="AQN15" s="33"/>
      <c r="AQO15" s="33"/>
      <c r="AQP15" s="33"/>
      <c r="AQQ15" s="33"/>
      <c r="AQR15" s="33"/>
      <c r="AQS15" s="33"/>
      <c r="AQT15" s="33"/>
      <c r="AQU15" s="33"/>
      <c r="AQV15" s="33"/>
      <c r="AQW15" s="33"/>
      <c r="AQX15" s="33"/>
      <c r="AQY15" s="33"/>
      <c r="AQZ15" s="33"/>
      <c r="ARA15" s="33"/>
      <c r="ARB15" s="33"/>
      <c r="ARC15" s="33"/>
      <c r="ARD15" s="33"/>
      <c r="ARE15" s="33"/>
      <c r="ARF15" s="33"/>
      <c r="ARG15" s="33"/>
      <c r="ARH15" s="33"/>
      <c r="ARI15" s="33"/>
      <c r="ARJ15" s="33"/>
      <c r="ARK15" s="33"/>
      <c r="ARL15" s="33"/>
      <c r="ARM15" s="33"/>
      <c r="ARN15" s="33"/>
      <c r="ARO15" s="33"/>
      <c r="ARP15" s="33"/>
      <c r="ARQ15" s="33"/>
      <c r="ARR15" s="33"/>
      <c r="ARS15" s="33"/>
      <c r="ART15" s="33"/>
      <c r="ARU15" s="33"/>
      <c r="ARV15" s="33"/>
      <c r="ARW15" s="33"/>
      <c r="ARX15" s="33"/>
      <c r="ARY15" s="33"/>
      <c r="ARZ15" s="33"/>
      <c r="ASA15" s="33"/>
      <c r="ASB15" s="33"/>
      <c r="ASC15" s="33"/>
      <c r="ASD15" s="33"/>
      <c r="ASE15" s="33"/>
      <c r="ASF15" s="33"/>
      <c r="ASG15" s="33"/>
      <c r="ASH15" s="33"/>
      <c r="ASI15" s="33"/>
      <c r="ASJ15" s="33"/>
      <c r="ASK15" s="33"/>
      <c r="ASL15" s="33"/>
      <c r="ASM15" s="33"/>
      <c r="ASN15" s="33"/>
      <c r="ASO15" s="33"/>
      <c r="ASP15" s="33"/>
      <c r="ASQ15" s="33"/>
      <c r="ASR15" s="33"/>
      <c r="ASS15" s="33"/>
      <c r="AST15" s="33"/>
      <c r="ASU15" s="33"/>
      <c r="ASV15" s="33"/>
      <c r="ASW15" s="33"/>
      <c r="ASX15" s="33"/>
      <c r="ASY15" s="33"/>
      <c r="ASZ15" s="33"/>
      <c r="ATA15" s="33"/>
      <c r="ATB15" s="33"/>
      <c r="ATC15" s="33"/>
      <c r="ATD15" s="33"/>
      <c r="ATE15" s="33"/>
      <c r="ATF15" s="33"/>
      <c r="ATG15" s="33"/>
      <c r="ATH15" s="33"/>
      <c r="ATI15" s="33"/>
      <c r="ATJ15" s="33"/>
      <c r="ATK15" s="33"/>
      <c r="ATL15" s="33"/>
      <c r="ATM15" s="33"/>
      <c r="ATN15" s="33"/>
      <c r="ATO15" s="33"/>
      <c r="ATP15" s="33"/>
      <c r="ATQ15" s="33"/>
      <c r="ATR15" s="33"/>
      <c r="ATS15" s="33"/>
      <c r="ATT15" s="33"/>
      <c r="ATU15" s="33"/>
      <c r="ATV15" s="33"/>
      <c r="ATW15" s="33"/>
      <c r="ATX15" s="33"/>
      <c r="ATY15" s="33"/>
      <c r="ATZ15" s="33"/>
      <c r="AUA15" s="33"/>
      <c r="AUB15" s="33"/>
      <c r="AUC15" s="33"/>
      <c r="AUD15" s="33"/>
      <c r="AUE15" s="33"/>
      <c r="AUF15" s="33"/>
      <c r="AUG15" s="33"/>
      <c r="AUH15" s="33"/>
      <c r="AUI15" s="33"/>
      <c r="AUJ15" s="33"/>
      <c r="AUK15" s="33"/>
      <c r="AUL15" s="33"/>
      <c r="AUM15" s="33"/>
      <c r="AUN15" s="33"/>
      <c r="AUO15" s="33"/>
      <c r="AUP15" s="33"/>
      <c r="AUQ15" s="33"/>
      <c r="AUR15" s="33"/>
      <c r="AUS15" s="33"/>
      <c r="AUT15" s="33"/>
      <c r="AUU15" s="33"/>
      <c r="AUV15" s="33"/>
      <c r="AUW15" s="33"/>
      <c r="AUX15" s="33"/>
      <c r="AUY15" s="33"/>
      <c r="AUZ15" s="33"/>
      <c r="AVA15" s="33"/>
      <c r="AVB15" s="33"/>
      <c r="AVC15" s="33"/>
      <c r="AVD15" s="33"/>
      <c r="AVE15" s="33"/>
      <c r="AVF15" s="33"/>
      <c r="AVG15" s="33"/>
      <c r="AVH15" s="33"/>
      <c r="AVI15" s="33"/>
      <c r="AVJ15" s="33"/>
      <c r="AVK15" s="33"/>
      <c r="AVL15" s="33"/>
      <c r="AVM15" s="33"/>
      <c r="AVN15" s="33"/>
      <c r="AVO15" s="33"/>
      <c r="AVP15" s="33"/>
      <c r="AVQ15" s="33"/>
      <c r="AVR15" s="33"/>
      <c r="AVS15" s="33"/>
      <c r="AVT15" s="33"/>
      <c r="AVU15" s="33"/>
      <c r="AVV15" s="33"/>
      <c r="AVW15" s="33"/>
      <c r="AVX15" s="33"/>
      <c r="AVY15" s="33"/>
      <c r="AVZ15" s="33"/>
      <c r="AWA15" s="33"/>
      <c r="AWB15" s="33"/>
      <c r="AWC15" s="33"/>
      <c r="AWD15" s="33"/>
      <c r="AWE15" s="33"/>
      <c r="AWF15" s="33"/>
      <c r="AWG15" s="33"/>
      <c r="AWH15" s="33"/>
      <c r="AWI15" s="33"/>
      <c r="AWJ15" s="33"/>
      <c r="AWK15" s="33"/>
      <c r="AWL15" s="33"/>
      <c r="AWM15" s="33"/>
      <c r="AWN15" s="33"/>
      <c r="AWO15" s="33"/>
      <c r="AWP15" s="33"/>
      <c r="AWQ15" s="33"/>
      <c r="AWR15" s="33"/>
      <c r="AWS15" s="33"/>
      <c r="AWT15" s="33"/>
      <c r="AWU15" s="33"/>
      <c r="AWV15" s="33"/>
      <c r="AWW15" s="33"/>
      <c r="AWX15" s="33"/>
      <c r="AWY15" s="33"/>
      <c r="AWZ15" s="33"/>
      <c r="AXA15" s="33"/>
      <c r="AXB15" s="33"/>
      <c r="AXC15" s="33"/>
      <c r="AXD15" s="33"/>
      <c r="AXE15" s="33"/>
      <c r="AXF15" s="33"/>
      <c r="AXG15" s="33"/>
      <c r="AXH15" s="33"/>
      <c r="AXI15" s="33"/>
      <c r="AXJ15" s="33"/>
      <c r="AXK15" s="33"/>
      <c r="AXL15" s="33"/>
      <c r="AXM15" s="33"/>
      <c r="AXN15" s="33"/>
      <c r="AXO15" s="33"/>
      <c r="AXP15" s="33"/>
      <c r="AXQ15" s="33"/>
      <c r="AXR15" s="33"/>
      <c r="AXS15" s="33"/>
      <c r="AXT15" s="33"/>
      <c r="AXU15" s="33"/>
      <c r="AXV15" s="33"/>
      <c r="AXW15" s="33"/>
      <c r="AXX15" s="33"/>
      <c r="AXY15" s="33"/>
      <c r="AXZ15" s="33"/>
      <c r="AYA15" s="33"/>
      <c r="AYB15" s="33"/>
      <c r="AYC15" s="33"/>
      <c r="AYD15" s="33"/>
      <c r="AYE15" s="33"/>
      <c r="AYF15" s="33"/>
      <c r="AYG15" s="33"/>
      <c r="AYH15" s="33"/>
      <c r="AYI15" s="33"/>
      <c r="AYJ15" s="33"/>
      <c r="AYK15" s="33"/>
      <c r="AYL15" s="33"/>
      <c r="AYM15" s="33"/>
      <c r="AYN15" s="33"/>
      <c r="AYO15" s="33"/>
      <c r="AYP15" s="33"/>
      <c r="AYQ15" s="33"/>
      <c r="AYR15" s="33"/>
      <c r="AYS15" s="33"/>
      <c r="AYT15" s="33"/>
      <c r="AYU15" s="33"/>
      <c r="AYV15" s="33"/>
      <c r="AYW15" s="33"/>
      <c r="AYX15" s="33"/>
      <c r="AYY15" s="33"/>
      <c r="AYZ15" s="33"/>
      <c r="AZA15" s="33"/>
      <c r="AZB15" s="33"/>
      <c r="AZC15" s="33"/>
      <c r="AZD15" s="33"/>
      <c r="AZE15" s="33"/>
      <c r="AZF15" s="33"/>
      <c r="AZG15" s="33"/>
      <c r="AZH15" s="33"/>
      <c r="AZI15" s="33"/>
      <c r="AZJ15" s="33"/>
      <c r="AZK15" s="33"/>
      <c r="AZL15" s="33"/>
      <c r="AZM15" s="33"/>
      <c r="AZN15" s="33"/>
      <c r="AZO15" s="33"/>
      <c r="AZP15" s="33"/>
      <c r="AZQ15" s="33"/>
      <c r="AZR15" s="33"/>
      <c r="AZS15" s="33"/>
      <c r="AZT15" s="33"/>
      <c r="AZU15" s="33"/>
      <c r="AZV15" s="33"/>
      <c r="AZW15" s="33"/>
      <c r="AZX15" s="33"/>
      <c r="AZY15" s="33"/>
      <c r="AZZ15" s="33"/>
      <c r="BAA15" s="33"/>
      <c r="BAB15" s="33"/>
      <c r="BAC15" s="33"/>
      <c r="BAD15" s="33"/>
      <c r="BAE15" s="33"/>
      <c r="BAF15" s="33"/>
      <c r="BAG15" s="33"/>
      <c r="BAH15" s="33"/>
      <c r="BAI15" s="33"/>
      <c r="BAJ15" s="33"/>
      <c r="BAK15" s="33"/>
      <c r="BAL15" s="33"/>
      <c r="BAM15" s="33"/>
      <c r="BAN15" s="33"/>
      <c r="BAO15" s="33"/>
      <c r="BAP15" s="33"/>
      <c r="BAQ15" s="33"/>
      <c r="BAR15" s="33"/>
      <c r="BAS15" s="33"/>
      <c r="BAT15" s="33"/>
      <c r="BAU15" s="33"/>
      <c r="BAV15" s="33"/>
      <c r="BAW15" s="33"/>
      <c r="BAX15" s="33"/>
      <c r="BAY15" s="33"/>
      <c r="BAZ15" s="33"/>
      <c r="BBA15" s="33"/>
      <c r="BBB15" s="33"/>
      <c r="BBC15" s="33"/>
      <c r="BBD15" s="33"/>
      <c r="BBE15" s="33"/>
      <c r="BBF15" s="33"/>
      <c r="BBG15" s="33"/>
      <c r="BBH15" s="33"/>
      <c r="BBI15" s="33"/>
      <c r="BBJ15" s="33"/>
      <c r="BBK15" s="33"/>
      <c r="BBL15" s="33"/>
      <c r="BBM15" s="33"/>
      <c r="BBN15" s="33"/>
      <c r="BBO15" s="33"/>
      <c r="BBP15" s="33"/>
      <c r="BBQ15" s="33"/>
      <c r="BBR15" s="33"/>
      <c r="BBS15" s="33"/>
      <c r="BBT15" s="33"/>
      <c r="BBU15" s="33"/>
      <c r="BBV15" s="33"/>
      <c r="BBW15" s="33"/>
      <c r="BBX15" s="33"/>
      <c r="BBY15" s="33"/>
      <c r="BBZ15" s="33"/>
      <c r="BCA15" s="33"/>
      <c r="BCB15" s="33"/>
      <c r="BCC15" s="33"/>
      <c r="BCD15" s="33"/>
      <c r="BCE15" s="33"/>
      <c r="BCF15" s="33"/>
      <c r="BCG15" s="33"/>
      <c r="BCH15" s="33"/>
      <c r="BCI15" s="33"/>
      <c r="BCJ15" s="33"/>
      <c r="BCK15" s="33"/>
      <c r="BCL15" s="33"/>
      <c r="BCM15" s="33"/>
      <c r="BCN15" s="33"/>
      <c r="BCO15" s="33"/>
      <c r="BCP15" s="33"/>
      <c r="BCQ15" s="33"/>
      <c r="BCR15" s="33"/>
      <c r="BCS15" s="33"/>
      <c r="BCT15" s="33"/>
      <c r="BCU15" s="33"/>
      <c r="BCV15" s="33"/>
      <c r="BCW15" s="33"/>
      <c r="BCX15" s="33"/>
      <c r="BCY15" s="33"/>
      <c r="BCZ15" s="33"/>
      <c r="BDA15" s="33"/>
      <c r="BDB15" s="33"/>
      <c r="BDC15" s="33"/>
      <c r="BDD15" s="33"/>
      <c r="BDE15" s="33"/>
      <c r="BDF15" s="33"/>
      <c r="BDG15" s="33"/>
      <c r="BDH15" s="33"/>
      <c r="BDI15" s="33"/>
      <c r="BDJ15" s="33"/>
      <c r="BDK15" s="33"/>
      <c r="BDL15" s="33"/>
      <c r="BDM15" s="33"/>
      <c r="BDN15" s="33"/>
      <c r="BDO15" s="33"/>
      <c r="BDP15" s="33"/>
      <c r="BDQ15" s="33"/>
      <c r="BDR15" s="33"/>
      <c r="BDS15" s="33"/>
      <c r="BDT15" s="33"/>
      <c r="BDU15" s="33"/>
      <c r="BDV15" s="33"/>
      <c r="BDW15" s="33"/>
      <c r="BDX15" s="33"/>
      <c r="BDY15" s="33"/>
      <c r="BDZ15" s="33"/>
      <c r="BEA15" s="33"/>
      <c r="BEB15" s="33"/>
      <c r="BEC15" s="33"/>
      <c r="BED15" s="33"/>
      <c r="BEE15" s="33"/>
      <c r="BEF15" s="33"/>
      <c r="BEG15" s="33"/>
      <c r="BEH15" s="33"/>
      <c r="BEI15" s="33"/>
      <c r="BEJ15" s="33"/>
      <c r="BEK15" s="33"/>
      <c r="BEL15" s="33"/>
      <c r="BEM15" s="33"/>
      <c r="BEN15" s="33"/>
      <c r="BEO15" s="33"/>
      <c r="BEP15" s="33"/>
      <c r="BEQ15" s="33"/>
      <c r="BER15" s="33"/>
      <c r="BES15" s="33"/>
      <c r="BET15" s="33"/>
      <c r="BEU15" s="33"/>
      <c r="BEV15" s="33"/>
      <c r="BEW15" s="33"/>
      <c r="BEX15" s="33"/>
      <c r="BEY15" s="33"/>
      <c r="BEZ15" s="33"/>
      <c r="BFA15" s="33"/>
      <c r="BFB15" s="33"/>
      <c r="BFC15" s="33"/>
      <c r="BFD15" s="33"/>
      <c r="BFE15" s="33"/>
      <c r="BFF15" s="33"/>
      <c r="BFG15" s="33"/>
      <c r="BFH15" s="33"/>
      <c r="BFI15" s="33"/>
      <c r="BFJ15" s="33"/>
      <c r="BFK15" s="33"/>
      <c r="BFL15" s="33"/>
      <c r="BFM15" s="33"/>
      <c r="BFN15" s="33"/>
      <c r="BFO15" s="33"/>
      <c r="BFP15" s="33"/>
      <c r="BFQ15" s="33"/>
      <c r="BFR15" s="33"/>
      <c r="BFS15" s="33"/>
      <c r="BFT15" s="33"/>
      <c r="BFU15" s="33"/>
      <c r="BFV15" s="33"/>
      <c r="BFW15" s="33"/>
      <c r="BFX15" s="33"/>
      <c r="BFY15" s="33"/>
      <c r="BFZ15" s="33"/>
      <c r="BGA15" s="33"/>
      <c r="BGB15" s="33"/>
      <c r="BGC15" s="33"/>
      <c r="BGD15" s="33"/>
      <c r="BGE15" s="33"/>
      <c r="BGF15" s="33"/>
      <c r="BGG15" s="33"/>
      <c r="BGH15" s="33"/>
      <c r="BGI15" s="33"/>
      <c r="BGJ15" s="33"/>
      <c r="BGK15" s="33"/>
      <c r="BGL15" s="33"/>
      <c r="BGM15" s="33"/>
      <c r="BGN15" s="33"/>
      <c r="BGO15" s="33"/>
      <c r="BGP15" s="33"/>
      <c r="BGQ15" s="33"/>
      <c r="BGR15" s="33"/>
      <c r="BGS15" s="33"/>
      <c r="BGT15" s="33"/>
      <c r="BGU15" s="33"/>
      <c r="BGV15" s="33"/>
      <c r="BGW15" s="33"/>
      <c r="BGX15" s="33"/>
      <c r="BGY15" s="33"/>
      <c r="BGZ15" s="33"/>
      <c r="BHA15" s="33"/>
      <c r="BHB15" s="33"/>
      <c r="BHC15" s="33"/>
      <c r="BHD15" s="33"/>
      <c r="BHE15" s="33"/>
      <c r="BHF15" s="33"/>
      <c r="BHG15" s="33"/>
      <c r="BHH15" s="33"/>
      <c r="BHI15" s="33"/>
      <c r="BHJ15" s="33"/>
      <c r="BHK15" s="33"/>
      <c r="BHL15" s="33"/>
      <c r="BHM15" s="33"/>
      <c r="BHN15" s="33"/>
      <c r="BHO15" s="33"/>
      <c r="BHP15" s="33"/>
      <c r="BHQ15" s="33"/>
      <c r="BHR15" s="33"/>
      <c r="BHS15" s="33"/>
      <c r="BHT15" s="33"/>
      <c r="BHU15" s="33"/>
      <c r="BHV15" s="33"/>
      <c r="BHW15" s="33"/>
      <c r="BHX15" s="33"/>
      <c r="BHY15" s="33"/>
      <c r="BHZ15" s="33"/>
      <c r="BIA15" s="33"/>
      <c r="BIB15" s="33"/>
      <c r="BIC15" s="33"/>
      <c r="BID15" s="33"/>
      <c r="BIE15" s="33"/>
      <c r="BIF15" s="33"/>
      <c r="BIG15" s="33"/>
      <c r="BIH15" s="33"/>
      <c r="BII15" s="33"/>
      <c r="BIJ15" s="33"/>
      <c r="BIK15" s="33"/>
      <c r="BIL15" s="33"/>
      <c r="BIM15" s="33"/>
      <c r="BIN15" s="33"/>
      <c r="BIO15" s="33"/>
      <c r="BIP15" s="33"/>
      <c r="BIQ15" s="33"/>
      <c r="BIR15" s="33"/>
      <c r="BIS15" s="33"/>
      <c r="BIT15" s="33"/>
      <c r="BIU15" s="33"/>
      <c r="BIV15" s="33"/>
      <c r="BIW15" s="33"/>
      <c r="BIX15" s="33"/>
      <c r="BIY15" s="33"/>
      <c r="BIZ15" s="33"/>
      <c r="BJA15" s="33"/>
      <c r="BJB15" s="33"/>
      <c r="BJC15" s="33"/>
      <c r="BJD15" s="33"/>
      <c r="BJE15" s="33"/>
      <c r="BJF15" s="33"/>
      <c r="BJG15" s="33"/>
      <c r="BJH15" s="33"/>
      <c r="BJI15" s="33"/>
      <c r="BJJ15" s="33"/>
      <c r="BJK15" s="33"/>
      <c r="BJL15" s="33"/>
      <c r="BJM15" s="33"/>
      <c r="BJN15" s="33"/>
      <c r="BJO15" s="33"/>
      <c r="BJP15" s="33"/>
      <c r="BJQ15" s="33"/>
      <c r="BJR15" s="33"/>
      <c r="BJS15" s="33"/>
      <c r="BJT15" s="33"/>
      <c r="BJU15" s="33"/>
      <c r="BJV15" s="33"/>
      <c r="BJW15" s="33"/>
      <c r="BJX15" s="33"/>
      <c r="BJY15" s="33"/>
      <c r="BJZ15" s="33"/>
      <c r="BKA15" s="33"/>
      <c r="BKB15" s="33"/>
      <c r="BKC15" s="33"/>
      <c r="BKD15" s="33"/>
      <c r="BKE15" s="33"/>
      <c r="BKF15" s="33"/>
      <c r="BKG15" s="33"/>
      <c r="BKH15" s="33"/>
      <c r="BKI15" s="33"/>
      <c r="BKJ15" s="33"/>
      <c r="BKK15" s="33"/>
      <c r="BKL15" s="33"/>
      <c r="BKM15" s="33"/>
      <c r="BKN15" s="33"/>
      <c r="BKO15" s="33"/>
      <c r="BKP15" s="33"/>
      <c r="BKQ15" s="33"/>
      <c r="BKR15" s="33"/>
      <c r="BKS15" s="33"/>
      <c r="BKT15" s="33"/>
      <c r="BKU15" s="33"/>
      <c r="BKV15" s="33"/>
      <c r="BKW15" s="33"/>
      <c r="BKX15" s="33"/>
      <c r="BKY15" s="33"/>
      <c r="BKZ15" s="33"/>
      <c r="BLA15" s="33"/>
      <c r="BLB15" s="33"/>
      <c r="BLC15" s="33"/>
      <c r="BLD15" s="33"/>
      <c r="BLE15" s="33"/>
      <c r="BLF15" s="33"/>
      <c r="BLG15" s="33"/>
      <c r="BLH15" s="33"/>
      <c r="BLI15" s="33"/>
      <c r="BLJ15" s="33"/>
      <c r="BLK15" s="33"/>
      <c r="BLL15" s="33"/>
      <c r="BLM15" s="33"/>
      <c r="BLN15" s="33"/>
      <c r="BLO15" s="33"/>
      <c r="BLP15" s="33"/>
      <c r="BLQ15" s="33"/>
      <c r="BLR15" s="33"/>
      <c r="BLS15" s="33"/>
      <c r="BLT15" s="33"/>
      <c r="BLU15" s="33"/>
      <c r="BLV15" s="33"/>
      <c r="BLW15" s="33"/>
      <c r="BLX15" s="33"/>
      <c r="BLY15" s="33"/>
      <c r="BLZ15" s="33"/>
      <c r="BMA15" s="33"/>
      <c r="BMB15" s="33"/>
      <c r="BMC15" s="33"/>
      <c r="BMD15" s="33"/>
      <c r="BME15" s="33"/>
      <c r="BMF15" s="33"/>
      <c r="BMG15" s="33"/>
      <c r="BMH15" s="33"/>
      <c r="BMI15" s="33"/>
      <c r="BMJ15" s="33"/>
      <c r="BMK15" s="33"/>
      <c r="BML15" s="33"/>
      <c r="BMM15" s="33"/>
      <c r="BMN15" s="33"/>
      <c r="BMO15" s="33"/>
      <c r="BMP15" s="33"/>
      <c r="BMQ15" s="33"/>
      <c r="BMR15" s="33"/>
      <c r="BMS15" s="33"/>
      <c r="BMT15" s="33"/>
      <c r="BMU15" s="33"/>
      <c r="BMV15" s="33"/>
      <c r="BMW15" s="33"/>
      <c r="BMX15" s="33"/>
      <c r="BMY15" s="33"/>
      <c r="BMZ15" s="33"/>
      <c r="BNA15" s="33"/>
      <c r="BNB15" s="33"/>
      <c r="BNC15" s="33"/>
      <c r="BND15" s="33"/>
      <c r="BNE15" s="33"/>
      <c r="BNF15" s="33"/>
      <c r="BNG15" s="33"/>
      <c r="BNH15" s="33"/>
      <c r="BNI15" s="33"/>
      <c r="BNJ15" s="33"/>
      <c r="BNK15" s="33"/>
      <c r="BNL15" s="33"/>
      <c r="BNM15" s="33"/>
      <c r="BNN15" s="33"/>
      <c r="BNO15" s="33"/>
      <c r="BNP15" s="33"/>
      <c r="BNQ15" s="33"/>
      <c r="BNR15" s="33"/>
      <c r="BNS15" s="33"/>
      <c r="BNT15" s="33"/>
      <c r="BNU15" s="33"/>
      <c r="BNV15" s="33"/>
      <c r="BNW15" s="33"/>
      <c r="BNX15" s="33"/>
      <c r="BNY15" s="33"/>
      <c r="BNZ15" s="33"/>
      <c r="BOA15" s="33"/>
      <c r="BOB15" s="33"/>
      <c r="BOC15" s="33"/>
      <c r="BOD15" s="33"/>
      <c r="BOE15" s="33"/>
      <c r="BOF15" s="33"/>
      <c r="BOG15" s="33"/>
      <c r="BOH15" s="33"/>
      <c r="BOI15" s="33"/>
      <c r="BOJ15" s="33"/>
      <c r="BOK15" s="33"/>
      <c r="BOL15" s="33"/>
      <c r="BOM15" s="33"/>
      <c r="BON15" s="33"/>
      <c r="BOO15" s="33"/>
      <c r="BOP15" s="33"/>
      <c r="BOQ15" s="33"/>
      <c r="BOR15" s="33"/>
      <c r="BOS15" s="33"/>
      <c r="BOT15" s="33"/>
      <c r="BOU15" s="33"/>
      <c r="BOV15" s="33"/>
      <c r="BOW15" s="33"/>
      <c r="BOX15" s="33"/>
      <c r="BOY15" s="33"/>
      <c r="BOZ15" s="33"/>
      <c r="BPA15" s="33"/>
      <c r="BPB15" s="33"/>
      <c r="BPC15" s="33"/>
      <c r="BPD15" s="33"/>
      <c r="BPE15" s="33"/>
      <c r="BPF15" s="33"/>
      <c r="BPG15" s="33"/>
      <c r="BPH15" s="33"/>
      <c r="BPI15" s="33"/>
      <c r="BPJ15" s="33"/>
      <c r="BPK15" s="33"/>
      <c r="BPL15" s="33"/>
      <c r="BPM15" s="33"/>
      <c r="BPN15" s="33"/>
      <c r="BPO15" s="33"/>
      <c r="BPP15" s="33"/>
      <c r="BPQ15" s="33"/>
      <c r="BPR15" s="33"/>
      <c r="BPS15" s="33"/>
      <c r="BPT15" s="33"/>
      <c r="BPU15" s="33"/>
      <c r="BPV15" s="33"/>
      <c r="BPW15" s="33"/>
      <c r="BPX15" s="33"/>
      <c r="BPY15" s="33"/>
      <c r="BPZ15" s="33"/>
      <c r="BQA15" s="33"/>
      <c r="BQB15" s="33"/>
      <c r="BQC15" s="33"/>
      <c r="BQD15" s="33"/>
      <c r="BQE15" s="33"/>
      <c r="BQF15" s="33"/>
      <c r="BQG15" s="33"/>
      <c r="BQH15" s="33"/>
      <c r="BQI15" s="33"/>
      <c r="BQJ15" s="33"/>
      <c r="BQK15" s="33"/>
      <c r="BQL15" s="33"/>
      <c r="BQM15" s="33"/>
      <c r="BQN15" s="33"/>
      <c r="BQO15" s="33"/>
      <c r="BQP15" s="33"/>
      <c r="BQQ15" s="33"/>
      <c r="BQR15" s="33"/>
      <c r="BQS15" s="33"/>
      <c r="BQT15" s="33"/>
      <c r="BQU15" s="33"/>
      <c r="BQV15" s="33"/>
      <c r="BQW15" s="33"/>
      <c r="BQX15" s="33"/>
      <c r="BQY15" s="33"/>
      <c r="BQZ15" s="33"/>
      <c r="BRA15" s="33"/>
      <c r="BRB15" s="33"/>
      <c r="BRC15" s="33"/>
      <c r="BRD15" s="33"/>
      <c r="BRE15" s="33"/>
      <c r="BRF15" s="33"/>
      <c r="BRG15" s="33"/>
      <c r="BRH15" s="33"/>
      <c r="BRI15" s="33"/>
      <c r="BRJ15" s="33"/>
      <c r="BRK15" s="33"/>
      <c r="BRL15" s="33"/>
      <c r="BRM15" s="33"/>
      <c r="BRN15" s="33"/>
      <c r="BRO15" s="33"/>
      <c r="BRP15" s="33"/>
      <c r="BRQ15" s="33"/>
      <c r="BRR15" s="33"/>
      <c r="BRS15" s="33"/>
      <c r="BRT15" s="33"/>
      <c r="BRU15" s="33"/>
      <c r="BRV15" s="33"/>
      <c r="BRW15" s="33"/>
      <c r="BRX15" s="33"/>
      <c r="BRY15" s="33"/>
      <c r="BRZ15" s="33"/>
      <c r="BSA15" s="33"/>
      <c r="BSB15" s="33"/>
      <c r="BSC15" s="33"/>
      <c r="BSD15" s="33"/>
      <c r="BSE15" s="33"/>
      <c r="BSF15" s="33"/>
      <c r="BSG15" s="33"/>
      <c r="BSH15" s="33"/>
      <c r="BSI15" s="33"/>
      <c r="BSJ15" s="33"/>
      <c r="BSK15" s="33"/>
      <c r="BSL15" s="33"/>
      <c r="BSM15" s="33"/>
      <c r="BSN15" s="33"/>
      <c r="BSO15" s="33"/>
      <c r="BSP15" s="33"/>
      <c r="BSQ15" s="33"/>
      <c r="BSR15" s="33"/>
      <c r="BSS15" s="33"/>
      <c r="BST15" s="33"/>
      <c r="BSU15" s="33"/>
      <c r="BSV15" s="33"/>
      <c r="BSW15" s="33"/>
      <c r="BSX15" s="33"/>
      <c r="BSY15" s="33"/>
      <c r="BSZ15" s="33"/>
      <c r="BTA15" s="33"/>
      <c r="BTB15" s="33"/>
      <c r="BTC15" s="33"/>
      <c r="BTD15" s="33"/>
      <c r="BTE15" s="33"/>
      <c r="BTF15" s="33"/>
      <c r="BTG15" s="33"/>
      <c r="BTH15" s="33"/>
      <c r="BTI15" s="33"/>
      <c r="BTJ15" s="33"/>
      <c r="BTK15" s="33"/>
      <c r="BTL15" s="33"/>
      <c r="BTM15" s="33"/>
      <c r="BTN15" s="33"/>
      <c r="BTO15" s="33"/>
      <c r="BTP15" s="33"/>
      <c r="BTQ15" s="33"/>
      <c r="BTR15" s="33"/>
      <c r="BTS15" s="33"/>
      <c r="BTT15" s="33"/>
      <c r="BTU15" s="33"/>
      <c r="BTV15" s="33"/>
      <c r="BTW15" s="33"/>
      <c r="BTX15" s="33"/>
      <c r="BTY15" s="33"/>
      <c r="BTZ15" s="33"/>
      <c r="BUA15" s="33"/>
      <c r="BUB15" s="33"/>
      <c r="BUC15" s="33"/>
      <c r="BUD15" s="33"/>
      <c r="BUE15" s="33"/>
      <c r="BUF15" s="33"/>
      <c r="BUG15" s="33"/>
      <c r="BUH15" s="33"/>
      <c r="BUI15" s="33"/>
      <c r="BUJ15" s="33"/>
      <c r="BUK15" s="33"/>
      <c r="BUL15" s="33"/>
      <c r="BUM15" s="33"/>
      <c r="BUN15" s="33"/>
      <c r="BUO15" s="33"/>
      <c r="BUP15" s="33"/>
      <c r="BUQ15" s="33"/>
      <c r="BUR15" s="33"/>
      <c r="BUS15" s="33"/>
      <c r="BUT15" s="33"/>
      <c r="BUU15" s="33"/>
      <c r="BUV15" s="33"/>
      <c r="BUW15" s="33"/>
      <c r="BUX15" s="33"/>
      <c r="BUY15" s="33"/>
      <c r="BUZ15" s="33"/>
      <c r="BVA15" s="33"/>
      <c r="BVB15" s="33"/>
      <c r="BVC15" s="33"/>
      <c r="BVD15" s="33"/>
      <c r="BVE15" s="33"/>
      <c r="BVF15" s="33"/>
      <c r="BVG15" s="33"/>
      <c r="BVH15" s="33"/>
      <c r="BVI15" s="33"/>
      <c r="BVJ15" s="33"/>
      <c r="BVK15" s="33"/>
      <c r="BVL15" s="33"/>
      <c r="BVM15" s="33"/>
      <c r="BVN15" s="33"/>
      <c r="BVO15" s="33"/>
      <c r="BVP15" s="33"/>
      <c r="BVQ15" s="33"/>
      <c r="BVR15" s="33"/>
      <c r="BVS15" s="33"/>
      <c r="BVT15" s="33"/>
      <c r="BVU15" s="33"/>
      <c r="BVV15" s="33"/>
      <c r="BVW15" s="33"/>
      <c r="BVX15" s="33"/>
      <c r="BVY15" s="33"/>
      <c r="BVZ15" s="33"/>
      <c r="BWA15" s="33"/>
      <c r="BWB15" s="33"/>
      <c r="BWC15" s="33"/>
      <c r="BWD15" s="33"/>
      <c r="BWE15" s="33"/>
      <c r="BWF15" s="33"/>
      <c r="BWG15" s="33"/>
      <c r="BWH15" s="33"/>
      <c r="BWI15" s="33"/>
      <c r="BWJ15" s="33"/>
      <c r="BWK15" s="33"/>
      <c r="BWL15" s="33"/>
      <c r="BWM15" s="33"/>
      <c r="BWN15" s="33"/>
      <c r="BWO15" s="33"/>
      <c r="BWP15" s="33"/>
      <c r="BWQ15" s="33"/>
      <c r="BWR15" s="33"/>
      <c r="BWS15" s="33"/>
      <c r="BWT15" s="33"/>
      <c r="BWU15" s="33"/>
      <c r="BWV15" s="33"/>
      <c r="BWW15" s="33"/>
      <c r="BWX15" s="33"/>
      <c r="BWY15" s="33"/>
      <c r="BWZ15" s="33"/>
      <c r="BXA15" s="33"/>
      <c r="BXB15" s="33"/>
      <c r="BXC15" s="33"/>
      <c r="BXD15" s="33"/>
      <c r="BXE15" s="33"/>
      <c r="BXF15" s="33"/>
      <c r="BXG15" s="33"/>
      <c r="BXH15" s="33"/>
      <c r="BXI15" s="33"/>
      <c r="BXJ15" s="33"/>
      <c r="BXK15" s="33"/>
      <c r="BXL15" s="33"/>
      <c r="BXM15" s="33"/>
      <c r="BXN15" s="33"/>
      <c r="BXO15" s="33"/>
      <c r="BXP15" s="33"/>
      <c r="BXQ15" s="33"/>
      <c r="BXR15" s="33"/>
      <c r="BXS15" s="33"/>
      <c r="BXT15" s="33"/>
      <c r="BXU15" s="33"/>
      <c r="BXV15" s="33"/>
      <c r="BXW15" s="33"/>
      <c r="BXX15" s="33"/>
      <c r="BXY15" s="33"/>
      <c r="BXZ15" s="33"/>
      <c r="BYA15" s="33"/>
      <c r="BYB15" s="33"/>
      <c r="BYC15" s="33"/>
      <c r="BYD15" s="33"/>
      <c r="BYE15" s="33"/>
      <c r="BYF15" s="33"/>
      <c r="BYG15" s="33"/>
      <c r="BYH15" s="33"/>
      <c r="BYI15" s="33"/>
      <c r="BYJ15" s="33"/>
      <c r="BYK15" s="33"/>
      <c r="BYL15" s="33"/>
      <c r="BYM15" s="33"/>
      <c r="BYN15" s="33"/>
      <c r="BYO15" s="33"/>
      <c r="BYP15" s="33"/>
      <c r="BYQ15" s="33"/>
      <c r="BYR15" s="33"/>
      <c r="BYS15" s="33"/>
      <c r="BYT15" s="33"/>
      <c r="BYU15" s="33"/>
      <c r="BYV15" s="33"/>
      <c r="BYW15" s="33"/>
      <c r="BYX15" s="33"/>
      <c r="BYY15" s="33"/>
      <c r="BYZ15" s="33"/>
      <c r="BZA15" s="33"/>
      <c r="BZB15" s="33"/>
      <c r="BZC15" s="33"/>
      <c r="BZD15" s="33"/>
      <c r="BZE15" s="33"/>
      <c r="BZF15" s="33"/>
      <c r="BZG15" s="33"/>
      <c r="BZH15" s="33"/>
      <c r="BZI15" s="33"/>
      <c r="BZJ15" s="33"/>
      <c r="BZK15" s="33"/>
      <c r="BZL15" s="33"/>
      <c r="BZM15" s="33"/>
      <c r="BZN15" s="33"/>
      <c r="BZO15" s="33"/>
      <c r="BZP15" s="33"/>
      <c r="BZQ15" s="33"/>
      <c r="BZR15" s="33"/>
      <c r="BZS15" s="33"/>
      <c r="BZT15" s="33"/>
      <c r="BZU15" s="33"/>
      <c r="BZV15" s="33"/>
      <c r="BZW15" s="33"/>
      <c r="BZX15" s="33"/>
      <c r="BZY15" s="33"/>
      <c r="BZZ15" s="33"/>
      <c r="CAA15" s="33"/>
      <c r="CAB15" s="33"/>
      <c r="CAC15" s="33"/>
      <c r="CAD15" s="33"/>
      <c r="CAE15" s="33"/>
      <c r="CAF15" s="33"/>
      <c r="CAG15" s="33"/>
      <c r="CAH15" s="33"/>
      <c r="CAI15" s="33"/>
      <c r="CAJ15" s="33"/>
      <c r="CAK15" s="33"/>
      <c r="CAL15" s="33"/>
      <c r="CAM15" s="33"/>
      <c r="CAN15" s="33"/>
      <c r="CAO15" s="33"/>
      <c r="CAP15" s="33"/>
      <c r="CAQ15" s="33"/>
      <c r="CAR15" s="33"/>
      <c r="CAS15" s="33"/>
      <c r="CAT15" s="33"/>
      <c r="CAU15" s="33"/>
      <c r="CAV15" s="33"/>
      <c r="CAW15" s="33"/>
      <c r="CAX15" s="33"/>
      <c r="CAY15" s="33"/>
      <c r="CAZ15" s="33"/>
      <c r="CBA15" s="33"/>
      <c r="CBB15" s="33"/>
      <c r="CBC15" s="33"/>
      <c r="CBD15" s="33"/>
      <c r="CBE15" s="33"/>
      <c r="CBF15" s="33"/>
      <c r="CBG15" s="33"/>
      <c r="CBH15" s="33"/>
      <c r="CBI15" s="33"/>
      <c r="CBJ15" s="33"/>
      <c r="CBK15" s="33"/>
      <c r="CBL15" s="33"/>
      <c r="CBM15" s="33"/>
      <c r="CBN15" s="33"/>
      <c r="CBO15" s="33"/>
      <c r="CBP15" s="33"/>
      <c r="CBQ15" s="33"/>
      <c r="CBR15" s="33"/>
      <c r="CBS15" s="33"/>
      <c r="CBT15" s="33"/>
      <c r="CBU15" s="33"/>
      <c r="CBV15" s="33"/>
      <c r="CBW15" s="33"/>
      <c r="CBX15" s="33"/>
      <c r="CBY15" s="33"/>
      <c r="CBZ15" s="33"/>
      <c r="CCA15" s="33"/>
      <c r="CCB15" s="33"/>
      <c r="CCC15" s="33"/>
      <c r="CCD15" s="33"/>
      <c r="CCE15" s="33"/>
      <c r="CCF15" s="33"/>
      <c r="CCG15" s="33"/>
      <c r="CCH15" s="33"/>
      <c r="CCI15" s="33"/>
      <c r="CCJ15" s="33"/>
      <c r="CCK15" s="33"/>
      <c r="CCL15" s="33"/>
      <c r="CCM15" s="33"/>
      <c r="CCN15" s="33"/>
      <c r="CCO15" s="33"/>
      <c r="CCP15" s="33"/>
      <c r="CCQ15" s="33"/>
      <c r="CCR15" s="33"/>
      <c r="CCS15" s="33"/>
      <c r="CCT15" s="33"/>
      <c r="CCU15" s="33"/>
      <c r="CCV15" s="33"/>
      <c r="CCW15" s="33"/>
      <c r="CCX15" s="33"/>
      <c r="CCY15" s="33"/>
      <c r="CCZ15" s="33"/>
      <c r="CDA15" s="33"/>
      <c r="CDB15" s="33"/>
      <c r="CDC15" s="33"/>
      <c r="CDD15" s="33"/>
      <c r="CDE15" s="33"/>
      <c r="CDF15" s="33"/>
      <c r="CDG15" s="33"/>
      <c r="CDH15" s="33"/>
      <c r="CDI15" s="33"/>
      <c r="CDJ15" s="33"/>
      <c r="CDK15" s="33"/>
      <c r="CDL15" s="33"/>
      <c r="CDM15" s="33"/>
      <c r="CDN15" s="33"/>
      <c r="CDO15" s="33"/>
      <c r="CDP15" s="33"/>
      <c r="CDQ15" s="33"/>
      <c r="CDR15" s="33"/>
      <c r="CDS15" s="33"/>
      <c r="CDT15" s="33"/>
      <c r="CDU15" s="33"/>
      <c r="CDV15" s="33"/>
      <c r="CDW15" s="33"/>
      <c r="CDX15" s="33"/>
      <c r="CDY15" s="33"/>
      <c r="CDZ15" s="33"/>
      <c r="CEA15" s="33"/>
      <c r="CEB15" s="33"/>
      <c r="CEC15" s="33"/>
      <c r="CED15" s="33"/>
      <c r="CEE15" s="33"/>
      <c r="CEF15" s="33"/>
      <c r="CEG15" s="33"/>
      <c r="CEH15" s="33"/>
      <c r="CEI15" s="33"/>
      <c r="CEJ15" s="33"/>
      <c r="CEK15" s="33"/>
      <c r="CEL15" s="33"/>
      <c r="CEM15" s="33"/>
      <c r="CEN15" s="33"/>
      <c r="CEO15" s="33"/>
      <c r="CEP15" s="33"/>
      <c r="CEQ15" s="33"/>
      <c r="CER15" s="33"/>
      <c r="CES15" s="33"/>
      <c r="CET15" s="33"/>
      <c r="CEU15" s="33"/>
      <c r="CEV15" s="33"/>
      <c r="CEW15" s="33"/>
      <c r="CEX15" s="33"/>
      <c r="CEY15" s="33"/>
      <c r="CEZ15" s="33"/>
      <c r="CFA15" s="33"/>
      <c r="CFB15" s="33"/>
      <c r="CFC15" s="33"/>
      <c r="CFD15" s="33"/>
      <c r="CFE15" s="33"/>
      <c r="CFF15" s="33"/>
      <c r="CFG15" s="33"/>
      <c r="CFH15" s="33"/>
      <c r="CFI15" s="33"/>
      <c r="CFJ15" s="33"/>
      <c r="CFK15" s="33"/>
      <c r="CFL15" s="33"/>
      <c r="CFM15" s="33"/>
      <c r="CFN15" s="33"/>
      <c r="CFO15" s="33"/>
      <c r="CFP15" s="33"/>
      <c r="CFQ15" s="33"/>
      <c r="CFR15" s="33"/>
      <c r="CFS15" s="33"/>
      <c r="CFT15" s="33"/>
      <c r="CFU15" s="33"/>
      <c r="CFV15" s="33"/>
      <c r="CFW15" s="33"/>
      <c r="CFX15" s="33"/>
      <c r="CFY15" s="33"/>
      <c r="CFZ15" s="33"/>
      <c r="CGA15" s="33"/>
      <c r="CGB15" s="33"/>
      <c r="CGC15" s="33"/>
      <c r="CGD15" s="33"/>
      <c r="CGE15" s="33"/>
      <c r="CGF15" s="33"/>
      <c r="CGG15" s="33"/>
      <c r="CGH15" s="33"/>
      <c r="CGI15" s="33"/>
      <c r="CGJ15" s="33"/>
      <c r="CGK15" s="33"/>
      <c r="CGL15" s="33"/>
      <c r="CGM15" s="33"/>
      <c r="CGN15" s="33"/>
      <c r="CGO15" s="33"/>
      <c r="CGP15" s="33"/>
      <c r="CGQ15" s="33"/>
      <c r="CGR15" s="33"/>
      <c r="CGS15" s="33"/>
      <c r="CGT15" s="33"/>
      <c r="CGU15" s="33"/>
      <c r="CGV15" s="33"/>
      <c r="CGW15" s="33"/>
      <c r="CGX15" s="33"/>
      <c r="CGY15" s="33"/>
      <c r="CGZ15" s="33"/>
      <c r="CHA15" s="33"/>
      <c r="CHB15" s="33"/>
      <c r="CHC15" s="33"/>
      <c r="CHD15" s="33"/>
      <c r="CHE15" s="33"/>
      <c r="CHF15" s="33"/>
      <c r="CHG15" s="33"/>
      <c r="CHH15" s="33"/>
      <c r="CHI15" s="33"/>
      <c r="CHJ15" s="33"/>
      <c r="CHK15" s="33"/>
      <c r="CHL15" s="33"/>
      <c r="CHM15" s="33"/>
      <c r="CHN15" s="33"/>
      <c r="CHO15" s="33"/>
      <c r="CHP15" s="33"/>
      <c r="CHQ15" s="33"/>
      <c r="CHR15" s="33"/>
      <c r="CHS15" s="33"/>
      <c r="CHT15" s="33"/>
      <c r="CHU15" s="33"/>
      <c r="CHV15" s="33"/>
      <c r="CHW15" s="33"/>
      <c r="CHX15" s="33"/>
      <c r="CHY15" s="33"/>
      <c r="CHZ15" s="33"/>
      <c r="CIA15" s="33"/>
      <c r="CIB15" s="33"/>
      <c r="CIC15" s="33"/>
      <c r="CID15" s="33"/>
      <c r="CIE15" s="33"/>
      <c r="CIF15" s="33"/>
      <c r="CIG15" s="33"/>
      <c r="CIH15" s="33"/>
      <c r="CII15" s="33"/>
      <c r="CIJ15" s="33"/>
      <c r="CIK15" s="33"/>
      <c r="CIL15" s="33"/>
      <c r="CIM15" s="33"/>
      <c r="CIN15" s="33"/>
      <c r="CIO15" s="33"/>
      <c r="CIP15" s="33"/>
      <c r="CIQ15" s="33"/>
      <c r="CIR15" s="33"/>
      <c r="CIS15" s="33"/>
      <c r="CIT15" s="33"/>
      <c r="CIU15" s="33"/>
      <c r="CIV15" s="33"/>
      <c r="CIW15" s="33"/>
      <c r="CIX15" s="33"/>
      <c r="CIY15" s="33"/>
      <c r="CIZ15" s="33"/>
      <c r="CJA15" s="33"/>
      <c r="CJB15" s="33"/>
      <c r="CJC15" s="33"/>
      <c r="CJD15" s="33"/>
      <c r="CJE15" s="33"/>
      <c r="CJF15" s="33"/>
      <c r="CJG15" s="33"/>
      <c r="CJH15" s="33"/>
      <c r="CJI15" s="33"/>
      <c r="CJJ15" s="33"/>
      <c r="CJK15" s="33"/>
      <c r="CJL15" s="33"/>
      <c r="CJM15" s="33"/>
      <c r="CJN15" s="33"/>
      <c r="CJO15" s="33"/>
      <c r="CJP15" s="33"/>
      <c r="CJQ15" s="33"/>
      <c r="CJR15" s="33"/>
      <c r="CJS15" s="33"/>
      <c r="CJT15" s="33"/>
      <c r="CJU15" s="33"/>
      <c r="CJV15" s="33"/>
      <c r="CJW15" s="33"/>
      <c r="CJX15" s="33"/>
      <c r="CJY15" s="33"/>
      <c r="CJZ15" s="33"/>
      <c r="CKA15" s="33"/>
      <c r="CKB15" s="33"/>
      <c r="CKC15" s="33"/>
      <c r="CKD15" s="33"/>
      <c r="CKE15" s="33"/>
      <c r="CKF15" s="33"/>
      <c r="CKG15" s="33"/>
      <c r="CKH15" s="33"/>
      <c r="CKI15" s="33"/>
      <c r="CKJ15" s="33"/>
      <c r="CKK15" s="33"/>
      <c r="CKL15" s="33"/>
      <c r="CKM15" s="33"/>
      <c r="CKN15" s="33"/>
      <c r="CKO15" s="33"/>
      <c r="CKP15" s="33"/>
      <c r="CKQ15" s="33"/>
      <c r="CKR15" s="33"/>
      <c r="CKS15" s="33"/>
      <c r="CKT15" s="33"/>
      <c r="CKU15" s="33"/>
      <c r="CKV15" s="33"/>
      <c r="CKW15" s="33"/>
      <c r="CKX15" s="33"/>
      <c r="CKY15" s="33"/>
      <c r="CKZ15" s="33"/>
      <c r="CLA15" s="33"/>
      <c r="CLB15" s="33"/>
      <c r="CLC15" s="33"/>
      <c r="CLD15" s="33"/>
      <c r="CLE15" s="33"/>
      <c r="CLF15" s="33"/>
      <c r="CLG15" s="33"/>
      <c r="CLH15" s="33"/>
      <c r="CLI15" s="33"/>
      <c r="CLJ15" s="33"/>
      <c r="CLK15" s="33"/>
      <c r="CLL15" s="33"/>
      <c r="CLM15" s="33"/>
      <c r="CLN15" s="33"/>
      <c r="CLO15" s="33"/>
      <c r="CLP15" s="33"/>
      <c r="CLQ15" s="33"/>
      <c r="CLR15" s="33"/>
      <c r="CLS15" s="33"/>
      <c r="CLT15" s="33"/>
      <c r="CLU15" s="33"/>
      <c r="CLV15" s="33"/>
      <c r="CLW15" s="33"/>
      <c r="CLX15" s="33"/>
      <c r="CLY15" s="33"/>
      <c r="CLZ15" s="33"/>
      <c r="CMA15" s="33"/>
      <c r="CMB15" s="33"/>
      <c r="CMC15" s="33"/>
      <c r="CMD15" s="33"/>
      <c r="CME15" s="33"/>
      <c r="CMF15" s="33"/>
      <c r="CMG15" s="33"/>
      <c r="CMH15" s="33"/>
      <c r="CMI15" s="33"/>
      <c r="CMJ15" s="33"/>
      <c r="CMK15" s="33"/>
      <c r="CML15" s="33"/>
      <c r="CMM15" s="33"/>
      <c r="CMN15" s="33"/>
      <c r="CMO15" s="33"/>
      <c r="CMP15" s="33"/>
      <c r="CMQ15" s="33"/>
      <c r="CMR15" s="33"/>
      <c r="CMS15" s="33"/>
      <c r="CMT15" s="33"/>
      <c r="CMU15" s="33"/>
      <c r="CMV15" s="33"/>
      <c r="CMW15" s="33"/>
      <c r="CMX15" s="33"/>
      <c r="CMY15" s="33"/>
      <c r="CMZ15" s="33"/>
      <c r="CNA15" s="33"/>
      <c r="CNB15" s="33"/>
      <c r="CNC15" s="33"/>
      <c r="CND15" s="33"/>
      <c r="CNE15" s="33"/>
      <c r="CNF15" s="33"/>
      <c r="CNG15" s="33"/>
      <c r="CNH15" s="33"/>
      <c r="CNI15" s="33"/>
      <c r="CNJ15" s="33"/>
      <c r="CNK15" s="33"/>
      <c r="CNL15" s="33"/>
      <c r="CNM15" s="33"/>
      <c r="CNN15" s="33"/>
      <c r="CNO15" s="33"/>
      <c r="CNP15" s="33"/>
      <c r="CNQ15" s="33"/>
      <c r="CNR15" s="33"/>
      <c r="CNS15" s="33"/>
      <c r="CNT15" s="33"/>
      <c r="CNU15" s="33"/>
      <c r="CNV15" s="33"/>
      <c r="CNW15" s="33"/>
      <c r="CNX15" s="33"/>
      <c r="CNY15" s="33"/>
      <c r="CNZ15" s="33"/>
      <c r="COA15" s="33"/>
      <c r="COB15" s="33"/>
      <c r="COC15" s="33"/>
      <c r="COD15" s="33"/>
      <c r="COE15" s="33"/>
      <c r="COF15" s="33"/>
      <c r="COG15" s="33"/>
      <c r="COH15" s="33"/>
      <c r="COI15" s="33"/>
      <c r="COJ15" s="33"/>
      <c r="COK15" s="33"/>
      <c r="COL15" s="33"/>
      <c r="COM15" s="33"/>
      <c r="CON15" s="33"/>
      <c r="COO15" s="33"/>
      <c r="COP15" s="33"/>
      <c r="COQ15" s="33"/>
      <c r="COR15" s="33"/>
      <c r="COS15" s="33"/>
      <c r="COT15" s="33"/>
      <c r="COU15" s="33"/>
      <c r="COV15" s="33"/>
      <c r="COW15" s="33"/>
      <c r="COX15" s="33"/>
      <c r="COY15" s="33"/>
      <c r="COZ15" s="33"/>
      <c r="CPA15" s="33"/>
      <c r="CPB15" s="33"/>
      <c r="CPC15" s="33"/>
      <c r="CPD15" s="33"/>
      <c r="CPE15" s="33"/>
      <c r="CPF15" s="33"/>
      <c r="CPG15" s="33"/>
      <c r="CPH15" s="33"/>
      <c r="CPI15" s="33"/>
      <c r="CPJ15" s="33"/>
      <c r="CPK15" s="33"/>
      <c r="CPL15" s="33"/>
      <c r="CPM15" s="33"/>
      <c r="CPN15" s="33"/>
      <c r="CPO15" s="33"/>
      <c r="CPP15" s="33"/>
      <c r="CPQ15" s="33"/>
      <c r="CPR15" s="33"/>
      <c r="CPS15" s="33"/>
      <c r="CPT15" s="33"/>
      <c r="CPU15" s="33"/>
      <c r="CPV15" s="33"/>
      <c r="CPW15" s="33"/>
      <c r="CPX15" s="33"/>
      <c r="CPY15" s="33"/>
      <c r="CPZ15" s="33"/>
      <c r="CQA15" s="33"/>
      <c r="CQB15" s="33"/>
      <c r="CQC15" s="33"/>
      <c r="CQD15" s="33"/>
      <c r="CQE15" s="33"/>
      <c r="CQF15" s="33"/>
      <c r="CQG15" s="33"/>
      <c r="CQH15" s="33"/>
      <c r="CQI15" s="33"/>
      <c r="CQJ15" s="33"/>
      <c r="CQK15" s="33"/>
      <c r="CQL15" s="33"/>
      <c r="CQM15" s="33"/>
      <c r="CQN15" s="33"/>
      <c r="CQO15" s="33"/>
      <c r="CQP15" s="33"/>
      <c r="CQQ15" s="33"/>
      <c r="CQR15" s="33"/>
      <c r="CQS15" s="33"/>
      <c r="CQT15" s="33"/>
      <c r="CQU15" s="33"/>
      <c r="CQV15" s="33"/>
      <c r="CQW15" s="33"/>
      <c r="CQX15" s="33"/>
      <c r="CQY15" s="33"/>
      <c r="CQZ15" s="33"/>
      <c r="CRA15" s="33"/>
      <c r="CRB15" s="33"/>
      <c r="CRC15" s="33"/>
      <c r="CRD15" s="33"/>
      <c r="CRE15" s="33"/>
      <c r="CRF15" s="33"/>
      <c r="CRG15" s="33"/>
      <c r="CRH15" s="33"/>
      <c r="CRI15" s="33"/>
      <c r="CRJ15" s="33"/>
      <c r="CRK15" s="33"/>
      <c r="CRL15" s="33"/>
      <c r="CRM15" s="33"/>
      <c r="CRN15" s="33"/>
      <c r="CRO15" s="33"/>
      <c r="CRP15" s="33"/>
      <c r="CRQ15" s="33"/>
      <c r="CRR15" s="33"/>
      <c r="CRS15" s="33"/>
      <c r="CRT15" s="33"/>
      <c r="CRU15" s="33"/>
      <c r="CRV15" s="33"/>
      <c r="CRW15" s="33"/>
      <c r="CRX15" s="33"/>
      <c r="CRY15" s="33"/>
      <c r="CRZ15" s="33"/>
      <c r="CSA15" s="33"/>
      <c r="CSB15" s="33"/>
      <c r="CSC15" s="33"/>
      <c r="CSD15" s="33"/>
      <c r="CSE15" s="33"/>
      <c r="CSF15" s="33"/>
      <c r="CSG15" s="33"/>
      <c r="CSH15" s="33"/>
      <c r="CSI15" s="33"/>
      <c r="CSJ15" s="33"/>
      <c r="CSK15" s="33"/>
      <c r="CSL15" s="33"/>
      <c r="CSM15" s="33"/>
      <c r="CSN15" s="33"/>
      <c r="CSO15" s="33"/>
      <c r="CSP15" s="33"/>
      <c r="CSQ15" s="33"/>
      <c r="CSR15" s="33"/>
      <c r="CSS15" s="33"/>
      <c r="CST15" s="33"/>
      <c r="CSU15" s="33"/>
      <c r="CSV15" s="33"/>
      <c r="CSW15" s="33"/>
      <c r="CSX15" s="33"/>
      <c r="CSY15" s="33"/>
      <c r="CSZ15" s="33"/>
      <c r="CTA15" s="33"/>
      <c r="CTB15" s="33"/>
      <c r="CTC15" s="33"/>
      <c r="CTD15" s="33"/>
      <c r="CTE15" s="33"/>
      <c r="CTF15" s="33"/>
      <c r="CTG15" s="33"/>
      <c r="CTH15" s="33"/>
      <c r="CTI15" s="33"/>
      <c r="CTJ15" s="33"/>
      <c r="CTK15" s="33"/>
      <c r="CTL15" s="33"/>
      <c r="CTM15" s="33"/>
      <c r="CTN15" s="33"/>
      <c r="CTO15" s="33"/>
      <c r="CTP15" s="33"/>
      <c r="CTQ15" s="33"/>
      <c r="CTR15" s="33"/>
      <c r="CTS15" s="33"/>
      <c r="CTT15" s="33"/>
      <c r="CTU15" s="33"/>
      <c r="CTV15" s="33"/>
      <c r="CTW15" s="33"/>
      <c r="CTX15" s="33"/>
      <c r="CTY15" s="33"/>
      <c r="CTZ15" s="33"/>
      <c r="CUA15" s="33"/>
      <c r="CUB15" s="33"/>
      <c r="CUC15" s="33"/>
      <c r="CUD15" s="33"/>
      <c r="CUE15" s="33"/>
      <c r="CUF15" s="33"/>
      <c r="CUG15" s="33"/>
      <c r="CUH15" s="33"/>
      <c r="CUI15" s="33"/>
      <c r="CUJ15" s="33"/>
      <c r="CUK15" s="33"/>
      <c r="CUL15" s="33"/>
      <c r="CUM15" s="33"/>
      <c r="CUN15" s="33"/>
      <c r="CUO15" s="33"/>
      <c r="CUP15" s="33"/>
      <c r="CUQ15" s="33"/>
      <c r="CUR15" s="33"/>
      <c r="CUS15" s="33"/>
      <c r="CUT15" s="33"/>
      <c r="CUU15" s="33"/>
      <c r="CUV15" s="33"/>
      <c r="CUW15" s="33"/>
      <c r="CUX15" s="33"/>
      <c r="CUY15" s="33"/>
      <c r="CUZ15" s="33"/>
      <c r="CVA15" s="33"/>
      <c r="CVB15" s="33"/>
      <c r="CVC15" s="33"/>
      <c r="CVD15" s="33"/>
      <c r="CVE15" s="33"/>
      <c r="CVF15" s="33"/>
      <c r="CVG15" s="33"/>
      <c r="CVH15" s="33"/>
      <c r="CVI15" s="33"/>
      <c r="CVJ15" s="33"/>
      <c r="CVK15" s="33"/>
      <c r="CVL15" s="33"/>
      <c r="CVM15" s="33"/>
      <c r="CVN15" s="33"/>
      <c r="CVO15" s="33"/>
      <c r="CVP15" s="33"/>
      <c r="CVQ15" s="33"/>
      <c r="CVR15" s="33"/>
      <c r="CVS15" s="33"/>
      <c r="CVT15" s="33"/>
      <c r="CVU15" s="33"/>
      <c r="CVV15" s="33"/>
      <c r="CVW15" s="33"/>
      <c r="CVX15" s="33"/>
      <c r="CVY15" s="33"/>
      <c r="CVZ15" s="33"/>
      <c r="CWA15" s="33"/>
      <c r="CWB15" s="33"/>
      <c r="CWC15" s="33"/>
      <c r="CWD15" s="33"/>
      <c r="CWE15" s="33"/>
      <c r="CWF15" s="33"/>
      <c r="CWG15" s="33"/>
      <c r="CWH15" s="33"/>
      <c r="CWI15" s="33"/>
      <c r="CWJ15" s="33"/>
      <c r="CWK15" s="33"/>
      <c r="CWL15" s="33"/>
      <c r="CWM15" s="33"/>
      <c r="CWN15" s="33"/>
      <c r="CWO15" s="33"/>
      <c r="CWP15" s="33"/>
      <c r="CWQ15" s="33"/>
      <c r="CWR15" s="33"/>
      <c r="CWS15" s="33"/>
      <c r="CWT15" s="33"/>
      <c r="CWU15" s="33"/>
      <c r="CWV15" s="33"/>
      <c r="CWW15" s="33"/>
      <c r="CWX15" s="33"/>
      <c r="CWY15" s="33"/>
      <c r="CWZ15" s="33"/>
      <c r="CXA15" s="33"/>
      <c r="CXB15" s="33"/>
      <c r="CXC15" s="33"/>
      <c r="CXD15" s="33"/>
      <c r="CXE15" s="33"/>
      <c r="CXF15" s="33"/>
      <c r="CXG15" s="33"/>
      <c r="CXH15" s="33"/>
      <c r="CXI15" s="33"/>
      <c r="CXJ15" s="33"/>
      <c r="CXK15" s="33"/>
      <c r="CXL15" s="33"/>
      <c r="CXM15" s="33"/>
      <c r="CXN15" s="33"/>
      <c r="CXO15" s="33"/>
      <c r="CXP15" s="33"/>
      <c r="CXQ15" s="33"/>
      <c r="CXR15" s="33"/>
      <c r="CXS15" s="33"/>
      <c r="CXT15" s="33"/>
      <c r="CXU15" s="33"/>
      <c r="CXV15" s="33"/>
      <c r="CXW15" s="33"/>
      <c r="CXX15" s="33"/>
      <c r="CXY15" s="33"/>
      <c r="CXZ15" s="33"/>
      <c r="CYA15" s="33"/>
      <c r="CYB15" s="33"/>
      <c r="CYC15" s="33"/>
      <c r="CYD15" s="33"/>
      <c r="CYE15" s="33"/>
      <c r="CYF15" s="33"/>
      <c r="CYG15" s="33"/>
      <c r="CYH15" s="33"/>
      <c r="CYI15" s="33"/>
      <c r="CYJ15" s="33"/>
      <c r="CYK15" s="33"/>
      <c r="CYL15" s="33"/>
      <c r="CYM15" s="33"/>
      <c r="CYN15" s="33"/>
      <c r="CYO15" s="33"/>
      <c r="CYP15" s="33"/>
      <c r="CYQ15" s="33"/>
      <c r="CYR15" s="33"/>
      <c r="CYS15" s="33"/>
      <c r="CYT15" s="33"/>
      <c r="CYU15" s="33"/>
      <c r="CYV15" s="33"/>
      <c r="CYW15" s="33"/>
      <c r="CYX15" s="33"/>
      <c r="CYY15" s="33"/>
      <c r="CYZ15" s="33"/>
      <c r="CZA15" s="33"/>
      <c r="CZB15" s="33"/>
      <c r="CZC15" s="33"/>
      <c r="CZD15" s="33"/>
      <c r="CZE15" s="33"/>
      <c r="CZF15" s="33"/>
      <c r="CZG15" s="33"/>
      <c r="CZH15" s="33"/>
      <c r="CZI15" s="33"/>
      <c r="CZJ15" s="33"/>
      <c r="CZK15" s="33"/>
      <c r="CZL15" s="33"/>
      <c r="CZM15" s="33"/>
      <c r="CZN15" s="33"/>
      <c r="CZO15" s="33"/>
      <c r="CZP15" s="33"/>
      <c r="CZQ15" s="33"/>
      <c r="CZR15" s="33"/>
      <c r="CZS15" s="33"/>
      <c r="CZT15" s="33"/>
      <c r="CZU15" s="33"/>
      <c r="CZV15" s="33"/>
      <c r="CZW15" s="33"/>
      <c r="CZX15" s="33"/>
      <c r="CZY15" s="33"/>
      <c r="CZZ15" s="33"/>
      <c r="DAA15" s="33"/>
      <c r="DAB15" s="33"/>
      <c r="DAC15" s="33"/>
      <c r="DAD15" s="33"/>
      <c r="DAE15" s="33"/>
      <c r="DAF15" s="33"/>
      <c r="DAG15" s="33"/>
      <c r="DAH15" s="33"/>
      <c r="DAI15" s="33"/>
      <c r="DAJ15" s="33"/>
      <c r="DAK15" s="33"/>
      <c r="DAL15" s="33"/>
      <c r="DAM15" s="33"/>
      <c r="DAN15" s="33"/>
      <c r="DAO15" s="33"/>
      <c r="DAP15" s="33"/>
      <c r="DAQ15" s="33"/>
      <c r="DAR15" s="33"/>
      <c r="DAS15" s="33"/>
      <c r="DAT15" s="33"/>
      <c r="DAU15" s="33"/>
      <c r="DAV15" s="33"/>
      <c r="DAW15" s="33"/>
      <c r="DAX15" s="33"/>
      <c r="DAY15" s="33"/>
      <c r="DAZ15" s="33"/>
      <c r="DBA15" s="33"/>
      <c r="DBB15" s="33"/>
      <c r="DBC15" s="33"/>
      <c r="DBD15" s="33"/>
      <c r="DBE15" s="33"/>
      <c r="DBF15" s="33"/>
      <c r="DBG15" s="33"/>
      <c r="DBH15" s="33"/>
      <c r="DBI15" s="33"/>
      <c r="DBJ15" s="33"/>
      <c r="DBK15" s="33"/>
      <c r="DBL15" s="33"/>
      <c r="DBM15" s="33"/>
      <c r="DBN15" s="33"/>
      <c r="DBO15" s="33"/>
      <c r="DBP15" s="33"/>
      <c r="DBQ15" s="33"/>
      <c r="DBR15" s="33"/>
      <c r="DBS15" s="33"/>
      <c r="DBT15" s="33"/>
      <c r="DBU15" s="33"/>
      <c r="DBV15" s="33"/>
      <c r="DBW15" s="33"/>
      <c r="DBX15" s="33"/>
      <c r="DBY15" s="33"/>
      <c r="DBZ15" s="33"/>
      <c r="DCA15" s="33"/>
      <c r="DCB15" s="33"/>
      <c r="DCC15" s="33"/>
      <c r="DCD15" s="33"/>
      <c r="DCE15" s="33"/>
      <c r="DCF15" s="33"/>
      <c r="DCG15" s="33"/>
      <c r="DCH15" s="33"/>
      <c r="DCI15" s="33"/>
      <c r="DCJ15" s="33"/>
      <c r="DCK15" s="33"/>
      <c r="DCL15" s="33"/>
      <c r="DCM15" s="33"/>
      <c r="DCN15" s="33"/>
      <c r="DCO15" s="33"/>
      <c r="DCP15" s="33"/>
      <c r="DCQ15" s="33"/>
      <c r="DCR15" s="33"/>
      <c r="DCS15" s="33"/>
      <c r="DCT15" s="33"/>
      <c r="DCU15" s="33"/>
      <c r="DCV15" s="33"/>
      <c r="DCW15" s="33"/>
      <c r="DCX15" s="33"/>
      <c r="DCY15" s="33"/>
      <c r="DCZ15" s="33"/>
      <c r="DDA15" s="33"/>
      <c r="DDB15" s="33"/>
      <c r="DDC15" s="33"/>
      <c r="DDD15" s="33"/>
      <c r="DDE15" s="33"/>
      <c r="DDF15" s="33"/>
      <c r="DDG15" s="33"/>
      <c r="DDH15" s="33"/>
      <c r="DDI15" s="33"/>
      <c r="DDJ15" s="33"/>
      <c r="DDK15" s="33"/>
      <c r="DDL15" s="33"/>
      <c r="DDM15" s="33"/>
      <c r="DDN15" s="33"/>
      <c r="DDO15" s="33"/>
      <c r="DDP15" s="33"/>
      <c r="DDQ15" s="33"/>
      <c r="DDR15" s="33"/>
      <c r="DDS15" s="33"/>
      <c r="DDT15" s="33"/>
      <c r="DDU15" s="33"/>
      <c r="DDV15" s="33"/>
      <c r="DDW15" s="33"/>
      <c r="DDX15" s="33"/>
      <c r="DDY15" s="33"/>
      <c r="DDZ15" s="33"/>
      <c r="DEA15" s="33"/>
      <c r="DEB15" s="33"/>
      <c r="DEC15" s="33"/>
      <c r="DED15" s="33"/>
      <c r="DEE15" s="33"/>
      <c r="DEF15" s="33"/>
      <c r="DEG15" s="33"/>
      <c r="DEH15" s="33"/>
      <c r="DEI15" s="33"/>
      <c r="DEJ15" s="33"/>
      <c r="DEK15" s="33"/>
      <c r="DEL15" s="33"/>
      <c r="DEM15" s="33"/>
      <c r="DEN15" s="33"/>
      <c r="DEO15" s="33"/>
      <c r="DEP15" s="33"/>
      <c r="DEQ15" s="33"/>
      <c r="DER15" s="33"/>
      <c r="DES15" s="33"/>
      <c r="DET15" s="33"/>
      <c r="DEU15" s="33"/>
      <c r="DEV15" s="33"/>
      <c r="DEW15" s="33"/>
      <c r="DEX15" s="33"/>
      <c r="DEY15" s="33"/>
      <c r="DEZ15" s="33"/>
      <c r="DFA15" s="33"/>
      <c r="DFB15" s="33"/>
      <c r="DFC15" s="33"/>
      <c r="DFD15" s="33"/>
      <c r="DFE15" s="33"/>
      <c r="DFF15" s="33"/>
      <c r="DFG15" s="33"/>
      <c r="DFH15" s="33"/>
      <c r="DFI15" s="33"/>
      <c r="DFJ15" s="33"/>
      <c r="DFK15" s="33"/>
      <c r="DFL15" s="33"/>
      <c r="DFM15" s="33"/>
      <c r="DFN15" s="33"/>
      <c r="DFO15" s="33"/>
      <c r="DFP15" s="33"/>
      <c r="DFQ15" s="33"/>
      <c r="DFR15" s="33"/>
      <c r="DFS15" s="33"/>
      <c r="DFT15" s="33"/>
      <c r="DFU15" s="33"/>
      <c r="DFV15" s="33"/>
      <c r="DFW15" s="33"/>
      <c r="DFX15" s="33"/>
      <c r="DFY15" s="33"/>
      <c r="DFZ15" s="33"/>
      <c r="DGA15" s="33"/>
      <c r="DGB15" s="33"/>
      <c r="DGC15" s="33"/>
      <c r="DGD15" s="33"/>
      <c r="DGE15" s="33"/>
      <c r="DGF15" s="33"/>
      <c r="DGG15" s="33"/>
      <c r="DGH15" s="33"/>
      <c r="DGI15" s="33"/>
      <c r="DGJ15" s="33"/>
      <c r="DGK15" s="33"/>
      <c r="DGL15" s="33"/>
      <c r="DGM15" s="33"/>
      <c r="DGN15" s="33"/>
      <c r="DGO15" s="33"/>
      <c r="DGP15" s="33"/>
      <c r="DGQ15" s="33"/>
      <c r="DGR15" s="33"/>
      <c r="DGS15" s="33"/>
      <c r="DGT15" s="33"/>
      <c r="DGU15" s="33"/>
      <c r="DGV15" s="33"/>
      <c r="DGW15" s="33"/>
      <c r="DGX15" s="33"/>
      <c r="DGY15" s="33"/>
      <c r="DGZ15" s="33"/>
      <c r="DHA15" s="33"/>
      <c r="DHB15" s="33"/>
      <c r="DHC15" s="33"/>
      <c r="DHD15" s="33"/>
      <c r="DHE15" s="33"/>
      <c r="DHF15" s="33"/>
      <c r="DHG15" s="33"/>
      <c r="DHH15" s="33"/>
      <c r="DHI15" s="33"/>
      <c r="DHJ15" s="33"/>
      <c r="DHK15" s="33"/>
      <c r="DHL15" s="33"/>
      <c r="DHM15" s="33"/>
      <c r="DHN15" s="33"/>
      <c r="DHO15" s="33"/>
      <c r="DHP15" s="33"/>
      <c r="DHQ15" s="33"/>
      <c r="DHR15" s="33"/>
      <c r="DHS15" s="33"/>
      <c r="DHT15" s="33"/>
      <c r="DHU15" s="33"/>
      <c r="DHV15" s="33"/>
      <c r="DHW15" s="33"/>
      <c r="DHX15" s="33"/>
      <c r="DHY15" s="33"/>
      <c r="DHZ15" s="33"/>
      <c r="DIA15" s="33"/>
      <c r="DIB15" s="33"/>
      <c r="DIC15" s="33"/>
      <c r="DID15" s="33"/>
      <c r="DIE15" s="33"/>
      <c r="DIF15" s="33"/>
      <c r="DIG15" s="33"/>
      <c r="DIH15" s="33"/>
      <c r="DII15" s="33"/>
      <c r="DIJ15" s="33"/>
      <c r="DIK15" s="33"/>
      <c r="DIL15" s="33"/>
      <c r="DIM15" s="33"/>
      <c r="DIN15" s="33"/>
      <c r="DIO15" s="33"/>
      <c r="DIP15" s="33"/>
      <c r="DIQ15" s="33"/>
      <c r="DIR15" s="33"/>
      <c r="DIS15" s="33"/>
      <c r="DIT15" s="33"/>
      <c r="DIU15" s="33"/>
      <c r="DIV15" s="33"/>
      <c r="DIW15" s="33"/>
      <c r="DIX15" s="33"/>
      <c r="DIY15" s="33"/>
      <c r="DIZ15" s="33"/>
      <c r="DJA15" s="33"/>
      <c r="DJB15" s="33"/>
      <c r="DJC15" s="33"/>
      <c r="DJD15" s="33"/>
      <c r="DJE15" s="33"/>
      <c r="DJF15" s="33"/>
      <c r="DJG15" s="33"/>
      <c r="DJH15" s="33"/>
      <c r="DJI15" s="33"/>
      <c r="DJJ15" s="33"/>
      <c r="DJK15" s="33"/>
      <c r="DJL15" s="33"/>
      <c r="DJM15" s="33"/>
      <c r="DJN15" s="33"/>
      <c r="DJO15" s="33"/>
      <c r="DJP15" s="33"/>
      <c r="DJQ15" s="33"/>
      <c r="DJR15" s="33"/>
      <c r="DJS15" s="33"/>
      <c r="DJT15" s="33"/>
      <c r="DJU15" s="33"/>
      <c r="DJV15" s="33"/>
      <c r="DJW15" s="33"/>
      <c r="DJX15" s="33"/>
      <c r="DJY15" s="33"/>
      <c r="DJZ15" s="33"/>
      <c r="DKA15" s="33"/>
      <c r="DKB15" s="33"/>
      <c r="DKC15" s="33"/>
      <c r="DKD15" s="33"/>
      <c r="DKE15" s="33"/>
      <c r="DKF15" s="33"/>
      <c r="DKG15" s="33"/>
      <c r="DKH15" s="33"/>
      <c r="DKI15" s="33"/>
      <c r="DKJ15" s="33"/>
      <c r="DKK15" s="33"/>
      <c r="DKL15" s="33"/>
      <c r="DKM15" s="33"/>
      <c r="DKN15" s="33"/>
      <c r="DKO15" s="33"/>
      <c r="DKP15" s="33"/>
      <c r="DKQ15" s="33"/>
      <c r="DKR15" s="33"/>
      <c r="DKS15" s="33"/>
      <c r="DKT15" s="33"/>
      <c r="DKU15" s="33"/>
      <c r="DKV15" s="33"/>
      <c r="DKW15" s="33"/>
      <c r="DKX15" s="33"/>
      <c r="DKY15" s="33"/>
      <c r="DKZ15" s="33"/>
      <c r="DLA15" s="33"/>
      <c r="DLB15" s="33"/>
      <c r="DLC15" s="33"/>
      <c r="DLD15" s="33"/>
      <c r="DLE15" s="33"/>
      <c r="DLF15" s="33"/>
      <c r="DLG15" s="33"/>
      <c r="DLH15" s="33"/>
      <c r="DLI15" s="33"/>
      <c r="DLJ15" s="33"/>
      <c r="DLK15" s="33"/>
      <c r="DLL15" s="33"/>
      <c r="DLM15" s="33"/>
      <c r="DLN15" s="33"/>
      <c r="DLO15" s="33"/>
      <c r="DLP15" s="33"/>
      <c r="DLQ15" s="33"/>
      <c r="DLR15" s="33"/>
      <c r="DLS15" s="33"/>
      <c r="DLT15" s="33"/>
      <c r="DLU15" s="33"/>
      <c r="DLV15" s="33"/>
      <c r="DLW15" s="33"/>
      <c r="DLX15" s="33"/>
      <c r="DLY15" s="33"/>
      <c r="DLZ15" s="33"/>
      <c r="DMA15" s="33"/>
      <c r="DMB15" s="33"/>
      <c r="DMC15" s="33"/>
      <c r="DMD15" s="33"/>
      <c r="DME15" s="33"/>
      <c r="DMF15" s="33"/>
      <c r="DMG15" s="33"/>
      <c r="DMH15" s="33"/>
      <c r="DMI15" s="33"/>
      <c r="DMJ15" s="33"/>
      <c r="DMK15" s="33"/>
      <c r="DML15" s="33"/>
      <c r="DMM15" s="33"/>
      <c r="DMN15" s="33"/>
      <c r="DMO15" s="33"/>
      <c r="DMP15" s="33"/>
      <c r="DMQ15" s="33"/>
      <c r="DMR15" s="33"/>
      <c r="DMS15" s="33"/>
      <c r="DMT15" s="33"/>
      <c r="DMU15" s="33"/>
      <c r="DMV15" s="33"/>
      <c r="DMW15" s="33"/>
      <c r="DMX15" s="33"/>
      <c r="DMY15" s="33"/>
      <c r="DMZ15" s="33"/>
      <c r="DNA15" s="33"/>
      <c r="DNB15" s="33"/>
      <c r="DNC15" s="33"/>
      <c r="DND15" s="33"/>
      <c r="DNE15" s="33"/>
      <c r="DNF15" s="33"/>
      <c r="DNG15" s="33"/>
      <c r="DNH15" s="33"/>
      <c r="DNI15" s="33"/>
      <c r="DNJ15" s="33"/>
      <c r="DNK15" s="33"/>
      <c r="DNL15" s="33"/>
      <c r="DNM15" s="33"/>
      <c r="DNN15" s="33"/>
      <c r="DNO15" s="33"/>
      <c r="DNP15" s="33"/>
      <c r="DNQ15" s="33"/>
      <c r="DNR15" s="33"/>
      <c r="DNS15" s="33"/>
      <c r="DNT15" s="33"/>
      <c r="DNU15" s="33"/>
      <c r="DNV15" s="33"/>
      <c r="DNW15" s="33"/>
      <c r="DNX15" s="33"/>
      <c r="DNY15" s="33"/>
      <c r="DNZ15" s="33"/>
      <c r="DOA15" s="33"/>
      <c r="DOB15" s="33"/>
      <c r="DOC15" s="33"/>
      <c r="DOD15" s="33"/>
      <c r="DOE15" s="33"/>
      <c r="DOF15" s="33"/>
      <c r="DOG15" s="33"/>
      <c r="DOH15" s="33"/>
      <c r="DOI15" s="33"/>
      <c r="DOJ15" s="33"/>
      <c r="DOK15" s="33"/>
      <c r="DOL15" s="33"/>
      <c r="DOM15" s="33"/>
      <c r="DON15" s="33"/>
      <c r="DOO15" s="33"/>
      <c r="DOP15" s="33"/>
      <c r="DOQ15" s="33"/>
      <c r="DOR15" s="33"/>
      <c r="DOS15" s="33"/>
      <c r="DOT15" s="33"/>
      <c r="DOU15" s="33"/>
      <c r="DOV15" s="33"/>
      <c r="DOW15" s="33"/>
      <c r="DOX15" s="33"/>
      <c r="DOY15" s="33"/>
      <c r="DOZ15" s="33"/>
      <c r="DPA15" s="33"/>
      <c r="DPB15" s="33"/>
      <c r="DPC15" s="33"/>
      <c r="DPD15" s="33"/>
      <c r="DPE15" s="33"/>
      <c r="DPF15" s="33"/>
      <c r="DPG15" s="33"/>
      <c r="DPH15" s="33"/>
      <c r="DPI15" s="33"/>
      <c r="DPJ15" s="33"/>
      <c r="DPK15" s="33"/>
      <c r="DPL15" s="33"/>
      <c r="DPM15" s="33"/>
      <c r="DPN15" s="33"/>
      <c r="DPO15" s="33"/>
      <c r="DPP15" s="33"/>
      <c r="DPQ15" s="33"/>
      <c r="DPR15" s="33"/>
      <c r="DPS15" s="33"/>
      <c r="DPT15" s="33"/>
      <c r="DPU15" s="33"/>
      <c r="DPV15" s="33"/>
      <c r="DPW15" s="33"/>
      <c r="DPX15" s="33"/>
      <c r="DPY15" s="33"/>
      <c r="DPZ15" s="33"/>
      <c r="DQA15" s="33"/>
      <c r="DQB15" s="33"/>
      <c r="DQC15" s="33"/>
      <c r="DQD15" s="33"/>
      <c r="DQE15" s="33"/>
      <c r="DQF15" s="33"/>
      <c r="DQG15" s="33"/>
      <c r="DQH15" s="33"/>
      <c r="DQI15" s="33"/>
      <c r="DQJ15" s="33"/>
      <c r="DQK15" s="33"/>
      <c r="DQL15" s="33"/>
      <c r="DQM15" s="33"/>
      <c r="DQN15" s="33"/>
      <c r="DQO15" s="33"/>
      <c r="DQP15" s="33"/>
      <c r="DQQ15" s="33"/>
      <c r="DQR15" s="33"/>
      <c r="DQS15" s="33"/>
      <c r="DQT15" s="33"/>
      <c r="DQU15" s="33"/>
      <c r="DQV15" s="33"/>
      <c r="DQW15" s="33"/>
      <c r="DQX15" s="33"/>
      <c r="DQY15" s="33"/>
      <c r="DQZ15" s="33"/>
      <c r="DRA15" s="33"/>
      <c r="DRB15" s="33"/>
      <c r="DRC15" s="33"/>
      <c r="DRD15" s="33"/>
      <c r="DRE15" s="33"/>
      <c r="DRF15" s="33"/>
      <c r="DRG15" s="33"/>
      <c r="DRH15" s="33"/>
      <c r="DRI15" s="33"/>
      <c r="DRJ15" s="33"/>
      <c r="DRK15" s="33"/>
      <c r="DRL15" s="33"/>
      <c r="DRM15" s="33"/>
      <c r="DRN15" s="33"/>
      <c r="DRO15" s="33"/>
      <c r="DRP15" s="33"/>
      <c r="DRQ15" s="33"/>
      <c r="DRR15" s="33"/>
      <c r="DRS15" s="33"/>
      <c r="DRT15" s="33"/>
      <c r="DRU15" s="33"/>
      <c r="DRV15" s="33"/>
      <c r="DRW15" s="33"/>
      <c r="DRX15" s="33"/>
      <c r="DRY15" s="33"/>
      <c r="DRZ15" s="33"/>
      <c r="DSA15" s="33"/>
      <c r="DSB15" s="33"/>
      <c r="DSC15" s="33"/>
      <c r="DSD15" s="33"/>
      <c r="DSE15" s="33"/>
      <c r="DSF15" s="33"/>
      <c r="DSG15" s="33"/>
      <c r="DSH15" s="33"/>
      <c r="DSI15" s="33"/>
      <c r="DSJ15" s="33"/>
      <c r="DSK15" s="33"/>
      <c r="DSL15" s="33"/>
      <c r="DSM15" s="33"/>
      <c r="DSN15" s="33"/>
      <c r="DSO15" s="33"/>
      <c r="DSP15" s="33"/>
      <c r="DSQ15" s="33"/>
      <c r="DSR15" s="33"/>
      <c r="DSS15" s="33"/>
      <c r="DST15" s="33"/>
      <c r="DSU15" s="33"/>
      <c r="DSV15" s="33"/>
      <c r="DSW15" s="33"/>
      <c r="DSX15" s="33"/>
      <c r="DSY15" s="33"/>
      <c r="DSZ15" s="33"/>
      <c r="DTA15" s="33"/>
      <c r="DTB15" s="33"/>
      <c r="DTC15" s="33"/>
      <c r="DTD15" s="33"/>
      <c r="DTE15" s="33"/>
      <c r="DTF15" s="33"/>
      <c r="DTG15" s="33"/>
      <c r="DTH15" s="33"/>
      <c r="DTI15" s="33"/>
      <c r="DTJ15" s="33"/>
      <c r="DTK15" s="33"/>
      <c r="DTL15" s="33"/>
      <c r="DTM15" s="33"/>
      <c r="DTN15" s="33"/>
      <c r="DTO15" s="33"/>
      <c r="DTP15" s="33"/>
      <c r="DTQ15" s="33"/>
      <c r="DTR15" s="33"/>
      <c r="DTS15" s="33"/>
      <c r="DTT15" s="33"/>
      <c r="DTU15" s="33"/>
      <c r="DTV15" s="33"/>
      <c r="DTW15" s="33"/>
      <c r="DTX15" s="33"/>
      <c r="DTY15" s="33"/>
      <c r="DTZ15" s="33"/>
      <c r="DUA15" s="33"/>
      <c r="DUB15" s="33"/>
      <c r="DUC15" s="33"/>
      <c r="DUD15" s="33"/>
      <c r="DUE15" s="33"/>
      <c r="DUF15" s="33"/>
      <c r="DUG15" s="33"/>
      <c r="DUH15" s="33"/>
      <c r="DUI15" s="33"/>
      <c r="DUJ15" s="33"/>
      <c r="DUK15" s="33"/>
      <c r="DUL15" s="33"/>
      <c r="DUM15" s="33"/>
      <c r="DUN15" s="33"/>
      <c r="DUO15" s="33"/>
      <c r="DUP15" s="33"/>
      <c r="DUQ15" s="33"/>
      <c r="DUR15" s="33"/>
      <c r="DUS15" s="33"/>
      <c r="DUT15" s="33"/>
      <c r="DUU15" s="33"/>
      <c r="DUV15" s="33"/>
      <c r="DUW15" s="33"/>
      <c r="DUX15" s="33"/>
      <c r="DUY15" s="33"/>
      <c r="DUZ15" s="33"/>
      <c r="DVA15" s="33"/>
      <c r="DVB15" s="33"/>
      <c r="DVC15" s="33"/>
      <c r="DVD15" s="33"/>
      <c r="DVE15" s="33"/>
      <c r="DVF15" s="33"/>
      <c r="DVG15" s="33"/>
      <c r="DVH15" s="33"/>
      <c r="DVI15" s="33"/>
      <c r="DVJ15" s="33"/>
      <c r="DVK15" s="33"/>
      <c r="DVL15" s="33"/>
      <c r="DVM15" s="33"/>
      <c r="DVN15" s="33"/>
      <c r="DVO15" s="33"/>
      <c r="DVP15" s="33"/>
      <c r="DVQ15" s="33"/>
      <c r="DVR15" s="33"/>
      <c r="DVS15" s="33"/>
      <c r="DVT15" s="33"/>
      <c r="DVU15" s="33"/>
      <c r="DVV15" s="33"/>
      <c r="DVW15" s="33"/>
      <c r="DVX15" s="33"/>
      <c r="DVY15" s="33"/>
      <c r="DVZ15" s="33"/>
      <c r="DWA15" s="33"/>
      <c r="DWB15" s="33"/>
      <c r="DWC15" s="33"/>
      <c r="DWD15" s="33"/>
      <c r="DWE15" s="33"/>
      <c r="DWF15" s="33"/>
      <c r="DWG15" s="33"/>
      <c r="DWH15" s="33"/>
      <c r="DWI15" s="33"/>
      <c r="DWJ15" s="33"/>
      <c r="DWK15" s="33"/>
      <c r="DWL15" s="33"/>
      <c r="DWM15" s="33"/>
      <c r="DWN15" s="33"/>
      <c r="DWO15" s="33"/>
      <c r="DWP15" s="33"/>
      <c r="DWQ15" s="33"/>
      <c r="DWR15" s="33"/>
      <c r="DWS15" s="33"/>
      <c r="DWT15" s="33"/>
      <c r="DWU15" s="33"/>
      <c r="DWV15" s="33"/>
      <c r="DWW15" s="33"/>
      <c r="DWX15" s="33"/>
      <c r="DWY15" s="33"/>
      <c r="DWZ15" s="33"/>
      <c r="DXA15" s="33"/>
      <c r="DXB15" s="33"/>
      <c r="DXC15" s="33"/>
      <c r="DXD15" s="33"/>
      <c r="DXE15" s="33"/>
      <c r="DXF15" s="33"/>
      <c r="DXG15" s="33"/>
      <c r="DXH15" s="33"/>
      <c r="DXI15" s="33"/>
      <c r="DXJ15" s="33"/>
      <c r="DXK15" s="33"/>
      <c r="DXL15" s="33"/>
      <c r="DXM15" s="33"/>
      <c r="DXN15" s="33"/>
      <c r="DXO15" s="33"/>
      <c r="DXP15" s="33"/>
      <c r="DXQ15" s="33"/>
      <c r="DXR15" s="33"/>
      <c r="DXS15" s="33"/>
      <c r="DXT15" s="33"/>
      <c r="DXU15" s="33"/>
      <c r="DXV15" s="33"/>
      <c r="DXW15" s="33"/>
      <c r="DXX15" s="33"/>
      <c r="DXY15" s="33"/>
      <c r="DXZ15" s="33"/>
      <c r="DYA15" s="33"/>
      <c r="DYB15" s="33"/>
      <c r="DYC15" s="33"/>
      <c r="DYD15" s="33"/>
      <c r="DYE15" s="33"/>
      <c r="DYF15" s="33"/>
      <c r="DYG15" s="33"/>
      <c r="DYH15" s="33"/>
      <c r="DYI15" s="33"/>
      <c r="DYJ15" s="33"/>
      <c r="DYK15" s="33"/>
      <c r="DYL15" s="33"/>
      <c r="DYM15" s="33"/>
      <c r="DYN15" s="33"/>
      <c r="DYO15" s="33"/>
      <c r="DYP15" s="33"/>
      <c r="DYQ15" s="33"/>
      <c r="DYR15" s="33"/>
      <c r="DYS15" s="33"/>
      <c r="DYT15" s="33"/>
      <c r="DYU15" s="33"/>
      <c r="DYV15" s="33"/>
      <c r="DYW15" s="33"/>
      <c r="DYX15" s="33"/>
      <c r="DYY15" s="33"/>
      <c r="DYZ15" s="33"/>
      <c r="DZA15" s="33"/>
      <c r="DZB15" s="33"/>
      <c r="DZC15" s="33"/>
      <c r="DZD15" s="33"/>
      <c r="DZE15" s="33"/>
      <c r="DZF15" s="33"/>
      <c r="DZG15" s="33"/>
      <c r="DZH15" s="33"/>
      <c r="DZI15" s="33"/>
      <c r="DZJ15" s="33"/>
      <c r="DZK15" s="33"/>
      <c r="DZL15" s="33"/>
      <c r="DZM15" s="33"/>
      <c r="DZN15" s="33"/>
      <c r="DZO15" s="33"/>
      <c r="DZP15" s="33"/>
      <c r="DZQ15" s="33"/>
      <c r="DZR15" s="33"/>
      <c r="DZS15" s="33"/>
      <c r="DZT15" s="33"/>
      <c r="DZU15" s="33"/>
      <c r="DZV15" s="33"/>
      <c r="DZW15" s="33"/>
      <c r="DZX15" s="33"/>
      <c r="DZY15" s="33"/>
      <c r="DZZ15" s="33"/>
      <c r="EAA15" s="33"/>
      <c r="EAB15" s="33"/>
      <c r="EAC15" s="33"/>
      <c r="EAD15" s="33"/>
      <c r="EAE15" s="33"/>
      <c r="EAF15" s="33"/>
      <c r="EAG15" s="33"/>
      <c r="EAH15" s="33"/>
      <c r="EAI15" s="33"/>
      <c r="EAJ15" s="33"/>
      <c r="EAK15" s="33"/>
      <c r="EAL15" s="33"/>
      <c r="EAM15" s="33"/>
      <c r="EAN15" s="33"/>
      <c r="EAO15" s="33"/>
      <c r="EAP15" s="33"/>
      <c r="EAQ15" s="33"/>
      <c r="EAR15" s="33"/>
      <c r="EAS15" s="33"/>
      <c r="EAT15" s="33"/>
      <c r="EAU15" s="33"/>
      <c r="EAV15" s="33"/>
      <c r="EAW15" s="33"/>
      <c r="EAX15" s="33"/>
      <c r="EAY15" s="33"/>
      <c r="EAZ15" s="33"/>
      <c r="EBA15" s="33"/>
      <c r="EBB15" s="33"/>
      <c r="EBC15" s="33"/>
      <c r="EBD15" s="33"/>
      <c r="EBE15" s="33"/>
      <c r="EBF15" s="33"/>
      <c r="EBG15" s="33"/>
      <c r="EBH15" s="33"/>
      <c r="EBI15" s="33"/>
      <c r="EBJ15" s="33"/>
      <c r="EBK15" s="33"/>
      <c r="EBL15" s="33"/>
      <c r="EBM15" s="33"/>
      <c r="EBN15" s="33"/>
      <c r="EBO15" s="33"/>
      <c r="EBP15" s="33"/>
      <c r="EBQ15" s="33"/>
      <c r="EBR15" s="33"/>
      <c r="EBS15" s="33"/>
      <c r="EBT15" s="33"/>
      <c r="EBU15" s="33"/>
      <c r="EBV15" s="33"/>
      <c r="EBW15" s="33"/>
      <c r="EBX15" s="33"/>
      <c r="EBY15" s="33"/>
      <c r="EBZ15" s="33"/>
      <c r="ECA15" s="33"/>
      <c r="ECB15" s="33"/>
      <c r="ECC15" s="33"/>
      <c r="ECD15" s="33"/>
      <c r="ECE15" s="33"/>
      <c r="ECF15" s="33"/>
      <c r="ECG15" s="33"/>
      <c r="ECH15" s="33"/>
      <c r="ECI15" s="33"/>
      <c r="ECJ15" s="33"/>
      <c r="ECK15" s="33"/>
      <c r="ECL15" s="33"/>
      <c r="ECM15" s="33"/>
      <c r="ECN15" s="33"/>
      <c r="ECO15" s="33"/>
      <c r="ECP15" s="33"/>
      <c r="ECQ15" s="33"/>
      <c r="ECR15" s="33"/>
      <c r="ECS15" s="33"/>
      <c r="ECT15" s="33"/>
      <c r="ECU15" s="33"/>
      <c r="ECV15" s="33"/>
      <c r="ECW15" s="33"/>
      <c r="ECX15" s="33"/>
      <c r="ECY15" s="33"/>
      <c r="ECZ15" s="33"/>
      <c r="EDA15" s="33"/>
      <c r="EDB15" s="33"/>
      <c r="EDC15" s="33"/>
      <c r="EDD15" s="33"/>
      <c r="EDE15" s="33"/>
      <c r="EDF15" s="33"/>
      <c r="EDG15" s="33"/>
      <c r="EDH15" s="33"/>
      <c r="EDI15" s="33"/>
      <c r="EDJ15" s="33"/>
      <c r="EDK15" s="33"/>
      <c r="EDL15" s="33"/>
      <c r="EDM15" s="33"/>
      <c r="EDN15" s="33"/>
      <c r="EDO15" s="33"/>
      <c r="EDP15" s="33"/>
      <c r="EDQ15" s="33"/>
      <c r="EDR15" s="33"/>
      <c r="EDS15" s="33"/>
      <c r="EDT15" s="33"/>
      <c r="EDU15" s="33"/>
      <c r="EDV15" s="33"/>
      <c r="EDW15" s="33"/>
      <c r="EDX15" s="33"/>
      <c r="EDY15" s="33"/>
      <c r="EDZ15" s="33"/>
      <c r="EEA15" s="33"/>
      <c r="EEB15" s="33"/>
      <c r="EEC15" s="33"/>
      <c r="EED15" s="33"/>
      <c r="EEE15" s="33"/>
      <c r="EEF15" s="33"/>
      <c r="EEG15" s="33"/>
      <c r="EEH15" s="33"/>
      <c r="EEI15" s="33"/>
      <c r="EEJ15" s="33"/>
      <c r="EEK15" s="33"/>
      <c r="EEL15" s="33"/>
      <c r="EEM15" s="33"/>
      <c r="EEN15" s="33"/>
      <c r="EEO15" s="33"/>
      <c r="EEP15" s="33"/>
      <c r="EEQ15" s="33"/>
      <c r="EER15" s="33"/>
      <c r="EES15" s="33"/>
      <c r="EET15" s="33"/>
      <c r="EEU15" s="33"/>
      <c r="EEV15" s="33"/>
      <c r="EEW15" s="33"/>
      <c r="EEX15" s="33"/>
      <c r="EEY15" s="33"/>
      <c r="EEZ15" s="33"/>
      <c r="EFA15" s="33"/>
      <c r="EFB15" s="33"/>
      <c r="EFC15" s="33"/>
      <c r="EFD15" s="33"/>
      <c r="EFE15" s="33"/>
      <c r="EFF15" s="33"/>
      <c r="EFG15" s="33"/>
      <c r="EFH15" s="33"/>
      <c r="EFI15" s="33"/>
      <c r="EFJ15" s="33"/>
      <c r="EFK15" s="33"/>
      <c r="EFL15" s="33"/>
      <c r="EFM15" s="33"/>
      <c r="EFN15" s="33"/>
      <c r="EFO15" s="33"/>
      <c r="EFP15" s="33"/>
      <c r="EFQ15" s="33"/>
      <c r="EFR15" s="33"/>
      <c r="EFS15" s="33"/>
      <c r="EFT15" s="33"/>
      <c r="EFU15" s="33"/>
      <c r="EFV15" s="33"/>
      <c r="EFW15" s="33"/>
      <c r="EFX15" s="33"/>
      <c r="EFY15" s="33"/>
      <c r="EFZ15" s="33"/>
      <c r="EGA15" s="33"/>
      <c r="EGB15" s="33"/>
      <c r="EGC15" s="33"/>
      <c r="EGD15" s="33"/>
      <c r="EGE15" s="33"/>
      <c r="EGF15" s="33"/>
      <c r="EGG15" s="33"/>
      <c r="EGH15" s="33"/>
      <c r="EGI15" s="33"/>
      <c r="EGJ15" s="33"/>
      <c r="EGK15" s="33"/>
      <c r="EGL15" s="33"/>
      <c r="EGM15" s="33"/>
      <c r="EGN15" s="33"/>
      <c r="EGO15" s="33"/>
      <c r="EGP15" s="33"/>
      <c r="EGQ15" s="33"/>
      <c r="EGR15" s="33"/>
      <c r="EGS15" s="33"/>
      <c r="EGT15" s="33"/>
      <c r="EGU15" s="33"/>
      <c r="EGV15" s="33"/>
      <c r="EGW15" s="33"/>
      <c r="EGX15" s="33"/>
      <c r="EGY15" s="33"/>
      <c r="EGZ15" s="33"/>
      <c r="EHA15" s="33"/>
      <c r="EHB15" s="33"/>
      <c r="EHC15" s="33"/>
      <c r="EHD15" s="33"/>
      <c r="EHE15" s="33"/>
      <c r="EHF15" s="33"/>
      <c r="EHG15" s="33"/>
      <c r="EHH15" s="33"/>
      <c r="EHI15" s="33"/>
      <c r="EHJ15" s="33"/>
      <c r="EHK15" s="33"/>
      <c r="EHL15" s="33"/>
      <c r="EHM15" s="33"/>
      <c r="EHN15" s="33"/>
      <c r="EHO15" s="33"/>
      <c r="EHP15" s="33"/>
      <c r="EHQ15" s="33"/>
      <c r="EHR15" s="33"/>
      <c r="EHS15" s="33"/>
      <c r="EHT15" s="33"/>
      <c r="EHU15" s="33"/>
      <c r="EHV15" s="33"/>
      <c r="EHW15" s="33"/>
      <c r="EHX15" s="33"/>
      <c r="EHY15" s="33"/>
      <c r="EHZ15" s="33"/>
      <c r="EIA15" s="33"/>
      <c r="EIB15" s="33"/>
      <c r="EIC15" s="33"/>
      <c r="EID15" s="33"/>
      <c r="EIE15" s="33"/>
      <c r="EIF15" s="33"/>
      <c r="EIG15" s="33"/>
      <c r="EIH15" s="33"/>
      <c r="EII15" s="33"/>
      <c r="EIJ15" s="33"/>
      <c r="EIK15" s="33"/>
      <c r="EIL15" s="33"/>
      <c r="EIM15" s="33"/>
      <c r="EIN15" s="33"/>
      <c r="EIO15" s="33"/>
      <c r="EIP15" s="33"/>
      <c r="EIQ15" s="33"/>
      <c r="EIR15" s="33"/>
      <c r="EIS15" s="33"/>
      <c r="EIT15" s="33"/>
      <c r="EIU15" s="33"/>
      <c r="EIV15" s="33"/>
      <c r="EIW15" s="33"/>
      <c r="EIX15" s="33"/>
      <c r="EIY15" s="33"/>
      <c r="EIZ15" s="33"/>
      <c r="EJA15" s="33"/>
      <c r="EJB15" s="33"/>
      <c r="EJC15" s="33"/>
      <c r="EJD15" s="33"/>
      <c r="EJE15" s="33"/>
      <c r="EJF15" s="33"/>
      <c r="EJG15" s="33"/>
      <c r="EJH15" s="33"/>
      <c r="EJI15" s="33"/>
      <c r="EJJ15" s="33"/>
      <c r="EJK15" s="33"/>
      <c r="EJL15" s="33"/>
      <c r="EJM15" s="33"/>
      <c r="EJN15" s="33"/>
      <c r="EJO15" s="33"/>
      <c r="EJP15" s="33"/>
      <c r="EJQ15" s="33"/>
      <c r="EJR15" s="33"/>
      <c r="EJS15" s="33"/>
      <c r="EJT15" s="33"/>
      <c r="EJU15" s="33"/>
      <c r="EJV15" s="33"/>
      <c r="EJW15" s="33"/>
      <c r="EJX15" s="33"/>
      <c r="EJY15" s="33"/>
      <c r="EJZ15" s="33"/>
      <c r="EKA15" s="33"/>
      <c r="EKB15" s="33"/>
      <c r="EKC15" s="33"/>
      <c r="EKD15" s="33"/>
      <c r="EKE15" s="33"/>
      <c r="EKF15" s="33"/>
      <c r="EKG15" s="33"/>
      <c r="EKH15" s="33"/>
      <c r="EKI15" s="33"/>
      <c r="EKJ15" s="33"/>
      <c r="EKK15" s="33"/>
      <c r="EKL15" s="33"/>
      <c r="EKM15" s="33"/>
      <c r="EKN15" s="33"/>
      <c r="EKO15" s="33"/>
      <c r="EKP15" s="33"/>
      <c r="EKQ15" s="33"/>
      <c r="EKR15" s="33"/>
      <c r="EKS15" s="33"/>
      <c r="EKT15" s="33"/>
      <c r="EKU15" s="33"/>
      <c r="EKV15" s="33"/>
      <c r="EKW15" s="33"/>
      <c r="EKX15" s="33"/>
      <c r="EKY15" s="33"/>
      <c r="EKZ15" s="33"/>
      <c r="ELA15" s="33"/>
      <c r="ELB15" s="33"/>
      <c r="ELC15" s="33"/>
      <c r="ELD15" s="33"/>
      <c r="ELE15" s="33"/>
      <c r="ELF15" s="33"/>
      <c r="ELG15" s="33"/>
      <c r="ELH15" s="33"/>
      <c r="ELI15" s="33"/>
      <c r="ELJ15" s="33"/>
      <c r="ELK15" s="33"/>
      <c r="ELL15" s="33"/>
      <c r="ELM15" s="33"/>
      <c r="ELN15" s="33"/>
      <c r="ELO15" s="33"/>
      <c r="ELP15" s="33"/>
      <c r="ELQ15" s="33"/>
      <c r="ELR15" s="33"/>
      <c r="ELS15" s="33"/>
      <c r="ELT15" s="33"/>
      <c r="ELU15" s="33"/>
      <c r="ELV15" s="33"/>
      <c r="ELW15" s="33"/>
      <c r="ELX15" s="33"/>
      <c r="ELY15" s="33"/>
      <c r="ELZ15" s="33"/>
      <c r="EMA15" s="33"/>
      <c r="EMB15" s="33"/>
      <c r="EMC15" s="33"/>
      <c r="EMD15" s="33"/>
      <c r="EME15" s="33"/>
      <c r="EMF15" s="33"/>
      <c r="EMG15" s="33"/>
      <c r="EMH15" s="33"/>
      <c r="EMI15" s="33"/>
      <c r="EMJ15" s="33"/>
      <c r="EMK15" s="33"/>
      <c r="EML15" s="33"/>
      <c r="EMM15" s="33"/>
      <c r="EMN15" s="33"/>
      <c r="EMO15" s="33"/>
      <c r="EMP15" s="33"/>
      <c r="EMQ15" s="33"/>
      <c r="EMR15" s="33"/>
      <c r="EMS15" s="33"/>
      <c r="EMT15" s="33"/>
      <c r="EMU15" s="33"/>
      <c r="EMV15" s="33"/>
      <c r="EMW15" s="33"/>
      <c r="EMX15" s="33"/>
      <c r="EMY15" s="33"/>
      <c r="EMZ15" s="33"/>
      <c r="ENA15" s="33"/>
      <c r="ENB15" s="33"/>
      <c r="ENC15" s="33"/>
      <c r="END15" s="33"/>
      <c r="ENE15" s="33"/>
      <c r="ENF15" s="33"/>
      <c r="ENG15" s="33"/>
      <c r="ENH15" s="33"/>
      <c r="ENI15" s="33"/>
      <c r="ENJ15" s="33"/>
      <c r="ENK15" s="33"/>
      <c r="ENL15" s="33"/>
      <c r="ENM15" s="33"/>
      <c r="ENN15" s="33"/>
      <c r="ENO15" s="33"/>
      <c r="ENP15" s="33"/>
      <c r="ENQ15" s="33"/>
      <c r="ENR15" s="33"/>
      <c r="ENS15" s="33"/>
      <c r="ENT15" s="33"/>
      <c r="ENU15" s="33"/>
      <c r="ENV15" s="33"/>
      <c r="ENW15" s="33"/>
      <c r="ENX15" s="33"/>
      <c r="ENY15" s="33"/>
      <c r="ENZ15" s="33"/>
      <c r="EOA15" s="33"/>
      <c r="EOB15" s="33"/>
      <c r="EOC15" s="33"/>
      <c r="EOD15" s="33"/>
      <c r="EOE15" s="33"/>
      <c r="EOF15" s="33"/>
      <c r="EOG15" s="33"/>
      <c r="EOH15" s="33"/>
      <c r="EOI15" s="33"/>
      <c r="EOJ15" s="33"/>
      <c r="EOK15" s="33"/>
      <c r="EOL15" s="33"/>
      <c r="EOM15" s="33"/>
      <c r="EON15" s="33"/>
      <c r="EOO15" s="33"/>
      <c r="EOP15" s="33"/>
      <c r="EOQ15" s="33"/>
      <c r="EOR15" s="33"/>
      <c r="EOS15" s="33"/>
      <c r="EOT15" s="33"/>
      <c r="EOU15" s="33"/>
      <c r="EOV15" s="33"/>
      <c r="EOW15" s="33"/>
      <c r="EOX15" s="33"/>
      <c r="EOY15" s="33"/>
      <c r="EOZ15" s="33"/>
      <c r="EPA15" s="33"/>
      <c r="EPB15" s="33"/>
      <c r="EPC15" s="33"/>
      <c r="EPD15" s="33"/>
      <c r="EPE15" s="33"/>
      <c r="EPF15" s="33"/>
      <c r="EPG15" s="33"/>
      <c r="EPH15" s="33"/>
      <c r="EPI15" s="33"/>
      <c r="EPJ15" s="33"/>
      <c r="EPK15" s="33"/>
      <c r="EPL15" s="33"/>
      <c r="EPM15" s="33"/>
      <c r="EPN15" s="33"/>
      <c r="EPO15" s="33"/>
      <c r="EPP15" s="33"/>
      <c r="EPQ15" s="33"/>
      <c r="EPR15" s="33"/>
      <c r="EPS15" s="33"/>
      <c r="EPT15" s="33"/>
      <c r="EPU15" s="33"/>
      <c r="EPV15" s="33"/>
      <c r="EPW15" s="33"/>
      <c r="EPX15" s="33"/>
      <c r="EPY15" s="33"/>
      <c r="EPZ15" s="33"/>
      <c r="EQA15" s="33"/>
      <c r="EQB15" s="33"/>
      <c r="EQC15" s="33"/>
      <c r="EQD15" s="33"/>
      <c r="EQE15" s="33"/>
      <c r="EQF15" s="33"/>
      <c r="EQG15" s="33"/>
      <c r="EQH15" s="33"/>
      <c r="EQI15" s="33"/>
      <c r="EQJ15" s="33"/>
      <c r="EQK15" s="33"/>
      <c r="EQL15" s="33"/>
      <c r="EQM15" s="33"/>
      <c r="EQN15" s="33"/>
      <c r="EQO15" s="33"/>
      <c r="EQP15" s="33"/>
      <c r="EQQ15" s="33"/>
      <c r="EQR15" s="33"/>
      <c r="EQS15" s="33"/>
      <c r="EQT15" s="33"/>
      <c r="EQU15" s="33"/>
      <c r="EQV15" s="33"/>
      <c r="EQW15" s="33"/>
      <c r="EQX15" s="33"/>
      <c r="EQY15" s="33"/>
      <c r="EQZ15" s="33"/>
      <c r="ERA15" s="33"/>
      <c r="ERB15" s="33"/>
      <c r="ERC15" s="33"/>
      <c r="ERD15" s="33"/>
      <c r="ERE15" s="33"/>
      <c r="ERF15" s="33"/>
      <c r="ERG15" s="33"/>
      <c r="ERH15" s="33"/>
      <c r="ERI15" s="33"/>
      <c r="ERJ15" s="33"/>
      <c r="ERK15" s="33"/>
      <c r="ERL15" s="33"/>
      <c r="ERM15" s="33"/>
      <c r="ERN15" s="33"/>
      <c r="ERO15" s="33"/>
      <c r="ERP15" s="33"/>
      <c r="ERQ15" s="33"/>
      <c r="ERR15" s="33"/>
      <c r="ERS15" s="33"/>
      <c r="ERT15" s="33"/>
      <c r="ERU15" s="33"/>
      <c r="ERV15" s="33"/>
      <c r="ERW15" s="33"/>
      <c r="ERX15" s="33"/>
      <c r="ERY15" s="33"/>
      <c r="ERZ15" s="33"/>
      <c r="ESA15" s="33"/>
      <c r="ESB15" s="33"/>
      <c r="ESC15" s="33"/>
      <c r="ESD15" s="33"/>
      <c r="ESE15" s="33"/>
      <c r="ESF15" s="33"/>
      <c r="ESG15" s="33"/>
      <c r="ESH15" s="33"/>
      <c r="ESI15" s="33"/>
      <c r="ESJ15" s="33"/>
      <c r="ESK15" s="33"/>
      <c r="ESL15" s="33"/>
      <c r="ESM15" s="33"/>
      <c r="ESN15" s="33"/>
      <c r="ESO15" s="33"/>
      <c r="ESP15" s="33"/>
      <c r="ESQ15" s="33"/>
      <c r="ESR15" s="33"/>
      <c r="ESS15" s="33"/>
      <c r="EST15" s="33"/>
      <c r="ESU15" s="33"/>
      <c r="ESV15" s="33"/>
      <c r="ESW15" s="33"/>
      <c r="ESX15" s="33"/>
      <c r="ESY15" s="33"/>
      <c r="ESZ15" s="33"/>
      <c r="ETA15" s="33"/>
      <c r="ETB15" s="33"/>
      <c r="ETC15" s="33"/>
      <c r="ETD15" s="33"/>
      <c r="ETE15" s="33"/>
      <c r="ETF15" s="33"/>
      <c r="ETG15" s="33"/>
      <c r="ETH15" s="33"/>
      <c r="ETI15" s="33"/>
      <c r="ETJ15" s="33"/>
      <c r="ETK15" s="33"/>
      <c r="ETL15" s="33"/>
      <c r="ETM15" s="33"/>
      <c r="ETN15" s="33"/>
      <c r="ETO15" s="33"/>
      <c r="ETP15" s="33"/>
      <c r="ETQ15" s="33"/>
      <c r="ETR15" s="33"/>
      <c r="ETS15" s="33"/>
      <c r="ETT15" s="33"/>
      <c r="ETU15" s="33"/>
      <c r="ETV15" s="33"/>
      <c r="ETW15" s="33"/>
      <c r="ETX15" s="33"/>
      <c r="ETY15" s="33"/>
      <c r="ETZ15" s="33"/>
      <c r="EUA15" s="33"/>
      <c r="EUB15" s="33"/>
      <c r="EUC15" s="33"/>
      <c r="EUD15" s="33"/>
      <c r="EUE15" s="33"/>
      <c r="EUF15" s="33"/>
      <c r="EUG15" s="33"/>
      <c r="EUH15" s="33"/>
      <c r="EUI15" s="33"/>
      <c r="EUJ15" s="33"/>
      <c r="EUK15" s="33"/>
      <c r="EUL15" s="33"/>
      <c r="EUM15" s="33"/>
      <c r="EUN15" s="33"/>
      <c r="EUO15" s="33"/>
      <c r="EUP15" s="33"/>
      <c r="EUQ15" s="33"/>
      <c r="EUR15" s="33"/>
      <c r="EUS15" s="33"/>
      <c r="EUT15" s="33"/>
      <c r="EUU15" s="33"/>
      <c r="EUV15" s="33"/>
      <c r="EUW15" s="33"/>
      <c r="EUX15" s="33"/>
      <c r="EUY15" s="33"/>
      <c r="EUZ15" s="33"/>
      <c r="EVA15" s="33"/>
      <c r="EVB15" s="33"/>
      <c r="EVC15" s="33"/>
      <c r="EVD15" s="33"/>
      <c r="EVE15" s="33"/>
      <c r="EVF15" s="33"/>
      <c r="EVG15" s="33"/>
      <c r="EVH15" s="33"/>
      <c r="EVI15" s="33"/>
      <c r="EVJ15" s="33"/>
      <c r="EVK15" s="33"/>
      <c r="EVL15" s="33"/>
      <c r="EVM15" s="33"/>
      <c r="EVN15" s="33"/>
      <c r="EVO15" s="33"/>
      <c r="EVP15" s="33"/>
      <c r="EVQ15" s="33"/>
      <c r="EVR15" s="33"/>
      <c r="EVS15" s="33"/>
      <c r="EVT15" s="33"/>
      <c r="EVU15" s="33"/>
      <c r="EVV15" s="33"/>
      <c r="EVW15" s="33"/>
      <c r="EVX15" s="33"/>
      <c r="EVY15" s="33"/>
      <c r="EVZ15" s="33"/>
      <c r="EWA15" s="33"/>
      <c r="EWB15" s="33"/>
      <c r="EWC15" s="33"/>
      <c r="EWD15" s="33"/>
      <c r="EWE15" s="33"/>
      <c r="EWF15" s="33"/>
      <c r="EWG15" s="33"/>
      <c r="EWH15" s="33"/>
      <c r="EWI15" s="33"/>
      <c r="EWJ15" s="33"/>
      <c r="EWK15" s="33"/>
      <c r="EWL15" s="33"/>
      <c r="EWM15" s="33"/>
      <c r="EWN15" s="33"/>
      <c r="EWO15" s="33"/>
      <c r="EWP15" s="33"/>
      <c r="EWQ15" s="33"/>
      <c r="EWR15" s="33"/>
      <c r="EWS15" s="33"/>
      <c r="EWT15" s="33"/>
      <c r="EWU15" s="33"/>
      <c r="EWV15" s="33"/>
      <c r="EWW15" s="33"/>
      <c r="EWX15" s="33"/>
      <c r="EWY15" s="33"/>
      <c r="EWZ15" s="33"/>
      <c r="EXA15" s="33"/>
      <c r="EXB15" s="33"/>
      <c r="EXC15" s="33"/>
      <c r="EXD15" s="33"/>
      <c r="EXE15" s="33"/>
      <c r="EXF15" s="33"/>
      <c r="EXG15" s="33"/>
      <c r="EXH15" s="33"/>
      <c r="EXI15" s="33"/>
      <c r="EXJ15" s="33"/>
      <c r="EXK15" s="33"/>
      <c r="EXL15" s="33"/>
      <c r="EXM15" s="33"/>
      <c r="EXN15" s="33"/>
      <c r="EXO15" s="33"/>
      <c r="EXP15" s="33"/>
      <c r="EXQ15" s="33"/>
      <c r="EXR15" s="33"/>
      <c r="EXS15" s="33"/>
      <c r="EXT15" s="33"/>
      <c r="EXU15" s="33"/>
      <c r="EXV15" s="33"/>
      <c r="EXW15" s="33"/>
      <c r="EXX15" s="33"/>
      <c r="EXY15" s="33"/>
      <c r="EXZ15" s="33"/>
      <c r="EYA15" s="33"/>
      <c r="EYB15" s="33"/>
      <c r="EYC15" s="33"/>
      <c r="EYD15" s="33"/>
      <c r="EYE15" s="33"/>
      <c r="EYF15" s="33"/>
      <c r="EYG15" s="33"/>
      <c r="EYH15" s="33"/>
      <c r="EYI15" s="33"/>
      <c r="EYJ15" s="33"/>
      <c r="EYK15" s="33"/>
      <c r="EYL15" s="33"/>
      <c r="EYM15" s="33"/>
      <c r="EYN15" s="33"/>
      <c r="EYO15" s="33"/>
      <c r="EYP15" s="33"/>
      <c r="EYQ15" s="33"/>
      <c r="EYR15" s="33"/>
      <c r="EYS15" s="33"/>
      <c r="EYT15" s="33"/>
      <c r="EYU15" s="33"/>
      <c r="EYV15" s="33"/>
      <c r="EYW15" s="33"/>
      <c r="EYX15" s="33"/>
      <c r="EYY15" s="33"/>
      <c r="EYZ15" s="33"/>
      <c r="EZA15" s="33"/>
      <c r="EZB15" s="33"/>
      <c r="EZC15" s="33"/>
      <c r="EZD15" s="33"/>
      <c r="EZE15" s="33"/>
      <c r="EZF15" s="33"/>
      <c r="EZG15" s="33"/>
      <c r="EZH15" s="33"/>
      <c r="EZI15" s="33"/>
      <c r="EZJ15" s="33"/>
      <c r="EZK15" s="33"/>
      <c r="EZL15" s="33"/>
      <c r="EZM15" s="33"/>
      <c r="EZN15" s="33"/>
      <c r="EZO15" s="33"/>
      <c r="EZP15" s="33"/>
      <c r="EZQ15" s="33"/>
      <c r="EZR15" s="33"/>
      <c r="EZS15" s="33"/>
      <c r="EZT15" s="33"/>
      <c r="EZU15" s="33"/>
      <c r="EZV15" s="33"/>
      <c r="EZW15" s="33"/>
      <c r="EZX15" s="33"/>
      <c r="EZY15" s="33"/>
      <c r="EZZ15" s="33"/>
      <c r="FAA15" s="33"/>
      <c r="FAB15" s="33"/>
      <c r="FAC15" s="33"/>
      <c r="FAD15" s="33"/>
      <c r="FAE15" s="33"/>
      <c r="FAF15" s="33"/>
      <c r="FAG15" s="33"/>
      <c r="FAH15" s="33"/>
      <c r="FAI15" s="33"/>
      <c r="FAJ15" s="33"/>
      <c r="FAK15" s="33"/>
      <c r="FAL15" s="33"/>
      <c r="FAM15" s="33"/>
      <c r="FAN15" s="33"/>
      <c r="FAO15" s="33"/>
      <c r="FAP15" s="33"/>
      <c r="FAQ15" s="33"/>
      <c r="FAR15" s="33"/>
      <c r="FAS15" s="33"/>
      <c r="FAT15" s="33"/>
      <c r="FAU15" s="33"/>
      <c r="FAV15" s="33"/>
      <c r="FAW15" s="33"/>
      <c r="FAX15" s="33"/>
      <c r="FAY15" s="33"/>
      <c r="FAZ15" s="33"/>
      <c r="FBA15" s="33"/>
      <c r="FBB15" s="33"/>
      <c r="FBC15" s="33"/>
      <c r="FBD15" s="33"/>
      <c r="FBE15" s="33"/>
      <c r="FBF15" s="33"/>
      <c r="FBG15" s="33"/>
      <c r="FBH15" s="33"/>
      <c r="FBI15" s="33"/>
      <c r="FBJ15" s="33"/>
      <c r="FBK15" s="33"/>
      <c r="FBL15" s="33"/>
      <c r="FBM15" s="33"/>
      <c r="FBN15" s="33"/>
      <c r="FBO15" s="33"/>
      <c r="FBP15" s="33"/>
      <c r="FBQ15" s="33"/>
      <c r="FBR15" s="33"/>
      <c r="FBS15" s="33"/>
      <c r="FBT15" s="33"/>
      <c r="FBU15" s="33"/>
      <c r="FBV15" s="33"/>
      <c r="FBW15" s="33"/>
      <c r="FBX15" s="33"/>
      <c r="FBY15" s="33"/>
      <c r="FBZ15" s="33"/>
      <c r="FCA15" s="33"/>
      <c r="FCB15" s="33"/>
      <c r="FCC15" s="33"/>
      <c r="FCD15" s="33"/>
      <c r="FCE15" s="33"/>
      <c r="FCF15" s="33"/>
      <c r="FCG15" s="33"/>
      <c r="FCH15" s="33"/>
      <c r="FCI15" s="33"/>
      <c r="FCJ15" s="33"/>
      <c r="FCK15" s="33"/>
      <c r="FCL15" s="33"/>
      <c r="FCM15" s="33"/>
      <c r="FCN15" s="33"/>
      <c r="FCO15" s="33"/>
      <c r="FCP15" s="33"/>
      <c r="FCQ15" s="33"/>
      <c r="FCR15" s="33"/>
      <c r="FCS15" s="33"/>
      <c r="FCT15" s="33"/>
      <c r="FCU15" s="33"/>
      <c r="FCV15" s="33"/>
      <c r="FCW15" s="33"/>
      <c r="FCX15" s="33"/>
      <c r="FCY15" s="33"/>
      <c r="FCZ15" s="33"/>
      <c r="FDA15" s="33"/>
      <c r="FDB15" s="33"/>
      <c r="FDC15" s="33"/>
      <c r="FDD15" s="33"/>
      <c r="FDE15" s="33"/>
      <c r="FDF15" s="33"/>
      <c r="FDG15" s="33"/>
      <c r="FDH15" s="33"/>
      <c r="FDI15" s="33"/>
      <c r="FDJ15" s="33"/>
      <c r="FDK15" s="33"/>
      <c r="FDL15" s="33"/>
      <c r="FDM15" s="33"/>
      <c r="FDN15" s="33"/>
      <c r="FDO15" s="33"/>
      <c r="FDP15" s="33"/>
      <c r="FDQ15" s="33"/>
      <c r="FDR15" s="33"/>
      <c r="FDS15" s="33"/>
      <c r="FDT15" s="33"/>
      <c r="FDU15" s="33"/>
      <c r="FDV15" s="33"/>
      <c r="FDW15" s="33"/>
      <c r="FDX15" s="33"/>
      <c r="FDY15" s="33"/>
      <c r="FDZ15" s="33"/>
      <c r="FEA15" s="33"/>
      <c r="FEB15" s="33"/>
      <c r="FEC15" s="33"/>
      <c r="FED15" s="33"/>
      <c r="FEE15" s="33"/>
      <c r="FEF15" s="33"/>
      <c r="FEG15" s="33"/>
      <c r="FEH15" s="33"/>
      <c r="FEI15" s="33"/>
      <c r="FEJ15" s="33"/>
      <c r="FEK15" s="33"/>
      <c r="FEL15" s="33"/>
      <c r="FEM15" s="33"/>
      <c r="FEN15" s="33"/>
      <c r="FEO15" s="33"/>
      <c r="FEP15" s="33"/>
      <c r="FEQ15" s="33"/>
      <c r="FER15" s="33"/>
      <c r="FES15" s="33"/>
      <c r="FET15" s="33"/>
      <c r="FEU15" s="33"/>
      <c r="FEV15" s="33"/>
      <c r="FEW15" s="33"/>
      <c r="FEX15" s="33"/>
      <c r="FEY15" s="33"/>
      <c r="FEZ15" s="33"/>
      <c r="FFA15" s="33"/>
      <c r="FFB15" s="33"/>
      <c r="FFC15" s="33"/>
      <c r="FFD15" s="33"/>
      <c r="FFE15" s="33"/>
      <c r="FFF15" s="33"/>
      <c r="FFG15" s="33"/>
      <c r="FFH15" s="33"/>
      <c r="FFI15" s="33"/>
      <c r="FFJ15" s="33"/>
      <c r="FFK15" s="33"/>
      <c r="FFL15" s="33"/>
      <c r="FFM15" s="33"/>
      <c r="FFN15" s="33"/>
      <c r="FFO15" s="33"/>
      <c r="FFP15" s="33"/>
      <c r="FFQ15" s="33"/>
      <c r="FFR15" s="33"/>
      <c r="FFS15" s="33"/>
      <c r="FFT15" s="33"/>
      <c r="FFU15" s="33"/>
      <c r="FFV15" s="33"/>
      <c r="FFW15" s="33"/>
      <c r="FFX15" s="33"/>
      <c r="FFY15" s="33"/>
      <c r="FFZ15" s="33"/>
      <c r="FGA15" s="33"/>
      <c r="FGB15" s="33"/>
      <c r="FGC15" s="33"/>
      <c r="FGD15" s="33"/>
      <c r="FGE15" s="33"/>
      <c r="FGF15" s="33"/>
      <c r="FGG15" s="33"/>
      <c r="FGH15" s="33"/>
      <c r="FGI15" s="33"/>
      <c r="FGJ15" s="33"/>
      <c r="FGK15" s="33"/>
      <c r="FGL15" s="33"/>
      <c r="FGM15" s="33"/>
      <c r="FGN15" s="33"/>
      <c r="FGO15" s="33"/>
      <c r="FGP15" s="33"/>
      <c r="FGQ15" s="33"/>
      <c r="FGR15" s="33"/>
      <c r="FGS15" s="33"/>
      <c r="FGT15" s="33"/>
      <c r="FGU15" s="33"/>
      <c r="FGV15" s="33"/>
      <c r="FGW15" s="33"/>
      <c r="FGX15" s="33"/>
      <c r="FGY15" s="33"/>
      <c r="FGZ15" s="33"/>
      <c r="FHA15" s="33"/>
      <c r="FHB15" s="33"/>
      <c r="FHC15" s="33"/>
      <c r="FHD15" s="33"/>
      <c r="FHE15" s="33"/>
      <c r="FHF15" s="33"/>
      <c r="FHG15" s="33"/>
      <c r="FHH15" s="33"/>
      <c r="FHI15" s="33"/>
      <c r="FHJ15" s="33"/>
      <c r="FHK15" s="33"/>
      <c r="FHL15" s="33"/>
      <c r="FHM15" s="33"/>
      <c r="FHN15" s="33"/>
      <c r="FHO15" s="33"/>
      <c r="FHP15" s="33"/>
      <c r="FHQ15" s="33"/>
      <c r="FHR15" s="33"/>
      <c r="FHS15" s="33"/>
      <c r="FHT15" s="33"/>
      <c r="FHU15" s="33"/>
      <c r="FHV15" s="33"/>
      <c r="FHW15" s="33"/>
      <c r="FHX15" s="33"/>
      <c r="FHY15" s="33"/>
      <c r="FHZ15" s="33"/>
      <c r="FIA15" s="33"/>
      <c r="FIB15" s="33"/>
      <c r="FIC15" s="33"/>
      <c r="FID15" s="33"/>
      <c r="FIE15" s="33"/>
      <c r="FIF15" s="33"/>
      <c r="FIG15" s="33"/>
      <c r="FIH15" s="33"/>
      <c r="FII15" s="33"/>
      <c r="FIJ15" s="33"/>
      <c r="FIK15" s="33"/>
      <c r="FIL15" s="33"/>
      <c r="FIM15" s="33"/>
      <c r="FIN15" s="33"/>
      <c r="FIO15" s="33"/>
      <c r="FIP15" s="33"/>
      <c r="FIQ15" s="33"/>
      <c r="FIR15" s="33"/>
      <c r="FIS15" s="33"/>
      <c r="FIT15" s="33"/>
      <c r="FIU15" s="33"/>
      <c r="FIV15" s="33"/>
      <c r="FIW15" s="33"/>
      <c r="FIX15" s="33"/>
      <c r="FIY15" s="33"/>
      <c r="FIZ15" s="33"/>
      <c r="FJA15" s="33"/>
      <c r="FJB15" s="33"/>
      <c r="FJC15" s="33"/>
      <c r="FJD15" s="33"/>
      <c r="FJE15" s="33"/>
      <c r="FJF15" s="33"/>
      <c r="FJG15" s="33"/>
      <c r="FJH15" s="33"/>
      <c r="FJI15" s="33"/>
      <c r="FJJ15" s="33"/>
      <c r="FJK15" s="33"/>
      <c r="FJL15" s="33"/>
      <c r="FJM15" s="33"/>
      <c r="FJN15" s="33"/>
      <c r="FJO15" s="33"/>
      <c r="FJP15" s="33"/>
      <c r="FJQ15" s="33"/>
      <c r="FJR15" s="33"/>
      <c r="FJS15" s="33"/>
      <c r="FJT15" s="33"/>
      <c r="FJU15" s="33"/>
      <c r="FJV15" s="33"/>
      <c r="FJW15" s="33"/>
      <c r="FJX15" s="33"/>
      <c r="FJY15" s="33"/>
      <c r="FJZ15" s="33"/>
      <c r="FKA15" s="33"/>
      <c r="FKB15" s="33"/>
      <c r="FKC15" s="33"/>
      <c r="FKD15" s="33"/>
      <c r="FKE15" s="33"/>
      <c r="FKF15" s="33"/>
      <c r="FKG15" s="33"/>
      <c r="FKH15" s="33"/>
      <c r="FKI15" s="33"/>
      <c r="FKJ15" s="33"/>
      <c r="FKK15" s="33"/>
      <c r="FKL15" s="33"/>
      <c r="FKM15" s="33"/>
      <c r="FKN15" s="33"/>
      <c r="FKO15" s="33"/>
      <c r="FKP15" s="33"/>
      <c r="FKQ15" s="33"/>
      <c r="FKR15" s="33"/>
      <c r="FKS15" s="33"/>
      <c r="FKT15" s="33"/>
      <c r="FKU15" s="33"/>
      <c r="FKV15" s="33"/>
      <c r="FKW15" s="33"/>
      <c r="FKX15" s="33"/>
      <c r="FKY15" s="33"/>
      <c r="FKZ15" s="33"/>
      <c r="FLA15" s="33"/>
      <c r="FLB15" s="33"/>
      <c r="FLC15" s="33"/>
      <c r="FLD15" s="33"/>
      <c r="FLE15" s="33"/>
      <c r="FLF15" s="33"/>
      <c r="FLG15" s="33"/>
      <c r="FLH15" s="33"/>
      <c r="FLI15" s="33"/>
      <c r="FLJ15" s="33"/>
      <c r="FLK15" s="33"/>
      <c r="FLL15" s="33"/>
      <c r="FLM15" s="33"/>
      <c r="FLN15" s="33"/>
      <c r="FLO15" s="33"/>
      <c r="FLP15" s="33"/>
      <c r="FLQ15" s="33"/>
      <c r="FLR15" s="33"/>
      <c r="FLS15" s="33"/>
      <c r="FLT15" s="33"/>
      <c r="FLU15" s="33"/>
      <c r="FLV15" s="33"/>
      <c r="FLW15" s="33"/>
      <c r="FLX15" s="33"/>
      <c r="FLY15" s="33"/>
      <c r="FLZ15" s="33"/>
      <c r="FMA15" s="33"/>
      <c r="FMB15" s="33"/>
      <c r="FMC15" s="33"/>
      <c r="FMD15" s="33"/>
      <c r="FME15" s="33"/>
      <c r="FMF15" s="33"/>
      <c r="FMG15" s="33"/>
      <c r="FMH15" s="33"/>
      <c r="FMI15" s="33"/>
      <c r="FMJ15" s="33"/>
      <c r="FMK15" s="33"/>
      <c r="FML15" s="33"/>
      <c r="FMM15" s="33"/>
      <c r="FMN15" s="33"/>
      <c r="FMO15" s="33"/>
      <c r="FMP15" s="33"/>
      <c r="FMQ15" s="33"/>
      <c r="FMR15" s="33"/>
      <c r="FMS15" s="33"/>
      <c r="FMT15" s="33"/>
      <c r="FMU15" s="33"/>
      <c r="FMV15" s="33"/>
      <c r="FMW15" s="33"/>
      <c r="FMX15" s="33"/>
      <c r="FMY15" s="33"/>
      <c r="FMZ15" s="33"/>
      <c r="FNA15" s="33"/>
      <c r="FNB15" s="33"/>
      <c r="FNC15" s="33"/>
      <c r="FND15" s="33"/>
      <c r="FNE15" s="33"/>
      <c r="FNF15" s="33"/>
      <c r="FNG15" s="33"/>
      <c r="FNH15" s="33"/>
      <c r="FNI15" s="33"/>
      <c r="FNJ15" s="33"/>
      <c r="FNK15" s="33"/>
      <c r="FNL15" s="33"/>
      <c r="FNM15" s="33"/>
      <c r="FNN15" s="33"/>
      <c r="FNO15" s="33"/>
      <c r="FNP15" s="33"/>
      <c r="FNQ15" s="33"/>
      <c r="FNR15" s="33"/>
      <c r="FNS15" s="33"/>
      <c r="FNT15" s="33"/>
      <c r="FNU15" s="33"/>
      <c r="FNV15" s="33"/>
      <c r="FNW15" s="33"/>
      <c r="FNX15" s="33"/>
      <c r="FNY15" s="33"/>
      <c r="FNZ15" s="33"/>
      <c r="FOA15" s="33"/>
      <c r="FOB15" s="33"/>
      <c r="FOC15" s="33"/>
      <c r="FOD15" s="33"/>
      <c r="FOE15" s="33"/>
      <c r="FOF15" s="33"/>
      <c r="FOG15" s="33"/>
      <c r="FOH15" s="33"/>
      <c r="FOI15" s="33"/>
      <c r="FOJ15" s="33"/>
      <c r="FOK15" s="33"/>
      <c r="FOL15" s="33"/>
      <c r="FOM15" s="33"/>
      <c r="FON15" s="33"/>
      <c r="FOO15" s="33"/>
      <c r="FOP15" s="33"/>
      <c r="FOQ15" s="33"/>
      <c r="FOR15" s="33"/>
      <c r="FOS15" s="33"/>
      <c r="FOT15" s="33"/>
      <c r="FOU15" s="33"/>
      <c r="FOV15" s="33"/>
      <c r="FOW15" s="33"/>
      <c r="FOX15" s="33"/>
      <c r="FOY15" s="33"/>
      <c r="FOZ15" s="33"/>
      <c r="FPA15" s="33"/>
      <c r="FPB15" s="33"/>
      <c r="FPC15" s="33"/>
      <c r="FPD15" s="33"/>
      <c r="FPE15" s="33"/>
      <c r="FPF15" s="33"/>
      <c r="FPG15" s="33"/>
      <c r="FPH15" s="33"/>
      <c r="FPI15" s="33"/>
      <c r="FPJ15" s="33"/>
      <c r="FPK15" s="33"/>
      <c r="FPL15" s="33"/>
      <c r="FPM15" s="33"/>
      <c r="FPN15" s="33"/>
      <c r="FPO15" s="33"/>
      <c r="FPP15" s="33"/>
      <c r="FPQ15" s="33"/>
      <c r="FPR15" s="33"/>
      <c r="FPS15" s="33"/>
      <c r="FPT15" s="33"/>
      <c r="FPU15" s="33"/>
      <c r="FPV15" s="33"/>
      <c r="FPW15" s="33"/>
      <c r="FPX15" s="33"/>
      <c r="FPY15" s="33"/>
      <c r="FPZ15" s="33"/>
      <c r="FQA15" s="33"/>
      <c r="FQB15" s="33"/>
      <c r="FQC15" s="33"/>
      <c r="FQD15" s="33"/>
      <c r="FQE15" s="33"/>
      <c r="FQF15" s="33"/>
      <c r="FQG15" s="33"/>
      <c r="FQH15" s="33"/>
      <c r="FQI15" s="33"/>
      <c r="FQJ15" s="33"/>
      <c r="FQK15" s="33"/>
      <c r="FQL15" s="33"/>
      <c r="FQM15" s="33"/>
      <c r="FQN15" s="33"/>
      <c r="FQO15" s="33"/>
      <c r="FQP15" s="33"/>
      <c r="FQQ15" s="33"/>
      <c r="FQR15" s="33"/>
      <c r="FQS15" s="33"/>
      <c r="FQT15" s="33"/>
      <c r="FQU15" s="33"/>
      <c r="FQV15" s="33"/>
      <c r="FQW15" s="33"/>
      <c r="FQX15" s="33"/>
      <c r="FQY15" s="33"/>
      <c r="FQZ15" s="33"/>
      <c r="FRA15" s="33"/>
      <c r="FRB15" s="33"/>
      <c r="FRC15" s="33"/>
      <c r="FRD15" s="33"/>
      <c r="FRE15" s="33"/>
      <c r="FRF15" s="33"/>
      <c r="FRG15" s="33"/>
      <c r="FRH15" s="33"/>
      <c r="FRI15" s="33"/>
      <c r="FRJ15" s="33"/>
      <c r="FRK15" s="33"/>
      <c r="FRL15" s="33"/>
      <c r="FRM15" s="33"/>
      <c r="FRN15" s="33"/>
      <c r="FRO15" s="33"/>
      <c r="FRP15" s="33"/>
      <c r="FRQ15" s="33"/>
      <c r="FRR15" s="33"/>
      <c r="FRS15" s="33"/>
      <c r="FRT15" s="33"/>
      <c r="FRU15" s="33"/>
      <c r="FRV15" s="33"/>
      <c r="FRW15" s="33"/>
      <c r="FRX15" s="33"/>
      <c r="FRY15" s="33"/>
      <c r="FRZ15" s="33"/>
      <c r="FSA15" s="33"/>
      <c r="FSB15" s="33"/>
      <c r="FSC15" s="33"/>
      <c r="FSD15" s="33"/>
      <c r="FSE15" s="33"/>
      <c r="FSF15" s="33"/>
      <c r="FSG15" s="33"/>
      <c r="FSH15" s="33"/>
      <c r="FSI15" s="33"/>
      <c r="FSJ15" s="33"/>
      <c r="FSK15" s="33"/>
      <c r="FSL15" s="33"/>
      <c r="FSM15" s="33"/>
      <c r="FSN15" s="33"/>
      <c r="FSO15" s="33"/>
      <c r="FSP15" s="33"/>
      <c r="FSQ15" s="33"/>
      <c r="FSR15" s="33"/>
      <c r="FSS15" s="33"/>
      <c r="FST15" s="33"/>
      <c r="FSU15" s="33"/>
      <c r="FSV15" s="33"/>
      <c r="FSW15" s="33"/>
      <c r="FSX15" s="33"/>
      <c r="FSY15" s="33"/>
      <c r="FSZ15" s="33"/>
      <c r="FTA15" s="33"/>
      <c r="FTB15" s="33"/>
      <c r="FTC15" s="33"/>
      <c r="FTD15" s="33"/>
      <c r="FTE15" s="33"/>
      <c r="FTF15" s="33"/>
      <c r="FTG15" s="33"/>
      <c r="FTH15" s="33"/>
      <c r="FTI15" s="33"/>
      <c r="FTJ15" s="33"/>
      <c r="FTK15" s="33"/>
      <c r="FTL15" s="33"/>
      <c r="FTM15" s="33"/>
      <c r="FTN15" s="33"/>
      <c r="FTO15" s="33"/>
      <c r="FTP15" s="33"/>
      <c r="FTQ15" s="33"/>
      <c r="FTR15" s="33"/>
      <c r="FTS15" s="33"/>
      <c r="FTT15" s="33"/>
      <c r="FTU15" s="33"/>
      <c r="FTV15" s="33"/>
      <c r="FTW15" s="33"/>
      <c r="FTX15" s="33"/>
      <c r="FTY15" s="33"/>
      <c r="FTZ15" s="33"/>
      <c r="FUA15" s="33"/>
      <c r="FUB15" s="33"/>
      <c r="FUC15" s="33"/>
      <c r="FUD15" s="33"/>
      <c r="FUE15" s="33"/>
      <c r="FUF15" s="33"/>
      <c r="FUG15" s="33"/>
      <c r="FUH15" s="33"/>
      <c r="FUI15" s="33"/>
      <c r="FUJ15" s="33"/>
      <c r="FUK15" s="33"/>
      <c r="FUL15" s="33"/>
      <c r="FUM15" s="33"/>
      <c r="FUN15" s="33"/>
      <c r="FUO15" s="33"/>
      <c r="FUP15" s="33"/>
      <c r="FUQ15" s="33"/>
      <c r="FUR15" s="33"/>
      <c r="FUS15" s="33"/>
      <c r="FUT15" s="33"/>
      <c r="FUU15" s="33"/>
      <c r="FUV15" s="33"/>
      <c r="FUW15" s="33"/>
      <c r="FUX15" s="33"/>
      <c r="FUY15" s="33"/>
      <c r="FUZ15" s="33"/>
      <c r="FVA15" s="33"/>
      <c r="FVB15" s="33"/>
      <c r="FVC15" s="33"/>
      <c r="FVD15" s="33"/>
      <c r="FVE15" s="33"/>
      <c r="FVF15" s="33"/>
      <c r="FVG15" s="33"/>
      <c r="FVH15" s="33"/>
      <c r="FVI15" s="33"/>
      <c r="FVJ15" s="33"/>
      <c r="FVK15" s="33"/>
      <c r="FVL15" s="33"/>
      <c r="FVM15" s="33"/>
      <c r="FVN15" s="33"/>
      <c r="FVO15" s="33"/>
      <c r="FVP15" s="33"/>
      <c r="FVQ15" s="33"/>
      <c r="FVR15" s="33"/>
      <c r="FVS15" s="33"/>
      <c r="FVT15" s="33"/>
      <c r="FVU15" s="33"/>
      <c r="FVV15" s="33"/>
      <c r="FVW15" s="33"/>
      <c r="FVX15" s="33"/>
      <c r="FVY15" s="33"/>
      <c r="FVZ15" s="33"/>
      <c r="FWA15" s="33"/>
      <c r="FWB15" s="33"/>
      <c r="FWC15" s="33"/>
      <c r="FWD15" s="33"/>
      <c r="FWE15" s="33"/>
      <c r="FWF15" s="33"/>
      <c r="FWG15" s="33"/>
      <c r="FWH15" s="33"/>
      <c r="FWI15" s="33"/>
      <c r="FWJ15" s="33"/>
      <c r="FWK15" s="33"/>
      <c r="FWL15" s="33"/>
      <c r="FWM15" s="33"/>
      <c r="FWN15" s="33"/>
      <c r="FWO15" s="33"/>
      <c r="FWP15" s="33"/>
      <c r="FWQ15" s="33"/>
      <c r="FWR15" s="33"/>
      <c r="FWS15" s="33"/>
      <c r="FWT15" s="33"/>
      <c r="FWU15" s="33"/>
      <c r="FWV15" s="33"/>
      <c r="FWW15" s="33"/>
      <c r="FWX15" s="33"/>
      <c r="FWY15" s="33"/>
      <c r="FWZ15" s="33"/>
      <c r="FXA15" s="33"/>
      <c r="FXB15" s="33"/>
      <c r="FXC15" s="33"/>
      <c r="FXD15" s="33"/>
      <c r="FXE15" s="33"/>
      <c r="FXF15" s="33"/>
      <c r="FXG15" s="33"/>
      <c r="FXH15" s="33"/>
      <c r="FXI15" s="33"/>
      <c r="FXJ15" s="33"/>
      <c r="FXK15" s="33"/>
      <c r="FXL15" s="33"/>
      <c r="FXM15" s="33"/>
      <c r="FXN15" s="33"/>
      <c r="FXO15" s="33"/>
      <c r="FXP15" s="33"/>
      <c r="FXQ15" s="33"/>
      <c r="FXR15" s="33"/>
      <c r="FXS15" s="33"/>
      <c r="FXT15" s="33"/>
      <c r="FXU15" s="33"/>
      <c r="FXV15" s="33"/>
      <c r="FXW15" s="33"/>
      <c r="FXX15" s="33"/>
      <c r="FXY15" s="33"/>
      <c r="FXZ15" s="33"/>
      <c r="FYA15" s="33"/>
      <c r="FYB15" s="33"/>
      <c r="FYC15" s="33"/>
      <c r="FYD15" s="33"/>
      <c r="FYE15" s="33"/>
      <c r="FYF15" s="33"/>
      <c r="FYG15" s="33"/>
      <c r="FYH15" s="33"/>
      <c r="FYI15" s="33"/>
      <c r="FYJ15" s="33"/>
      <c r="FYK15" s="33"/>
      <c r="FYL15" s="33"/>
      <c r="FYM15" s="33"/>
      <c r="FYN15" s="33"/>
      <c r="FYO15" s="33"/>
      <c r="FYP15" s="33"/>
      <c r="FYQ15" s="33"/>
      <c r="FYR15" s="33"/>
      <c r="FYS15" s="33"/>
      <c r="FYT15" s="33"/>
      <c r="FYU15" s="33"/>
      <c r="FYV15" s="33"/>
      <c r="FYW15" s="33"/>
      <c r="FYX15" s="33"/>
      <c r="FYY15" s="33"/>
      <c r="FYZ15" s="33"/>
      <c r="FZA15" s="33"/>
      <c r="FZB15" s="33"/>
      <c r="FZC15" s="33"/>
      <c r="FZD15" s="33"/>
      <c r="FZE15" s="33"/>
      <c r="FZF15" s="33"/>
      <c r="FZG15" s="33"/>
      <c r="FZH15" s="33"/>
      <c r="FZI15" s="33"/>
      <c r="FZJ15" s="33"/>
      <c r="FZK15" s="33"/>
      <c r="FZL15" s="33"/>
      <c r="FZM15" s="33"/>
      <c r="FZN15" s="33"/>
      <c r="FZO15" s="33"/>
      <c r="FZP15" s="33"/>
      <c r="FZQ15" s="33"/>
      <c r="FZR15" s="33"/>
      <c r="FZS15" s="33"/>
      <c r="FZT15" s="33"/>
      <c r="FZU15" s="33"/>
      <c r="FZV15" s="33"/>
      <c r="FZW15" s="33"/>
      <c r="FZX15" s="33"/>
      <c r="FZY15" s="33"/>
      <c r="FZZ15" s="33"/>
      <c r="GAA15" s="33"/>
      <c r="GAB15" s="33"/>
      <c r="GAC15" s="33"/>
      <c r="GAD15" s="33"/>
      <c r="GAE15" s="33"/>
      <c r="GAF15" s="33"/>
      <c r="GAG15" s="33"/>
      <c r="GAH15" s="33"/>
      <c r="GAI15" s="33"/>
      <c r="GAJ15" s="33"/>
      <c r="GAK15" s="33"/>
      <c r="GAL15" s="33"/>
      <c r="GAM15" s="33"/>
      <c r="GAN15" s="33"/>
      <c r="GAO15" s="33"/>
      <c r="GAP15" s="33"/>
      <c r="GAQ15" s="33"/>
      <c r="GAR15" s="33"/>
      <c r="GAS15" s="33"/>
      <c r="GAT15" s="33"/>
      <c r="GAU15" s="33"/>
      <c r="GAV15" s="33"/>
      <c r="GAW15" s="33"/>
      <c r="GAX15" s="33"/>
      <c r="GAY15" s="33"/>
      <c r="GAZ15" s="33"/>
      <c r="GBA15" s="33"/>
      <c r="GBB15" s="33"/>
      <c r="GBC15" s="33"/>
      <c r="GBD15" s="33"/>
      <c r="GBE15" s="33"/>
      <c r="GBF15" s="33"/>
      <c r="GBG15" s="33"/>
      <c r="GBH15" s="33"/>
      <c r="GBI15" s="33"/>
      <c r="GBJ15" s="33"/>
      <c r="GBK15" s="33"/>
      <c r="GBL15" s="33"/>
      <c r="GBM15" s="33"/>
      <c r="GBN15" s="33"/>
      <c r="GBO15" s="33"/>
      <c r="GBP15" s="33"/>
      <c r="GBQ15" s="33"/>
      <c r="GBR15" s="33"/>
      <c r="GBS15" s="33"/>
      <c r="GBT15" s="33"/>
      <c r="GBU15" s="33"/>
      <c r="GBV15" s="33"/>
      <c r="GBW15" s="33"/>
      <c r="GBX15" s="33"/>
      <c r="GBY15" s="33"/>
      <c r="GBZ15" s="33"/>
      <c r="GCA15" s="33"/>
      <c r="GCB15" s="33"/>
      <c r="GCC15" s="33"/>
      <c r="GCD15" s="33"/>
      <c r="GCE15" s="33"/>
      <c r="GCF15" s="33"/>
      <c r="GCG15" s="33"/>
      <c r="GCH15" s="33"/>
      <c r="GCI15" s="33"/>
      <c r="GCJ15" s="33"/>
      <c r="GCK15" s="33"/>
      <c r="GCL15" s="33"/>
      <c r="GCM15" s="33"/>
      <c r="GCN15" s="33"/>
      <c r="GCO15" s="33"/>
      <c r="GCP15" s="33"/>
      <c r="GCQ15" s="33"/>
      <c r="GCR15" s="33"/>
      <c r="GCS15" s="33"/>
      <c r="GCT15" s="33"/>
      <c r="GCU15" s="33"/>
      <c r="GCV15" s="33"/>
      <c r="GCW15" s="33"/>
      <c r="GCX15" s="33"/>
      <c r="GCY15" s="33"/>
      <c r="GCZ15" s="33"/>
      <c r="GDA15" s="33"/>
      <c r="GDB15" s="33"/>
      <c r="GDC15" s="33"/>
      <c r="GDD15" s="33"/>
      <c r="GDE15" s="33"/>
      <c r="GDF15" s="33"/>
      <c r="GDG15" s="33"/>
      <c r="GDH15" s="33"/>
      <c r="GDI15" s="33"/>
      <c r="GDJ15" s="33"/>
      <c r="GDK15" s="33"/>
      <c r="GDL15" s="33"/>
      <c r="GDM15" s="33"/>
      <c r="GDN15" s="33"/>
      <c r="GDO15" s="33"/>
      <c r="GDP15" s="33"/>
      <c r="GDQ15" s="33"/>
      <c r="GDR15" s="33"/>
      <c r="GDS15" s="33"/>
      <c r="GDT15" s="33"/>
      <c r="GDU15" s="33"/>
      <c r="GDV15" s="33"/>
      <c r="GDW15" s="33"/>
      <c r="GDX15" s="33"/>
      <c r="GDY15" s="33"/>
      <c r="GDZ15" s="33"/>
      <c r="GEA15" s="33"/>
      <c r="GEB15" s="33"/>
      <c r="GEC15" s="33"/>
      <c r="GED15" s="33"/>
      <c r="GEE15" s="33"/>
      <c r="GEF15" s="33"/>
      <c r="GEG15" s="33"/>
      <c r="GEH15" s="33"/>
      <c r="GEI15" s="33"/>
      <c r="GEJ15" s="33"/>
      <c r="GEK15" s="33"/>
      <c r="GEL15" s="33"/>
      <c r="GEM15" s="33"/>
      <c r="GEN15" s="33"/>
      <c r="GEO15" s="33"/>
      <c r="GEP15" s="33"/>
      <c r="GEQ15" s="33"/>
      <c r="GER15" s="33"/>
      <c r="GES15" s="33"/>
      <c r="GET15" s="33"/>
      <c r="GEU15" s="33"/>
      <c r="GEV15" s="33"/>
      <c r="GEW15" s="33"/>
      <c r="GEX15" s="33"/>
      <c r="GEY15" s="33"/>
      <c r="GEZ15" s="33"/>
      <c r="GFA15" s="33"/>
      <c r="GFB15" s="33"/>
      <c r="GFC15" s="33"/>
      <c r="GFD15" s="33"/>
      <c r="GFE15" s="33"/>
      <c r="GFF15" s="33"/>
      <c r="GFG15" s="33"/>
      <c r="GFH15" s="33"/>
      <c r="GFI15" s="33"/>
      <c r="GFJ15" s="33"/>
      <c r="GFK15" s="33"/>
      <c r="GFL15" s="33"/>
      <c r="GFM15" s="33"/>
      <c r="GFN15" s="33"/>
      <c r="GFO15" s="33"/>
      <c r="GFP15" s="33"/>
      <c r="GFQ15" s="33"/>
      <c r="GFR15" s="33"/>
      <c r="GFS15" s="33"/>
      <c r="GFT15" s="33"/>
      <c r="GFU15" s="33"/>
      <c r="GFV15" s="33"/>
      <c r="GFW15" s="33"/>
      <c r="GFX15" s="33"/>
      <c r="GFY15" s="33"/>
      <c r="GFZ15" s="33"/>
      <c r="GGA15" s="33"/>
      <c r="GGB15" s="33"/>
      <c r="GGC15" s="33"/>
      <c r="GGD15" s="33"/>
      <c r="GGE15" s="33"/>
      <c r="GGF15" s="33"/>
      <c r="GGG15" s="33"/>
      <c r="GGH15" s="33"/>
      <c r="GGI15" s="33"/>
      <c r="GGJ15" s="33"/>
      <c r="GGK15" s="33"/>
      <c r="GGL15" s="33"/>
      <c r="GGM15" s="33"/>
      <c r="GGN15" s="33"/>
      <c r="GGO15" s="33"/>
      <c r="GGP15" s="33"/>
      <c r="GGQ15" s="33"/>
      <c r="GGR15" s="33"/>
      <c r="GGS15" s="33"/>
      <c r="GGT15" s="33"/>
      <c r="GGU15" s="33"/>
      <c r="GGV15" s="33"/>
      <c r="GGW15" s="33"/>
      <c r="GGX15" s="33"/>
      <c r="GGY15" s="33"/>
      <c r="GGZ15" s="33"/>
      <c r="GHA15" s="33"/>
      <c r="GHB15" s="33"/>
      <c r="GHC15" s="33"/>
      <c r="GHD15" s="33"/>
      <c r="GHE15" s="33"/>
      <c r="GHF15" s="33"/>
      <c r="GHG15" s="33"/>
      <c r="GHH15" s="33"/>
      <c r="GHI15" s="33"/>
      <c r="GHJ15" s="33"/>
      <c r="GHK15" s="33"/>
      <c r="GHL15" s="33"/>
      <c r="GHM15" s="33"/>
      <c r="GHN15" s="33"/>
      <c r="GHO15" s="33"/>
      <c r="GHP15" s="33"/>
      <c r="GHQ15" s="33"/>
      <c r="GHR15" s="33"/>
      <c r="GHS15" s="33"/>
      <c r="GHT15" s="33"/>
      <c r="GHU15" s="33"/>
      <c r="GHV15" s="33"/>
      <c r="GHW15" s="33"/>
      <c r="GHX15" s="33"/>
      <c r="GHY15" s="33"/>
      <c r="GHZ15" s="33"/>
      <c r="GIA15" s="33"/>
      <c r="GIB15" s="33"/>
      <c r="GIC15" s="33"/>
      <c r="GID15" s="33"/>
      <c r="GIE15" s="33"/>
      <c r="GIF15" s="33"/>
      <c r="GIG15" s="33"/>
      <c r="GIH15" s="33"/>
      <c r="GII15" s="33"/>
      <c r="GIJ15" s="33"/>
      <c r="GIK15" s="33"/>
      <c r="GIL15" s="33"/>
      <c r="GIM15" s="33"/>
      <c r="GIN15" s="33"/>
      <c r="GIO15" s="33"/>
      <c r="GIP15" s="33"/>
      <c r="GIQ15" s="33"/>
      <c r="GIR15" s="33"/>
      <c r="GIS15" s="33"/>
      <c r="GIT15" s="33"/>
      <c r="GIU15" s="33"/>
      <c r="GIV15" s="33"/>
      <c r="GIW15" s="33"/>
      <c r="GIX15" s="33"/>
      <c r="GIY15" s="33"/>
      <c r="GIZ15" s="33"/>
      <c r="GJA15" s="33"/>
      <c r="GJB15" s="33"/>
      <c r="GJC15" s="33"/>
      <c r="GJD15" s="33"/>
      <c r="GJE15" s="33"/>
      <c r="GJF15" s="33"/>
      <c r="GJG15" s="33"/>
      <c r="GJH15" s="33"/>
      <c r="GJI15" s="33"/>
      <c r="GJJ15" s="33"/>
      <c r="GJK15" s="33"/>
      <c r="GJL15" s="33"/>
      <c r="GJM15" s="33"/>
      <c r="GJN15" s="33"/>
      <c r="GJO15" s="33"/>
      <c r="GJP15" s="33"/>
      <c r="GJQ15" s="33"/>
      <c r="GJR15" s="33"/>
      <c r="GJS15" s="33"/>
      <c r="GJT15" s="33"/>
      <c r="GJU15" s="33"/>
      <c r="GJV15" s="33"/>
      <c r="GJW15" s="33"/>
      <c r="GJX15" s="33"/>
      <c r="GJY15" s="33"/>
      <c r="GJZ15" s="33"/>
      <c r="GKA15" s="33"/>
      <c r="GKB15" s="33"/>
      <c r="GKC15" s="33"/>
      <c r="GKD15" s="33"/>
      <c r="GKE15" s="33"/>
      <c r="GKF15" s="33"/>
      <c r="GKG15" s="33"/>
      <c r="GKH15" s="33"/>
      <c r="GKI15" s="33"/>
      <c r="GKJ15" s="33"/>
      <c r="GKK15" s="33"/>
      <c r="GKL15" s="33"/>
      <c r="GKM15" s="33"/>
      <c r="GKN15" s="33"/>
      <c r="GKO15" s="33"/>
      <c r="GKP15" s="33"/>
      <c r="GKQ15" s="33"/>
      <c r="GKR15" s="33"/>
      <c r="GKS15" s="33"/>
      <c r="GKT15" s="33"/>
      <c r="GKU15" s="33"/>
      <c r="GKV15" s="33"/>
      <c r="GKW15" s="33"/>
      <c r="GKX15" s="33"/>
      <c r="GKY15" s="33"/>
      <c r="GKZ15" s="33"/>
      <c r="GLA15" s="33"/>
      <c r="GLB15" s="33"/>
      <c r="GLC15" s="33"/>
      <c r="GLD15" s="33"/>
      <c r="GLE15" s="33"/>
      <c r="GLF15" s="33"/>
      <c r="GLG15" s="33"/>
      <c r="GLH15" s="33"/>
      <c r="GLI15" s="33"/>
      <c r="GLJ15" s="33"/>
      <c r="GLK15" s="33"/>
      <c r="GLL15" s="33"/>
      <c r="GLM15" s="33"/>
      <c r="GLN15" s="33"/>
      <c r="GLO15" s="33"/>
      <c r="GLP15" s="33"/>
      <c r="GLQ15" s="33"/>
      <c r="GLR15" s="33"/>
      <c r="GLS15" s="33"/>
      <c r="GLT15" s="33"/>
      <c r="GLU15" s="33"/>
      <c r="GLV15" s="33"/>
      <c r="GLW15" s="33"/>
      <c r="GLX15" s="33"/>
      <c r="GLY15" s="33"/>
      <c r="GLZ15" s="33"/>
      <c r="GMA15" s="33"/>
      <c r="GMB15" s="33"/>
      <c r="GMC15" s="33"/>
      <c r="GMD15" s="33"/>
      <c r="GME15" s="33"/>
      <c r="GMF15" s="33"/>
      <c r="GMG15" s="33"/>
      <c r="GMH15" s="33"/>
      <c r="GMI15" s="33"/>
      <c r="GMJ15" s="33"/>
      <c r="GMK15" s="33"/>
      <c r="GML15" s="33"/>
      <c r="GMM15" s="33"/>
      <c r="GMN15" s="33"/>
      <c r="GMO15" s="33"/>
      <c r="GMP15" s="33"/>
      <c r="GMQ15" s="33"/>
      <c r="GMR15" s="33"/>
      <c r="GMS15" s="33"/>
      <c r="GMT15" s="33"/>
      <c r="GMU15" s="33"/>
      <c r="GMV15" s="33"/>
      <c r="GMW15" s="33"/>
      <c r="GMX15" s="33"/>
      <c r="GMY15" s="33"/>
      <c r="GMZ15" s="33"/>
      <c r="GNA15" s="33"/>
      <c r="GNB15" s="33"/>
      <c r="GNC15" s="33"/>
      <c r="GND15" s="33"/>
      <c r="GNE15" s="33"/>
      <c r="GNF15" s="33"/>
      <c r="GNG15" s="33"/>
      <c r="GNH15" s="33"/>
      <c r="GNI15" s="33"/>
      <c r="GNJ15" s="33"/>
      <c r="GNK15" s="33"/>
      <c r="GNL15" s="33"/>
      <c r="GNM15" s="33"/>
      <c r="GNN15" s="33"/>
      <c r="GNO15" s="33"/>
      <c r="GNP15" s="33"/>
      <c r="GNQ15" s="33"/>
      <c r="GNR15" s="33"/>
      <c r="GNS15" s="33"/>
      <c r="GNT15" s="33"/>
      <c r="GNU15" s="33"/>
      <c r="GNV15" s="33"/>
      <c r="GNW15" s="33"/>
      <c r="GNX15" s="33"/>
      <c r="GNY15" s="33"/>
      <c r="GNZ15" s="33"/>
      <c r="GOA15" s="33"/>
      <c r="GOB15" s="33"/>
      <c r="GOC15" s="33"/>
      <c r="GOD15" s="33"/>
      <c r="GOE15" s="33"/>
      <c r="GOF15" s="33"/>
      <c r="GOG15" s="33"/>
      <c r="GOH15" s="33"/>
      <c r="GOI15" s="33"/>
      <c r="GOJ15" s="33"/>
      <c r="GOK15" s="33"/>
      <c r="GOL15" s="33"/>
      <c r="GOM15" s="33"/>
      <c r="GON15" s="33"/>
      <c r="GOO15" s="33"/>
      <c r="GOP15" s="33"/>
      <c r="GOQ15" s="33"/>
      <c r="GOR15" s="33"/>
      <c r="GOS15" s="33"/>
      <c r="GOT15" s="33"/>
      <c r="GOU15" s="33"/>
      <c r="GOV15" s="33"/>
      <c r="GOW15" s="33"/>
      <c r="GOX15" s="33"/>
      <c r="GOY15" s="33"/>
      <c r="GOZ15" s="33"/>
      <c r="GPA15" s="33"/>
      <c r="GPB15" s="33"/>
      <c r="GPC15" s="33"/>
      <c r="GPD15" s="33"/>
      <c r="GPE15" s="33"/>
      <c r="GPF15" s="33"/>
      <c r="GPG15" s="33"/>
      <c r="GPH15" s="33"/>
      <c r="GPI15" s="33"/>
      <c r="GPJ15" s="33"/>
      <c r="GPK15" s="33"/>
      <c r="GPL15" s="33"/>
      <c r="GPM15" s="33"/>
      <c r="GPN15" s="33"/>
      <c r="GPO15" s="33"/>
      <c r="GPP15" s="33"/>
      <c r="GPQ15" s="33"/>
      <c r="GPR15" s="33"/>
      <c r="GPS15" s="33"/>
      <c r="GPT15" s="33"/>
      <c r="GPU15" s="33"/>
      <c r="GPV15" s="33"/>
      <c r="GPW15" s="33"/>
      <c r="GPX15" s="33"/>
      <c r="GPY15" s="33"/>
      <c r="GPZ15" s="33"/>
      <c r="GQA15" s="33"/>
      <c r="GQB15" s="33"/>
      <c r="GQC15" s="33"/>
      <c r="GQD15" s="33"/>
      <c r="GQE15" s="33"/>
      <c r="GQF15" s="33"/>
      <c r="GQG15" s="33"/>
      <c r="GQH15" s="33"/>
      <c r="GQI15" s="33"/>
      <c r="GQJ15" s="33"/>
      <c r="GQK15" s="33"/>
      <c r="GQL15" s="33"/>
      <c r="GQM15" s="33"/>
      <c r="GQN15" s="33"/>
      <c r="GQO15" s="33"/>
      <c r="GQP15" s="33"/>
      <c r="GQQ15" s="33"/>
      <c r="GQR15" s="33"/>
      <c r="GQS15" s="33"/>
      <c r="GQT15" s="33"/>
      <c r="GQU15" s="33"/>
      <c r="GQV15" s="33"/>
      <c r="GQW15" s="33"/>
      <c r="GQX15" s="33"/>
      <c r="GQY15" s="33"/>
      <c r="GQZ15" s="33"/>
      <c r="GRA15" s="33"/>
      <c r="GRB15" s="33"/>
      <c r="GRC15" s="33"/>
      <c r="GRD15" s="33"/>
      <c r="GRE15" s="33"/>
      <c r="GRF15" s="33"/>
      <c r="GRG15" s="33"/>
      <c r="GRH15" s="33"/>
      <c r="GRI15" s="33"/>
      <c r="GRJ15" s="33"/>
      <c r="GRK15" s="33"/>
      <c r="GRL15" s="33"/>
      <c r="GRM15" s="33"/>
      <c r="GRN15" s="33"/>
      <c r="GRO15" s="33"/>
      <c r="GRP15" s="33"/>
      <c r="GRQ15" s="33"/>
      <c r="GRR15" s="33"/>
      <c r="GRS15" s="33"/>
      <c r="GRT15" s="33"/>
      <c r="GRU15" s="33"/>
      <c r="GRV15" s="33"/>
      <c r="GRW15" s="33"/>
      <c r="GRX15" s="33"/>
      <c r="GRY15" s="33"/>
      <c r="GRZ15" s="33"/>
      <c r="GSA15" s="33"/>
      <c r="GSB15" s="33"/>
      <c r="GSC15" s="33"/>
      <c r="GSD15" s="33"/>
      <c r="GSE15" s="33"/>
      <c r="GSF15" s="33"/>
      <c r="GSG15" s="33"/>
      <c r="GSH15" s="33"/>
      <c r="GSI15" s="33"/>
      <c r="GSJ15" s="33"/>
      <c r="GSK15" s="33"/>
      <c r="GSL15" s="33"/>
      <c r="GSM15" s="33"/>
      <c r="GSN15" s="33"/>
      <c r="GSO15" s="33"/>
      <c r="GSP15" s="33"/>
      <c r="GSQ15" s="33"/>
      <c r="GSR15" s="33"/>
      <c r="GSS15" s="33"/>
      <c r="GST15" s="33"/>
      <c r="GSU15" s="33"/>
      <c r="GSV15" s="33"/>
      <c r="GSW15" s="33"/>
      <c r="GSX15" s="33"/>
      <c r="GSY15" s="33"/>
      <c r="GSZ15" s="33"/>
      <c r="GTA15" s="33"/>
      <c r="GTB15" s="33"/>
      <c r="GTC15" s="33"/>
      <c r="GTD15" s="33"/>
      <c r="GTE15" s="33"/>
      <c r="GTF15" s="33"/>
      <c r="GTG15" s="33"/>
      <c r="GTH15" s="33"/>
      <c r="GTI15" s="33"/>
      <c r="GTJ15" s="33"/>
      <c r="GTK15" s="33"/>
      <c r="GTL15" s="33"/>
      <c r="GTM15" s="33"/>
      <c r="GTN15" s="33"/>
      <c r="GTO15" s="33"/>
      <c r="GTP15" s="33"/>
      <c r="GTQ15" s="33"/>
      <c r="GTR15" s="33"/>
      <c r="GTS15" s="33"/>
      <c r="GTT15" s="33"/>
      <c r="GTU15" s="33"/>
      <c r="GTV15" s="33"/>
      <c r="GTW15" s="33"/>
      <c r="GTX15" s="33"/>
      <c r="GTY15" s="33"/>
      <c r="GTZ15" s="33"/>
      <c r="GUA15" s="33"/>
      <c r="GUB15" s="33"/>
      <c r="GUC15" s="33"/>
      <c r="GUD15" s="33"/>
      <c r="GUE15" s="33"/>
      <c r="GUF15" s="33"/>
      <c r="GUG15" s="33"/>
      <c r="GUH15" s="33"/>
      <c r="GUI15" s="33"/>
      <c r="GUJ15" s="33"/>
      <c r="GUK15" s="33"/>
      <c r="GUL15" s="33"/>
      <c r="GUM15" s="33"/>
      <c r="GUN15" s="33"/>
      <c r="GUO15" s="33"/>
      <c r="GUP15" s="33"/>
      <c r="GUQ15" s="33"/>
      <c r="GUR15" s="33"/>
      <c r="GUS15" s="33"/>
      <c r="GUT15" s="33"/>
      <c r="GUU15" s="33"/>
      <c r="GUV15" s="33"/>
      <c r="GUW15" s="33"/>
      <c r="GUX15" s="33"/>
      <c r="GUY15" s="33"/>
      <c r="GUZ15" s="33"/>
      <c r="GVA15" s="33"/>
      <c r="GVB15" s="33"/>
      <c r="GVC15" s="33"/>
      <c r="GVD15" s="33"/>
      <c r="GVE15" s="33"/>
      <c r="GVF15" s="33"/>
      <c r="GVG15" s="33"/>
      <c r="GVH15" s="33"/>
      <c r="GVI15" s="33"/>
      <c r="GVJ15" s="33"/>
      <c r="GVK15" s="33"/>
      <c r="GVL15" s="33"/>
      <c r="GVM15" s="33"/>
      <c r="GVN15" s="33"/>
      <c r="GVO15" s="33"/>
      <c r="GVP15" s="33"/>
      <c r="GVQ15" s="33"/>
      <c r="GVR15" s="33"/>
      <c r="GVS15" s="33"/>
      <c r="GVT15" s="33"/>
      <c r="GVU15" s="33"/>
      <c r="GVV15" s="33"/>
      <c r="GVW15" s="33"/>
      <c r="GVX15" s="33"/>
      <c r="GVY15" s="33"/>
      <c r="GVZ15" s="33"/>
      <c r="GWA15" s="33"/>
      <c r="GWB15" s="33"/>
      <c r="GWC15" s="33"/>
      <c r="GWD15" s="33"/>
      <c r="GWE15" s="33"/>
      <c r="GWF15" s="33"/>
      <c r="GWG15" s="33"/>
      <c r="GWH15" s="33"/>
      <c r="GWI15" s="33"/>
      <c r="GWJ15" s="33"/>
      <c r="GWK15" s="33"/>
      <c r="GWL15" s="33"/>
      <c r="GWM15" s="33"/>
      <c r="GWN15" s="33"/>
      <c r="GWO15" s="33"/>
      <c r="GWP15" s="33"/>
      <c r="GWQ15" s="33"/>
      <c r="GWR15" s="33"/>
      <c r="GWS15" s="33"/>
      <c r="GWT15" s="33"/>
      <c r="GWU15" s="33"/>
      <c r="GWV15" s="33"/>
      <c r="GWW15" s="33"/>
      <c r="GWX15" s="33"/>
      <c r="GWY15" s="33"/>
      <c r="GWZ15" s="33"/>
      <c r="GXA15" s="33"/>
      <c r="GXB15" s="33"/>
      <c r="GXC15" s="33"/>
      <c r="GXD15" s="33"/>
      <c r="GXE15" s="33"/>
      <c r="GXF15" s="33"/>
      <c r="GXG15" s="33"/>
      <c r="GXH15" s="33"/>
      <c r="GXI15" s="33"/>
      <c r="GXJ15" s="33"/>
      <c r="GXK15" s="33"/>
      <c r="GXL15" s="33"/>
      <c r="GXM15" s="33"/>
      <c r="GXN15" s="33"/>
      <c r="GXO15" s="33"/>
      <c r="GXP15" s="33"/>
      <c r="GXQ15" s="33"/>
      <c r="GXR15" s="33"/>
      <c r="GXS15" s="33"/>
      <c r="GXT15" s="33"/>
      <c r="GXU15" s="33"/>
      <c r="GXV15" s="33"/>
      <c r="GXW15" s="33"/>
      <c r="GXX15" s="33"/>
      <c r="GXY15" s="33"/>
      <c r="GXZ15" s="33"/>
      <c r="GYA15" s="33"/>
      <c r="GYB15" s="33"/>
      <c r="GYC15" s="33"/>
      <c r="GYD15" s="33"/>
      <c r="GYE15" s="33"/>
      <c r="GYF15" s="33"/>
      <c r="GYG15" s="33"/>
      <c r="GYH15" s="33"/>
      <c r="GYI15" s="33"/>
      <c r="GYJ15" s="33"/>
      <c r="GYK15" s="33"/>
      <c r="GYL15" s="33"/>
      <c r="GYM15" s="33"/>
      <c r="GYN15" s="33"/>
      <c r="GYO15" s="33"/>
      <c r="GYP15" s="33"/>
      <c r="GYQ15" s="33"/>
      <c r="GYR15" s="33"/>
      <c r="GYS15" s="33"/>
      <c r="GYT15" s="33"/>
      <c r="GYU15" s="33"/>
      <c r="GYV15" s="33"/>
      <c r="GYW15" s="33"/>
      <c r="GYX15" s="33"/>
      <c r="GYY15" s="33"/>
      <c r="GYZ15" s="33"/>
      <c r="GZA15" s="33"/>
      <c r="GZB15" s="33"/>
      <c r="GZC15" s="33"/>
      <c r="GZD15" s="33"/>
      <c r="GZE15" s="33"/>
      <c r="GZF15" s="33"/>
      <c r="GZG15" s="33"/>
      <c r="GZH15" s="33"/>
      <c r="GZI15" s="33"/>
      <c r="GZJ15" s="33"/>
      <c r="GZK15" s="33"/>
      <c r="GZL15" s="33"/>
      <c r="GZM15" s="33"/>
      <c r="GZN15" s="33"/>
      <c r="GZO15" s="33"/>
      <c r="GZP15" s="33"/>
      <c r="GZQ15" s="33"/>
      <c r="GZR15" s="33"/>
      <c r="GZS15" s="33"/>
      <c r="GZT15" s="33"/>
      <c r="GZU15" s="33"/>
      <c r="GZV15" s="33"/>
      <c r="GZW15" s="33"/>
      <c r="GZX15" s="33"/>
      <c r="GZY15" s="33"/>
      <c r="GZZ15" s="33"/>
      <c r="HAA15" s="33"/>
      <c r="HAB15" s="33"/>
      <c r="HAC15" s="33"/>
      <c r="HAD15" s="33"/>
      <c r="HAE15" s="33"/>
      <c r="HAF15" s="33"/>
      <c r="HAG15" s="33"/>
      <c r="HAH15" s="33"/>
      <c r="HAI15" s="33"/>
      <c r="HAJ15" s="33"/>
      <c r="HAK15" s="33"/>
      <c r="HAL15" s="33"/>
      <c r="HAM15" s="33"/>
      <c r="HAN15" s="33"/>
      <c r="HAO15" s="33"/>
      <c r="HAP15" s="33"/>
      <c r="HAQ15" s="33"/>
      <c r="HAR15" s="33"/>
      <c r="HAS15" s="33"/>
      <c r="HAT15" s="33"/>
      <c r="HAU15" s="33"/>
      <c r="HAV15" s="33"/>
      <c r="HAW15" s="33"/>
      <c r="HAX15" s="33"/>
      <c r="HAY15" s="33"/>
      <c r="HAZ15" s="33"/>
      <c r="HBA15" s="33"/>
      <c r="HBB15" s="33"/>
      <c r="HBC15" s="33"/>
      <c r="HBD15" s="33"/>
      <c r="HBE15" s="33"/>
      <c r="HBF15" s="33"/>
      <c r="HBG15" s="33"/>
      <c r="HBH15" s="33"/>
      <c r="HBI15" s="33"/>
      <c r="HBJ15" s="33"/>
      <c r="HBK15" s="33"/>
      <c r="HBL15" s="33"/>
      <c r="HBM15" s="33"/>
      <c r="HBN15" s="33"/>
      <c r="HBO15" s="33"/>
      <c r="HBP15" s="33"/>
      <c r="HBQ15" s="33"/>
      <c r="HBR15" s="33"/>
      <c r="HBS15" s="33"/>
      <c r="HBT15" s="33"/>
      <c r="HBU15" s="33"/>
      <c r="HBV15" s="33"/>
      <c r="HBW15" s="33"/>
      <c r="HBX15" s="33"/>
      <c r="HBY15" s="33"/>
      <c r="HBZ15" s="33"/>
      <c r="HCA15" s="33"/>
      <c r="HCB15" s="33"/>
      <c r="HCC15" s="33"/>
      <c r="HCD15" s="33"/>
      <c r="HCE15" s="33"/>
      <c r="HCF15" s="33"/>
      <c r="HCG15" s="33"/>
      <c r="HCH15" s="33"/>
      <c r="HCI15" s="33"/>
      <c r="HCJ15" s="33"/>
      <c r="HCK15" s="33"/>
      <c r="HCL15" s="33"/>
      <c r="HCM15" s="33"/>
      <c r="HCN15" s="33"/>
      <c r="HCO15" s="33"/>
      <c r="HCP15" s="33"/>
      <c r="HCQ15" s="33"/>
      <c r="HCR15" s="33"/>
      <c r="HCS15" s="33"/>
      <c r="HCT15" s="33"/>
      <c r="HCU15" s="33"/>
      <c r="HCV15" s="33"/>
      <c r="HCW15" s="33"/>
      <c r="HCX15" s="33"/>
      <c r="HCY15" s="33"/>
      <c r="HCZ15" s="33"/>
      <c r="HDA15" s="33"/>
      <c r="HDB15" s="33"/>
      <c r="HDC15" s="33"/>
      <c r="HDD15" s="33"/>
      <c r="HDE15" s="33"/>
      <c r="HDF15" s="33"/>
      <c r="HDG15" s="33"/>
      <c r="HDH15" s="33"/>
      <c r="HDI15" s="33"/>
      <c r="HDJ15" s="33"/>
      <c r="HDK15" s="33"/>
      <c r="HDL15" s="33"/>
      <c r="HDM15" s="33"/>
      <c r="HDN15" s="33"/>
      <c r="HDO15" s="33"/>
      <c r="HDP15" s="33"/>
      <c r="HDQ15" s="33"/>
      <c r="HDR15" s="33"/>
      <c r="HDS15" s="33"/>
      <c r="HDT15" s="33"/>
      <c r="HDU15" s="33"/>
      <c r="HDV15" s="33"/>
      <c r="HDW15" s="33"/>
      <c r="HDX15" s="33"/>
      <c r="HDY15" s="33"/>
      <c r="HDZ15" s="33"/>
      <c r="HEA15" s="33"/>
      <c r="HEB15" s="33"/>
      <c r="HEC15" s="33"/>
      <c r="HED15" s="33"/>
      <c r="HEE15" s="33"/>
      <c r="HEF15" s="33"/>
      <c r="HEG15" s="33"/>
      <c r="HEH15" s="33"/>
      <c r="HEI15" s="33"/>
      <c r="HEJ15" s="33"/>
      <c r="HEK15" s="33"/>
      <c r="HEL15" s="33"/>
      <c r="HEM15" s="33"/>
      <c r="HEN15" s="33"/>
      <c r="HEO15" s="33"/>
      <c r="HEP15" s="33"/>
      <c r="HEQ15" s="33"/>
      <c r="HER15" s="33"/>
      <c r="HES15" s="33"/>
      <c r="HET15" s="33"/>
      <c r="HEU15" s="33"/>
      <c r="HEV15" s="33"/>
      <c r="HEW15" s="33"/>
      <c r="HEX15" s="33"/>
      <c r="HEY15" s="33"/>
      <c r="HEZ15" s="33"/>
      <c r="HFA15" s="33"/>
      <c r="HFB15" s="33"/>
      <c r="HFC15" s="33"/>
      <c r="HFD15" s="33"/>
      <c r="HFE15" s="33"/>
      <c r="HFF15" s="33"/>
      <c r="HFG15" s="33"/>
      <c r="HFH15" s="33"/>
      <c r="HFI15" s="33"/>
      <c r="HFJ15" s="33"/>
      <c r="HFK15" s="33"/>
      <c r="HFL15" s="33"/>
      <c r="HFM15" s="33"/>
      <c r="HFN15" s="33"/>
      <c r="HFO15" s="33"/>
      <c r="HFP15" s="33"/>
      <c r="HFQ15" s="33"/>
      <c r="HFR15" s="33"/>
      <c r="HFS15" s="33"/>
      <c r="HFT15" s="33"/>
      <c r="HFU15" s="33"/>
      <c r="HFV15" s="33"/>
      <c r="HFW15" s="33"/>
      <c r="HFX15" s="33"/>
      <c r="HFY15" s="33"/>
      <c r="HFZ15" s="33"/>
      <c r="HGA15" s="33"/>
      <c r="HGB15" s="33"/>
      <c r="HGC15" s="33"/>
      <c r="HGD15" s="33"/>
      <c r="HGE15" s="33"/>
      <c r="HGF15" s="33"/>
      <c r="HGG15" s="33"/>
      <c r="HGH15" s="33"/>
      <c r="HGI15" s="33"/>
      <c r="HGJ15" s="33"/>
      <c r="HGK15" s="33"/>
      <c r="HGL15" s="33"/>
      <c r="HGM15" s="33"/>
      <c r="HGN15" s="33"/>
      <c r="HGO15" s="33"/>
      <c r="HGP15" s="33"/>
      <c r="HGQ15" s="33"/>
      <c r="HGR15" s="33"/>
      <c r="HGS15" s="33"/>
      <c r="HGT15" s="33"/>
      <c r="HGU15" s="33"/>
      <c r="HGV15" s="33"/>
      <c r="HGW15" s="33"/>
      <c r="HGX15" s="33"/>
      <c r="HGY15" s="33"/>
      <c r="HGZ15" s="33"/>
      <c r="HHA15" s="33"/>
      <c r="HHB15" s="33"/>
      <c r="HHC15" s="33"/>
      <c r="HHD15" s="33"/>
      <c r="HHE15" s="33"/>
      <c r="HHF15" s="33"/>
      <c r="HHG15" s="33"/>
      <c r="HHH15" s="33"/>
      <c r="HHI15" s="33"/>
      <c r="HHJ15" s="33"/>
      <c r="HHK15" s="33"/>
      <c r="HHL15" s="33"/>
      <c r="HHM15" s="33"/>
      <c r="HHN15" s="33"/>
      <c r="HHO15" s="33"/>
      <c r="HHP15" s="33"/>
      <c r="HHQ15" s="33"/>
      <c r="HHR15" s="33"/>
      <c r="HHS15" s="33"/>
      <c r="HHT15" s="33"/>
      <c r="HHU15" s="33"/>
      <c r="HHV15" s="33"/>
      <c r="HHW15" s="33"/>
      <c r="HHX15" s="33"/>
      <c r="HHY15" s="33"/>
      <c r="HHZ15" s="33"/>
      <c r="HIA15" s="33"/>
      <c r="HIB15" s="33"/>
      <c r="HIC15" s="33"/>
      <c r="HID15" s="33"/>
      <c r="HIE15" s="33"/>
      <c r="HIF15" s="33"/>
      <c r="HIG15" s="33"/>
      <c r="HIH15" s="33"/>
      <c r="HII15" s="33"/>
      <c r="HIJ15" s="33"/>
      <c r="HIK15" s="33"/>
      <c r="HIL15" s="33"/>
      <c r="HIM15" s="33"/>
      <c r="HIN15" s="33"/>
      <c r="HIO15" s="33"/>
      <c r="HIP15" s="33"/>
      <c r="HIQ15" s="33"/>
      <c r="HIR15" s="33"/>
      <c r="HIS15" s="33"/>
      <c r="HIT15" s="33"/>
      <c r="HIU15" s="33"/>
      <c r="HIV15" s="33"/>
      <c r="HIW15" s="33"/>
      <c r="HIX15" s="33"/>
      <c r="HIY15" s="33"/>
      <c r="HIZ15" s="33"/>
      <c r="HJA15" s="33"/>
      <c r="HJB15" s="33"/>
      <c r="HJC15" s="33"/>
      <c r="HJD15" s="33"/>
      <c r="HJE15" s="33"/>
      <c r="HJF15" s="33"/>
      <c r="HJG15" s="33"/>
      <c r="HJH15" s="33"/>
      <c r="HJI15" s="33"/>
      <c r="HJJ15" s="33"/>
      <c r="HJK15" s="33"/>
      <c r="HJL15" s="33"/>
      <c r="HJM15" s="33"/>
      <c r="HJN15" s="33"/>
      <c r="HJO15" s="33"/>
      <c r="HJP15" s="33"/>
      <c r="HJQ15" s="33"/>
      <c r="HJR15" s="33"/>
      <c r="HJS15" s="33"/>
      <c r="HJT15" s="33"/>
      <c r="HJU15" s="33"/>
      <c r="HJV15" s="33"/>
      <c r="HJW15" s="33"/>
      <c r="HJX15" s="33"/>
      <c r="HJY15" s="33"/>
      <c r="HJZ15" s="33"/>
      <c r="HKA15" s="33"/>
      <c r="HKB15" s="33"/>
      <c r="HKC15" s="33"/>
      <c r="HKD15" s="33"/>
      <c r="HKE15" s="33"/>
      <c r="HKF15" s="33"/>
      <c r="HKG15" s="33"/>
      <c r="HKH15" s="33"/>
      <c r="HKI15" s="33"/>
      <c r="HKJ15" s="33"/>
      <c r="HKK15" s="33"/>
      <c r="HKL15" s="33"/>
      <c r="HKM15" s="33"/>
      <c r="HKN15" s="33"/>
      <c r="HKO15" s="33"/>
      <c r="HKP15" s="33"/>
      <c r="HKQ15" s="33"/>
      <c r="HKR15" s="33"/>
      <c r="HKS15" s="33"/>
      <c r="HKT15" s="33"/>
      <c r="HKU15" s="33"/>
      <c r="HKV15" s="33"/>
      <c r="HKW15" s="33"/>
      <c r="HKX15" s="33"/>
      <c r="HKY15" s="33"/>
      <c r="HKZ15" s="33"/>
      <c r="HLA15" s="33"/>
      <c r="HLB15" s="33"/>
      <c r="HLC15" s="33"/>
      <c r="HLD15" s="33"/>
      <c r="HLE15" s="33"/>
      <c r="HLF15" s="33"/>
      <c r="HLG15" s="33"/>
      <c r="HLH15" s="33"/>
      <c r="HLI15" s="33"/>
      <c r="HLJ15" s="33"/>
      <c r="HLK15" s="33"/>
      <c r="HLL15" s="33"/>
      <c r="HLM15" s="33"/>
      <c r="HLN15" s="33"/>
      <c r="HLO15" s="33"/>
      <c r="HLP15" s="33"/>
      <c r="HLQ15" s="33"/>
      <c r="HLR15" s="33"/>
      <c r="HLS15" s="33"/>
      <c r="HLT15" s="33"/>
      <c r="HLU15" s="33"/>
      <c r="HLV15" s="33"/>
      <c r="HLW15" s="33"/>
      <c r="HLX15" s="33"/>
      <c r="HLY15" s="33"/>
      <c r="HLZ15" s="33"/>
      <c r="HMA15" s="33"/>
      <c r="HMB15" s="33"/>
      <c r="HMC15" s="33"/>
      <c r="HMD15" s="33"/>
      <c r="HME15" s="33"/>
      <c r="HMF15" s="33"/>
      <c r="HMG15" s="33"/>
      <c r="HMH15" s="33"/>
      <c r="HMI15" s="33"/>
      <c r="HMJ15" s="33"/>
      <c r="HMK15" s="33"/>
      <c r="HML15" s="33"/>
      <c r="HMM15" s="33"/>
      <c r="HMN15" s="33"/>
      <c r="HMO15" s="33"/>
      <c r="HMP15" s="33"/>
      <c r="HMQ15" s="33"/>
      <c r="HMR15" s="33"/>
      <c r="HMS15" s="33"/>
      <c r="HMT15" s="33"/>
      <c r="HMU15" s="33"/>
      <c r="HMV15" s="33"/>
      <c r="HMW15" s="33"/>
      <c r="HMX15" s="33"/>
      <c r="HMY15" s="33"/>
      <c r="HMZ15" s="33"/>
      <c r="HNA15" s="33"/>
      <c r="HNB15" s="33"/>
      <c r="HNC15" s="33"/>
      <c r="HND15" s="33"/>
      <c r="HNE15" s="33"/>
      <c r="HNF15" s="33"/>
      <c r="HNG15" s="33"/>
      <c r="HNH15" s="33"/>
      <c r="HNI15" s="33"/>
      <c r="HNJ15" s="33"/>
      <c r="HNK15" s="33"/>
      <c r="HNL15" s="33"/>
      <c r="HNM15" s="33"/>
      <c r="HNN15" s="33"/>
      <c r="HNO15" s="33"/>
      <c r="HNP15" s="33"/>
      <c r="HNQ15" s="33"/>
      <c r="HNR15" s="33"/>
      <c r="HNS15" s="33"/>
      <c r="HNT15" s="33"/>
      <c r="HNU15" s="33"/>
      <c r="HNV15" s="33"/>
      <c r="HNW15" s="33"/>
      <c r="HNX15" s="33"/>
      <c r="HNY15" s="33"/>
      <c r="HNZ15" s="33"/>
      <c r="HOA15" s="33"/>
      <c r="HOB15" s="33"/>
      <c r="HOC15" s="33"/>
      <c r="HOD15" s="33"/>
      <c r="HOE15" s="33"/>
      <c r="HOF15" s="33"/>
      <c r="HOG15" s="33"/>
      <c r="HOH15" s="33"/>
      <c r="HOI15" s="33"/>
      <c r="HOJ15" s="33"/>
      <c r="HOK15" s="33"/>
      <c r="HOL15" s="33"/>
      <c r="HOM15" s="33"/>
      <c r="HON15" s="33"/>
      <c r="HOO15" s="33"/>
      <c r="HOP15" s="33"/>
      <c r="HOQ15" s="33"/>
      <c r="HOR15" s="33"/>
      <c r="HOS15" s="33"/>
      <c r="HOT15" s="33"/>
      <c r="HOU15" s="33"/>
      <c r="HOV15" s="33"/>
      <c r="HOW15" s="33"/>
      <c r="HOX15" s="33"/>
      <c r="HOY15" s="33"/>
      <c r="HOZ15" s="33"/>
      <c r="HPA15" s="33"/>
      <c r="HPB15" s="33"/>
      <c r="HPC15" s="33"/>
      <c r="HPD15" s="33"/>
      <c r="HPE15" s="33"/>
      <c r="HPF15" s="33"/>
      <c r="HPG15" s="33"/>
      <c r="HPH15" s="33"/>
      <c r="HPI15" s="33"/>
      <c r="HPJ15" s="33"/>
      <c r="HPK15" s="33"/>
      <c r="HPL15" s="33"/>
      <c r="HPM15" s="33"/>
      <c r="HPN15" s="33"/>
      <c r="HPO15" s="33"/>
      <c r="HPP15" s="33"/>
      <c r="HPQ15" s="33"/>
      <c r="HPR15" s="33"/>
      <c r="HPS15" s="33"/>
      <c r="HPT15" s="33"/>
      <c r="HPU15" s="33"/>
      <c r="HPV15" s="33"/>
      <c r="HPW15" s="33"/>
      <c r="HPX15" s="33"/>
      <c r="HPY15" s="33"/>
      <c r="HPZ15" s="33"/>
      <c r="HQA15" s="33"/>
      <c r="HQB15" s="33"/>
      <c r="HQC15" s="33"/>
      <c r="HQD15" s="33"/>
      <c r="HQE15" s="33"/>
      <c r="HQF15" s="33"/>
      <c r="HQG15" s="33"/>
      <c r="HQH15" s="33"/>
      <c r="HQI15" s="33"/>
      <c r="HQJ15" s="33"/>
      <c r="HQK15" s="33"/>
      <c r="HQL15" s="33"/>
      <c r="HQM15" s="33"/>
      <c r="HQN15" s="33"/>
      <c r="HQO15" s="33"/>
      <c r="HQP15" s="33"/>
      <c r="HQQ15" s="33"/>
      <c r="HQR15" s="33"/>
      <c r="HQS15" s="33"/>
      <c r="HQT15" s="33"/>
      <c r="HQU15" s="33"/>
      <c r="HQV15" s="33"/>
      <c r="HQW15" s="33"/>
      <c r="HQX15" s="33"/>
      <c r="HQY15" s="33"/>
      <c r="HQZ15" s="33"/>
      <c r="HRA15" s="33"/>
      <c r="HRB15" s="33"/>
      <c r="HRC15" s="33"/>
      <c r="HRD15" s="33"/>
      <c r="HRE15" s="33"/>
      <c r="HRF15" s="33"/>
      <c r="HRG15" s="33"/>
      <c r="HRH15" s="33"/>
      <c r="HRI15" s="33"/>
      <c r="HRJ15" s="33"/>
      <c r="HRK15" s="33"/>
      <c r="HRL15" s="33"/>
      <c r="HRM15" s="33"/>
      <c r="HRN15" s="33"/>
      <c r="HRO15" s="33"/>
      <c r="HRP15" s="33"/>
      <c r="HRQ15" s="33"/>
      <c r="HRR15" s="33"/>
      <c r="HRS15" s="33"/>
      <c r="HRT15" s="33"/>
      <c r="HRU15" s="33"/>
      <c r="HRV15" s="33"/>
      <c r="HRW15" s="33"/>
      <c r="HRX15" s="33"/>
      <c r="HRY15" s="33"/>
      <c r="HRZ15" s="33"/>
      <c r="HSA15" s="33"/>
      <c r="HSB15" s="33"/>
      <c r="HSC15" s="33"/>
      <c r="HSD15" s="33"/>
      <c r="HSE15" s="33"/>
      <c r="HSF15" s="33"/>
      <c r="HSG15" s="33"/>
      <c r="HSH15" s="33"/>
      <c r="HSI15" s="33"/>
      <c r="HSJ15" s="33"/>
      <c r="HSK15" s="33"/>
      <c r="HSL15" s="33"/>
      <c r="HSM15" s="33"/>
      <c r="HSN15" s="33"/>
      <c r="HSO15" s="33"/>
      <c r="HSP15" s="33"/>
      <c r="HSQ15" s="33"/>
      <c r="HSR15" s="33"/>
      <c r="HSS15" s="33"/>
      <c r="HST15" s="33"/>
      <c r="HSU15" s="33"/>
      <c r="HSV15" s="33"/>
      <c r="HSW15" s="33"/>
      <c r="HSX15" s="33"/>
      <c r="HSY15" s="33"/>
      <c r="HSZ15" s="33"/>
      <c r="HTA15" s="33"/>
      <c r="HTB15" s="33"/>
      <c r="HTC15" s="33"/>
      <c r="HTD15" s="33"/>
      <c r="HTE15" s="33"/>
      <c r="HTF15" s="33"/>
      <c r="HTG15" s="33"/>
      <c r="HTH15" s="33"/>
      <c r="HTI15" s="33"/>
      <c r="HTJ15" s="33"/>
      <c r="HTK15" s="33"/>
      <c r="HTL15" s="33"/>
      <c r="HTM15" s="33"/>
      <c r="HTN15" s="33"/>
      <c r="HTO15" s="33"/>
      <c r="HTP15" s="33"/>
      <c r="HTQ15" s="33"/>
      <c r="HTR15" s="33"/>
      <c r="HTS15" s="33"/>
      <c r="HTT15" s="33"/>
      <c r="HTU15" s="33"/>
      <c r="HTV15" s="33"/>
      <c r="HTW15" s="33"/>
      <c r="HTX15" s="33"/>
      <c r="HTY15" s="33"/>
      <c r="HTZ15" s="33"/>
      <c r="HUA15" s="33"/>
      <c r="HUB15" s="33"/>
      <c r="HUC15" s="33"/>
      <c r="HUD15" s="33"/>
      <c r="HUE15" s="33"/>
      <c r="HUF15" s="33"/>
      <c r="HUG15" s="33"/>
      <c r="HUH15" s="33"/>
      <c r="HUI15" s="33"/>
      <c r="HUJ15" s="33"/>
      <c r="HUK15" s="33"/>
      <c r="HUL15" s="33"/>
      <c r="HUM15" s="33"/>
      <c r="HUN15" s="33"/>
      <c r="HUO15" s="33"/>
      <c r="HUP15" s="33"/>
      <c r="HUQ15" s="33"/>
      <c r="HUR15" s="33"/>
      <c r="HUS15" s="33"/>
      <c r="HUT15" s="33"/>
      <c r="HUU15" s="33"/>
      <c r="HUV15" s="33"/>
      <c r="HUW15" s="33"/>
      <c r="HUX15" s="33"/>
      <c r="HUY15" s="33"/>
      <c r="HUZ15" s="33"/>
      <c r="HVA15" s="33"/>
      <c r="HVB15" s="33"/>
      <c r="HVC15" s="33"/>
      <c r="HVD15" s="33"/>
      <c r="HVE15" s="33"/>
      <c r="HVF15" s="33"/>
      <c r="HVG15" s="33"/>
      <c r="HVH15" s="33"/>
      <c r="HVI15" s="33"/>
      <c r="HVJ15" s="33"/>
      <c r="HVK15" s="33"/>
      <c r="HVL15" s="33"/>
      <c r="HVM15" s="33"/>
      <c r="HVN15" s="33"/>
      <c r="HVO15" s="33"/>
      <c r="HVP15" s="33"/>
      <c r="HVQ15" s="33"/>
      <c r="HVR15" s="33"/>
      <c r="HVS15" s="33"/>
      <c r="HVT15" s="33"/>
      <c r="HVU15" s="33"/>
      <c r="HVV15" s="33"/>
      <c r="HVW15" s="33"/>
      <c r="HVX15" s="33"/>
      <c r="HVY15" s="33"/>
      <c r="HVZ15" s="33"/>
      <c r="HWA15" s="33"/>
      <c r="HWB15" s="33"/>
      <c r="HWC15" s="33"/>
      <c r="HWD15" s="33"/>
      <c r="HWE15" s="33"/>
      <c r="HWF15" s="33"/>
      <c r="HWG15" s="33"/>
      <c r="HWH15" s="33"/>
      <c r="HWI15" s="33"/>
      <c r="HWJ15" s="33"/>
      <c r="HWK15" s="33"/>
      <c r="HWL15" s="33"/>
      <c r="HWM15" s="33"/>
      <c r="HWN15" s="33"/>
      <c r="HWO15" s="33"/>
      <c r="HWP15" s="33"/>
      <c r="HWQ15" s="33"/>
      <c r="HWR15" s="33"/>
      <c r="HWS15" s="33"/>
      <c r="HWT15" s="33"/>
      <c r="HWU15" s="33"/>
      <c r="HWV15" s="33"/>
      <c r="HWW15" s="33"/>
      <c r="HWX15" s="33"/>
      <c r="HWY15" s="33"/>
      <c r="HWZ15" s="33"/>
      <c r="HXA15" s="33"/>
      <c r="HXB15" s="33"/>
      <c r="HXC15" s="33"/>
      <c r="HXD15" s="33"/>
      <c r="HXE15" s="33"/>
      <c r="HXF15" s="33"/>
      <c r="HXG15" s="33"/>
      <c r="HXH15" s="33"/>
      <c r="HXI15" s="33"/>
      <c r="HXJ15" s="33"/>
      <c r="HXK15" s="33"/>
      <c r="HXL15" s="33"/>
      <c r="HXM15" s="33"/>
      <c r="HXN15" s="33"/>
      <c r="HXO15" s="33"/>
      <c r="HXP15" s="33"/>
      <c r="HXQ15" s="33"/>
      <c r="HXR15" s="33"/>
      <c r="HXS15" s="33"/>
      <c r="HXT15" s="33"/>
      <c r="HXU15" s="33"/>
      <c r="HXV15" s="33"/>
      <c r="HXW15" s="33"/>
      <c r="HXX15" s="33"/>
      <c r="HXY15" s="33"/>
      <c r="HXZ15" s="33"/>
      <c r="HYA15" s="33"/>
      <c r="HYB15" s="33"/>
      <c r="HYC15" s="33"/>
      <c r="HYD15" s="33"/>
      <c r="HYE15" s="33"/>
      <c r="HYF15" s="33"/>
      <c r="HYG15" s="33"/>
      <c r="HYH15" s="33"/>
      <c r="HYI15" s="33"/>
      <c r="HYJ15" s="33"/>
      <c r="HYK15" s="33"/>
      <c r="HYL15" s="33"/>
      <c r="HYM15" s="33"/>
      <c r="HYN15" s="33"/>
      <c r="HYO15" s="33"/>
      <c r="HYP15" s="33"/>
      <c r="HYQ15" s="33"/>
      <c r="HYR15" s="33"/>
      <c r="HYS15" s="33"/>
      <c r="HYT15" s="33"/>
      <c r="HYU15" s="33"/>
      <c r="HYV15" s="33"/>
      <c r="HYW15" s="33"/>
      <c r="HYX15" s="33"/>
      <c r="HYY15" s="33"/>
      <c r="HYZ15" s="33"/>
      <c r="HZA15" s="33"/>
      <c r="HZB15" s="33"/>
      <c r="HZC15" s="33"/>
      <c r="HZD15" s="33"/>
      <c r="HZE15" s="33"/>
      <c r="HZF15" s="33"/>
      <c r="HZG15" s="33"/>
      <c r="HZH15" s="33"/>
      <c r="HZI15" s="33"/>
      <c r="HZJ15" s="33"/>
      <c r="HZK15" s="33"/>
      <c r="HZL15" s="33"/>
      <c r="HZM15" s="33"/>
      <c r="HZN15" s="33"/>
      <c r="HZO15" s="33"/>
      <c r="HZP15" s="33"/>
      <c r="HZQ15" s="33"/>
      <c r="HZR15" s="33"/>
      <c r="HZS15" s="33"/>
      <c r="HZT15" s="33"/>
      <c r="HZU15" s="33"/>
      <c r="HZV15" s="33"/>
      <c r="HZW15" s="33"/>
      <c r="HZX15" s="33"/>
      <c r="HZY15" s="33"/>
      <c r="HZZ15" s="33"/>
      <c r="IAA15" s="33"/>
      <c r="IAB15" s="33"/>
      <c r="IAC15" s="33"/>
      <c r="IAD15" s="33"/>
      <c r="IAE15" s="33"/>
      <c r="IAF15" s="33"/>
      <c r="IAG15" s="33"/>
      <c r="IAH15" s="33"/>
      <c r="IAI15" s="33"/>
      <c r="IAJ15" s="33"/>
      <c r="IAK15" s="33"/>
      <c r="IAL15" s="33"/>
      <c r="IAM15" s="33"/>
      <c r="IAN15" s="33"/>
      <c r="IAO15" s="33"/>
      <c r="IAP15" s="33"/>
      <c r="IAQ15" s="33"/>
      <c r="IAR15" s="33"/>
      <c r="IAS15" s="33"/>
      <c r="IAT15" s="33"/>
      <c r="IAU15" s="33"/>
      <c r="IAV15" s="33"/>
      <c r="IAW15" s="33"/>
      <c r="IAX15" s="33"/>
      <c r="IAY15" s="33"/>
      <c r="IAZ15" s="33"/>
      <c r="IBA15" s="33"/>
      <c r="IBB15" s="33"/>
      <c r="IBC15" s="33"/>
      <c r="IBD15" s="33"/>
      <c r="IBE15" s="33"/>
      <c r="IBF15" s="33"/>
      <c r="IBG15" s="33"/>
      <c r="IBH15" s="33"/>
      <c r="IBI15" s="33"/>
      <c r="IBJ15" s="33"/>
      <c r="IBK15" s="33"/>
      <c r="IBL15" s="33"/>
      <c r="IBM15" s="33"/>
      <c r="IBN15" s="33"/>
      <c r="IBO15" s="33"/>
      <c r="IBP15" s="33"/>
      <c r="IBQ15" s="33"/>
      <c r="IBR15" s="33"/>
      <c r="IBS15" s="33"/>
      <c r="IBT15" s="33"/>
      <c r="IBU15" s="33"/>
      <c r="IBV15" s="33"/>
      <c r="IBW15" s="33"/>
      <c r="IBX15" s="33"/>
      <c r="IBY15" s="33"/>
      <c r="IBZ15" s="33"/>
      <c r="ICA15" s="33"/>
      <c r="ICB15" s="33"/>
      <c r="ICC15" s="33"/>
      <c r="ICD15" s="33"/>
      <c r="ICE15" s="33"/>
      <c r="ICF15" s="33"/>
      <c r="ICG15" s="33"/>
      <c r="ICH15" s="33"/>
      <c r="ICI15" s="33"/>
      <c r="ICJ15" s="33"/>
      <c r="ICK15" s="33"/>
      <c r="ICL15" s="33"/>
      <c r="ICM15" s="33"/>
      <c r="ICN15" s="33"/>
      <c r="ICO15" s="33"/>
      <c r="ICP15" s="33"/>
      <c r="ICQ15" s="33"/>
      <c r="ICR15" s="33"/>
      <c r="ICS15" s="33"/>
      <c r="ICT15" s="33"/>
      <c r="ICU15" s="33"/>
      <c r="ICV15" s="33"/>
      <c r="ICW15" s="33"/>
      <c r="ICX15" s="33"/>
      <c r="ICY15" s="33"/>
      <c r="ICZ15" s="33"/>
      <c r="IDA15" s="33"/>
      <c r="IDB15" s="33"/>
      <c r="IDC15" s="33"/>
      <c r="IDD15" s="33"/>
      <c r="IDE15" s="33"/>
      <c r="IDF15" s="33"/>
      <c r="IDG15" s="33"/>
      <c r="IDH15" s="33"/>
      <c r="IDI15" s="33"/>
      <c r="IDJ15" s="33"/>
      <c r="IDK15" s="33"/>
      <c r="IDL15" s="33"/>
      <c r="IDM15" s="33"/>
      <c r="IDN15" s="33"/>
      <c r="IDO15" s="33"/>
      <c r="IDP15" s="33"/>
      <c r="IDQ15" s="33"/>
      <c r="IDR15" s="33"/>
      <c r="IDS15" s="33"/>
      <c r="IDT15" s="33"/>
      <c r="IDU15" s="33"/>
      <c r="IDV15" s="33"/>
      <c r="IDW15" s="33"/>
      <c r="IDX15" s="33"/>
      <c r="IDY15" s="33"/>
      <c r="IDZ15" s="33"/>
      <c r="IEA15" s="33"/>
      <c r="IEB15" s="33"/>
      <c r="IEC15" s="33"/>
      <c r="IED15" s="33"/>
      <c r="IEE15" s="33"/>
      <c r="IEF15" s="33"/>
      <c r="IEG15" s="33"/>
      <c r="IEH15" s="33"/>
      <c r="IEI15" s="33"/>
      <c r="IEJ15" s="33"/>
      <c r="IEK15" s="33"/>
      <c r="IEL15" s="33"/>
      <c r="IEM15" s="33"/>
      <c r="IEN15" s="33"/>
      <c r="IEO15" s="33"/>
      <c r="IEP15" s="33"/>
      <c r="IEQ15" s="33"/>
      <c r="IER15" s="33"/>
      <c r="IES15" s="33"/>
      <c r="IET15" s="33"/>
      <c r="IEU15" s="33"/>
      <c r="IEV15" s="33"/>
      <c r="IEW15" s="33"/>
      <c r="IEX15" s="33"/>
      <c r="IEY15" s="33"/>
      <c r="IEZ15" s="33"/>
      <c r="IFA15" s="33"/>
      <c r="IFB15" s="33"/>
      <c r="IFC15" s="33"/>
      <c r="IFD15" s="33"/>
      <c r="IFE15" s="33"/>
      <c r="IFF15" s="33"/>
      <c r="IFG15" s="33"/>
      <c r="IFH15" s="33"/>
      <c r="IFI15" s="33"/>
      <c r="IFJ15" s="33"/>
      <c r="IFK15" s="33"/>
      <c r="IFL15" s="33"/>
      <c r="IFM15" s="33"/>
      <c r="IFN15" s="33"/>
      <c r="IFO15" s="33"/>
      <c r="IFP15" s="33"/>
      <c r="IFQ15" s="33"/>
      <c r="IFR15" s="33"/>
      <c r="IFS15" s="33"/>
      <c r="IFT15" s="33"/>
      <c r="IFU15" s="33"/>
      <c r="IFV15" s="33"/>
      <c r="IFW15" s="33"/>
      <c r="IFX15" s="33"/>
      <c r="IFY15" s="33"/>
      <c r="IFZ15" s="33"/>
      <c r="IGA15" s="33"/>
      <c r="IGB15" s="33"/>
      <c r="IGC15" s="33"/>
      <c r="IGD15" s="33"/>
      <c r="IGE15" s="33"/>
      <c r="IGF15" s="33"/>
      <c r="IGG15" s="33"/>
      <c r="IGH15" s="33"/>
      <c r="IGI15" s="33"/>
      <c r="IGJ15" s="33"/>
      <c r="IGK15" s="33"/>
      <c r="IGL15" s="33"/>
      <c r="IGM15" s="33"/>
      <c r="IGN15" s="33"/>
      <c r="IGO15" s="33"/>
      <c r="IGP15" s="33"/>
      <c r="IGQ15" s="33"/>
      <c r="IGR15" s="33"/>
      <c r="IGS15" s="33"/>
      <c r="IGT15" s="33"/>
      <c r="IGU15" s="33"/>
      <c r="IGV15" s="33"/>
      <c r="IGW15" s="33"/>
      <c r="IGX15" s="33"/>
      <c r="IGY15" s="33"/>
      <c r="IGZ15" s="33"/>
      <c r="IHA15" s="33"/>
      <c r="IHB15" s="33"/>
      <c r="IHC15" s="33"/>
      <c r="IHD15" s="33"/>
      <c r="IHE15" s="33"/>
      <c r="IHF15" s="33"/>
      <c r="IHG15" s="33"/>
      <c r="IHH15" s="33"/>
      <c r="IHI15" s="33"/>
      <c r="IHJ15" s="33"/>
      <c r="IHK15" s="33"/>
      <c r="IHL15" s="33"/>
      <c r="IHM15" s="33"/>
      <c r="IHN15" s="33"/>
      <c r="IHO15" s="33"/>
      <c r="IHP15" s="33"/>
      <c r="IHQ15" s="33"/>
      <c r="IHR15" s="33"/>
      <c r="IHS15" s="33"/>
      <c r="IHT15" s="33"/>
      <c r="IHU15" s="33"/>
      <c r="IHV15" s="33"/>
      <c r="IHW15" s="33"/>
      <c r="IHX15" s="33"/>
      <c r="IHY15" s="33"/>
      <c r="IHZ15" s="33"/>
      <c r="IIA15" s="33"/>
      <c r="IIB15" s="33"/>
      <c r="IIC15" s="33"/>
      <c r="IID15" s="33"/>
      <c r="IIE15" s="33"/>
      <c r="IIF15" s="33"/>
      <c r="IIG15" s="33"/>
      <c r="IIH15" s="33"/>
      <c r="III15" s="33"/>
      <c r="IIJ15" s="33"/>
      <c r="IIK15" s="33"/>
      <c r="IIL15" s="33"/>
      <c r="IIM15" s="33"/>
      <c r="IIN15" s="33"/>
      <c r="IIO15" s="33"/>
      <c r="IIP15" s="33"/>
      <c r="IIQ15" s="33"/>
      <c r="IIR15" s="33"/>
      <c r="IIS15" s="33"/>
      <c r="IIT15" s="33"/>
      <c r="IIU15" s="33"/>
      <c r="IIV15" s="33"/>
      <c r="IIW15" s="33"/>
      <c r="IIX15" s="33"/>
      <c r="IIY15" s="33"/>
      <c r="IIZ15" s="33"/>
      <c r="IJA15" s="33"/>
      <c r="IJB15" s="33"/>
      <c r="IJC15" s="33"/>
      <c r="IJD15" s="33"/>
      <c r="IJE15" s="33"/>
      <c r="IJF15" s="33"/>
      <c r="IJG15" s="33"/>
      <c r="IJH15" s="33"/>
      <c r="IJI15" s="33"/>
      <c r="IJJ15" s="33"/>
      <c r="IJK15" s="33"/>
      <c r="IJL15" s="33"/>
      <c r="IJM15" s="33"/>
      <c r="IJN15" s="33"/>
      <c r="IJO15" s="33"/>
      <c r="IJP15" s="33"/>
      <c r="IJQ15" s="33"/>
      <c r="IJR15" s="33"/>
      <c r="IJS15" s="33"/>
      <c r="IJT15" s="33"/>
      <c r="IJU15" s="33"/>
      <c r="IJV15" s="33"/>
      <c r="IJW15" s="33"/>
      <c r="IJX15" s="33"/>
      <c r="IJY15" s="33"/>
      <c r="IJZ15" s="33"/>
      <c r="IKA15" s="33"/>
      <c r="IKB15" s="33"/>
      <c r="IKC15" s="33"/>
      <c r="IKD15" s="33"/>
      <c r="IKE15" s="33"/>
      <c r="IKF15" s="33"/>
      <c r="IKG15" s="33"/>
      <c r="IKH15" s="33"/>
      <c r="IKI15" s="33"/>
      <c r="IKJ15" s="33"/>
      <c r="IKK15" s="33"/>
      <c r="IKL15" s="33"/>
      <c r="IKM15" s="33"/>
      <c r="IKN15" s="33"/>
      <c r="IKO15" s="33"/>
      <c r="IKP15" s="33"/>
      <c r="IKQ15" s="33"/>
      <c r="IKR15" s="33"/>
      <c r="IKS15" s="33"/>
      <c r="IKT15" s="33"/>
      <c r="IKU15" s="33"/>
      <c r="IKV15" s="33"/>
      <c r="IKW15" s="33"/>
      <c r="IKX15" s="33"/>
      <c r="IKY15" s="33"/>
      <c r="IKZ15" s="33"/>
      <c r="ILA15" s="33"/>
      <c r="ILB15" s="33"/>
      <c r="ILC15" s="33"/>
      <c r="ILD15" s="33"/>
      <c r="ILE15" s="33"/>
      <c r="ILF15" s="33"/>
      <c r="ILG15" s="33"/>
      <c r="ILH15" s="33"/>
      <c r="ILI15" s="33"/>
      <c r="ILJ15" s="33"/>
      <c r="ILK15" s="33"/>
      <c r="ILL15" s="33"/>
      <c r="ILM15" s="33"/>
      <c r="ILN15" s="33"/>
      <c r="ILO15" s="33"/>
      <c r="ILP15" s="33"/>
      <c r="ILQ15" s="33"/>
      <c r="ILR15" s="33"/>
      <c r="ILS15" s="33"/>
      <c r="ILT15" s="33"/>
      <c r="ILU15" s="33"/>
      <c r="ILV15" s="33"/>
      <c r="ILW15" s="33"/>
      <c r="ILX15" s="33"/>
      <c r="ILY15" s="33"/>
      <c r="ILZ15" s="33"/>
      <c r="IMA15" s="33"/>
      <c r="IMB15" s="33"/>
      <c r="IMC15" s="33"/>
      <c r="IMD15" s="33"/>
      <c r="IME15" s="33"/>
      <c r="IMF15" s="33"/>
      <c r="IMG15" s="33"/>
      <c r="IMH15" s="33"/>
      <c r="IMI15" s="33"/>
      <c r="IMJ15" s="33"/>
      <c r="IMK15" s="33"/>
      <c r="IML15" s="33"/>
      <c r="IMM15" s="33"/>
      <c r="IMN15" s="33"/>
      <c r="IMO15" s="33"/>
      <c r="IMP15" s="33"/>
      <c r="IMQ15" s="33"/>
      <c r="IMR15" s="33"/>
      <c r="IMS15" s="33"/>
      <c r="IMT15" s="33"/>
      <c r="IMU15" s="33"/>
      <c r="IMV15" s="33"/>
      <c r="IMW15" s="33"/>
      <c r="IMX15" s="33"/>
      <c r="IMY15" s="33"/>
      <c r="IMZ15" s="33"/>
      <c r="INA15" s="33"/>
      <c r="INB15" s="33"/>
      <c r="INC15" s="33"/>
      <c r="IND15" s="33"/>
      <c r="INE15" s="33"/>
      <c r="INF15" s="33"/>
      <c r="ING15" s="33"/>
      <c r="INH15" s="33"/>
      <c r="INI15" s="33"/>
      <c r="INJ15" s="33"/>
      <c r="INK15" s="33"/>
      <c r="INL15" s="33"/>
      <c r="INM15" s="33"/>
      <c r="INN15" s="33"/>
      <c r="INO15" s="33"/>
      <c r="INP15" s="33"/>
      <c r="INQ15" s="33"/>
      <c r="INR15" s="33"/>
      <c r="INS15" s="33"/>
      <c r="INT15" s="33"/>
      <c r="INU15" s="33"/>
      <c r="INV15" s="33"/>
      <c r="INW15" s="33"/>
      <c r="INX15" s="33"/>
      <c r="INY15" s="33"/>
      <c r="INZ15" s="33"/>
      <c r="IOA15" s="33"/>
      <c r="IOB15" s="33"/>
      <c r="IOC15" s="33"/>
      <c r="IOD15" s="33"/>
      <c r="IOE15" s="33"/>
      <c r="IOF15" s="33"/>
      <c r="IOG15" s="33"/>
      <c r="IOH15" s="33"/>
      <c r="IOI15" s="33"/>
      <c r="IOJ15" s="33"/>
      <c r="IOK15" s="33"/>
      <c r="IOL15" s="33"/>
      <c r="IOM15" s="33"/>
      <c r="ION15" s="33"/>
      <c r="IOO15" s="33"/>
      <c r="IOP15" s="33"/>
      <c r="IOQ15" s="33"/>
      <c r="IOR15" s="33"/>
      <c r="IOS15" s="33"/>
      <c r="IOT15" s="33"/>
      <c r="IOU15" s="33"/>
      <c r="IOV15" s="33"/>
      <c r="IOW15" s="33"/>
      <c r="IOX15" s="33"/>
      <c r="IOY15" s="33"/>
      <c r="IOZ15" s="33"/>
      <c r="IPA15" s="33"/>
      <c r="IPB15" s="33"/>
      <c r="IPC15" s="33"/>
      <c r="IPD15" s="33"/>
      <c r="IPE15" s="33"/>
      <c r="IPF15" s="33"/>
      <c r="IPG15" s="33"/>
      <c r="IPH15" s="33"/>
      <c r="IPI15" s="33"/>
      <c r="IPJ15" s="33"/>
      <c r="IPK15" s="33"/>
      <c r="IPL15" s="33"/>
      <c r="IPM15" s="33"/>
      <c r="IPN15" s="33"/>
      <c r="IPO15" s="33"/>
      <c r="IPP15" s="33"/>
      <c r="IPQ15" s="33"/>
      <c r="IPR15" s="33"/>
      <c r="IPS15" s="33"/>
      <c r="IPT15" s="33"/>
      <c r="IPU15" s="33"/>
      <c r="IPV15" s="33"/>
      <c r="IPW15" s="33"/>
      <c r="IPX15" s="33"/>
      <c r="IPY15" s="33"/>
      <c r="IPZ15" s="33"/>
      <c r="IQA15" s="33"/>
      <c r="IQB15" s="33"/>
      <c r="IQC15" s="33"/>
      <c r="IQD15" s="33"/>
      <c r="IQE15" s="33"/>
      <c r="IQF15" s="33"/>
      <c r="IQG15" s="33"/>
      <c r="IQH15" s="33"/>
      <c r="IQI15" s="33"/>
      <c r="IQJ15" s="33"/>
      <c r="IQK15" s="33"/>
      <c r="IQL15" s="33"/>
      <c r="IQM15" s="33"/>
      <c r="IQN15" s="33"/>
      <c r="IQO15" s="33"/>
      <c r="IQP15" s="33"/>
      <c r="IQQ15" s="33"/>
      <c r="IQR15" s="33"/>
      <c r="IQS15" s="33"/>
      <c r="IQT15" s="33"/>
      <c r="IQU15" s="33"/>
      <c r="IQV15" s="33"/>
      <c r="IQW15" s="33"/>
      <c r="IQX15" s="33"/>
      <c r="IQY15" s="33"/>
      <c r="IQZ15" s="33"/>
      <c r="IRA15" s="33"/>
      <c r="IRB15" s="33"/>
      <c r="IRC15" s="33"/>
      <c r="IRD15" s="33"/>
      <c r="IRE15" s="33"/>
      <c r="IRF15" s="33"/>
      <c r="IRG15" s="33"/>
      <c r="IRH15" s="33"/>
      <c r="IRI15" s="33"/>
      <c r="IRJ15" s="33"/>
      <c r="IRK15" s="33"/>
      <c r="IRL15" s="33"/>
      <c r="IRM15" s="33"/>
      <c r="IRN15" s="33"/>
      <c r="IRO15" s="33"/>
      <c r="IRP15" s="33"/>
      <c r="IRQ15" s="33"/>
      <c r="IRR15" s="33"/>
      <c r="IRS15" s="33"/>
      <c r="IRT15" s="33"/>
      <c r="IRU15" s="33"/>
      <c r="IRV15" s="33"/>
      <c r="IRW15" s="33"/>
      <c r="IRX15" s="33"/>
      <c r="IRY15" s="33"/>
      <c r="IRZ15" s="33"/>
      <c r="ISA15" s="33"/>
      <c r="ISB15" s="33"/>
      <c r="ISC15" s="33"/>
      <c r="ISD15" s="33"/>
      <c r="ISE15" s="33"/>
      <c r="ISF15" s="33"/>
      <c r="ISG15" s="33"/>
      <c r="ISH15" s="33"/>
      <c r="ISI15" s="33"/>
      <c r="ISJ15" s="33"/>
      <c r="ISK15" s="33"/>
      <c r="ISL15" s="33"/>
      <c r="ISM15" s="33"/>
      <c r="ISN15" s="33"/>
      <c r="ISO15" s="33"/>
      <c r="ISP15" s="33"/>
      <c r="ISQ15" s="33"/>
      <c r="ISR15" s="33"/>
      <c r="ISS15" s="33"/>
      <c r="IST15" s="33"/>
      <c r="ISU15" s="33"/>
      <c r="ISV15" s="33"/>
      <c r="ISW15" s="33"/>
      <c r="ISX15" s="33"/>
      <c r="ISY15" s="33"/>
      <c r="ISZ15" s="33"/>
      <c r="ITA15" s="33"/>
      <c r="ITB15" s="33"/>
      <c r="ITC15" s="33"/>
      <c r="ITD15" s="33"/>
      <c r="ITE15" s="33"/>
      <c r="ITF15" s="33"/>
      <c r="ITG15" s="33"/>
      <c r="ITH15" s="33"/>
      <c r="ITI15" s="33"/>
      <c r="ITJ15" s="33"/>
      <c r="ITK15" s="33"/>
      <c r="ITL15" s="33"/>
      <c r="ITM15" s="33"/>
      <c r="ITN15" s="33"/>
      <c r="ITO15" s="33"/>
      <c r="ITP15" s="33"/>
      <c r="ITQ15" s="33"/>
      <c r="ITR15" s="33"/>
      <c r="ITS15" s="33"/>
      <c r="ITT15" s="33"/>
      <c r="ITU15" s="33"/>
      <c r="ITV15" s="33"/>
      <c r="ITW15" s="33"/>
      <c r="ITX15" s="33"/>
      <c r="ITY15" s="33"/>
      <c r="ITZ15" s="33"/>
      <c r="IUA15" s="33"/>
      <c r="IUB15" s="33"/>
      <c r="IUC15" s="33"/>
      <c r="IUD15" s="33"/>
      <c r="IUE15" s="33"/>
      <c r="IUF15" s="33"/>
      <c r="IUG15" s="33"/>
      <c r="IUH15" s="33"/>
      <c r="IUI15" s="33"/>
      <c r="IUJ15" s="33"/>
      <c r="IUK15" s="33"/>
      <c r="IUL15" s="33"/>
      <c r="IUM15" s="33"/>
      <c r="IUN15" s="33"/>
      <c r="IUO15" s="33"/>
      <c r="IUP15" s="33"/>
      <c r="IUQ15" s="33"/>
      <c r="IUR15" s="33"/>
      <c r="IUS15" s="33"/>
      <c r="IUT15" s="33"/>
      <c r="IUU15" s="33"/>
      <c r="IUV15" s="33"/>
      <c r="IUW15" s="33"/>
      <c r="IUX15" s="33"/>
      <c r="IUY15" s="33"/>
      <c r="IUZ15" s="33"/>
      <c r="IVA15" s="33"/>
      <c r="IVB15" s="33"/>
      <c r="IVC15" s="33"/>
      <c r="IVD15" s="33"/>
      <c r="IVE15" s="33"/>
      <c r="IVF15" s="33"/>
      <c r="IVG15" s="33"/>
      <c r="IVH15" s="33"/>
      <c r="IVI15" s="33"/>
      <c r="IVJ15" s="33"/>
      <c r="IVK15" s="33"/>
      <c r="IVL15" s="33"/>
      <c r="IVM15" s="33"/>
      <c r="IVN15" s="33"/>
      <c r="IVO15" s="33"/>
      <c r="IVP15" s="33"/>
      <c r="IVQ15" s="33"/>
      <c r="IVR15" s="33"/>
      <c r="IVS15" s="33"/>
      <c r="IVT15" s="33"/>
      <c r="IVU15" s="33"/>
      <c r="IVV15" s="33"/>
      <c r="IVW15" s="33"/>
      <c r="IVX15" s="33"/>
      <c r="IVY15" s="33"/>
      <c r="IVZ15" s="33"/>
      <c r="IWA15" s="33"/>
      <c r="IWB15" s="33"/>
      <c r="IWC15" s="33"/>
      <c r="IWD15" s="33"/>
      <c r="IWE15" s="33"/>
      <c r="IWF15" s="33"/>
      <c r="IWG15" s="33"/>
      <c r="IWH15" s="33"/>
      <c r="IWI15" s="33"/>
      <c r="IWJ15" s="33"/>
      <c r="IWK15" s="33"/>
      <c r="IWL15" s="33"/>
      <c r="IWM15" s="33"/>
      <c r="IWN15" s="33"/>
      <c r="IWO15" s="33"/>
      <c r="IWP15" s="33"/>
      <c r="IWQ15" s="33"/>
      <c r="IWR15" s="33"/>
      <c r="IWS15" s="33"/>
      <c r="IWT15" s="33"/>
      <c r="IWU15" s="33"/>
      <c r="IWV15" s="33"/>
      <c r="IWW15" s="33"/>
      <c r="IWX15" s="33"/>
      <c r="IWY15" s="33"/>
      <c r="IWZ15" s="33"/>
      <c r="IXA15" s="33"/>
      <c r="IXB15" s="33"/>
      <c r="IXC15" s="33"/>
      <c r="IXD15" s="33"/>
      <c r="IXE15" s="33"/>
      <c r="IXF15" s="33"/>
      <c r="IXG15" s="33"/>
      <c r="IXH15" s="33"/>
      <c r="IXI15" s="33"/>
      <c r="IXJ15" s="33"/>
      <c r="IXK15" s="33"/>
      <c r="IXL15" s="33"/>
      <c r="IXM15" s="33"/>
      <c r="IXN15" s="33"/>
      <c r="IXO15" s="33"/>
      <c r="IXP15" s="33"/>
      <c r="IXQ15" s="33"/>
      <c r="IXR15" s="33"/>
      <c r="IXS15" s="33"/>
      <c r="IXT15" s="33"/>
      <c r="IXU15" s="33"/>
      <c r="IXV15" s="33"/>
      <c r="IXW15" s="33"/>
      <c r="IXX15" s="33"/>
      <c r="IXY15" s="33"/>
      <c r="IXZ15" s="33"/>
      <c r="IYA15" s="33"/>
      <c r="IYB15" s="33"/>
      <c r="IYC15" s="33"/>
      <c r="IYD15" s="33"/>
      <c r="IYE15" s="33"/>
      <c r="IYF15" s="33"/>
      <c r="IYG15" s="33"/>
      <c r="IYH15" s="33"/>
      <c r="IYI15" s="33"/>
      <c r="IYJ15" s="33"/>
      <c r="IYK15" s="33"/>
      <c r="IYL15" s="33"/>
      <c r="IYM15" s="33"/>
      <c r="IYN15" s="33"/>
      <c r="IYO15" s="33"/>
      <c r="IYP15" s="33"/>
      <c r="IYQ15" s="33"/>
      <c r="IYR15" s="33"/>
      <c r="IYS15" s="33"/>
      <c r="IYT15" s="33"/>
      <c r="IYU15" s="33"/>
      <c r="IYV15" s="33"/>
      <c r="IYW15" s="33"/>
      <c r="IYX15" s="33"/>
      <c r="IYY15" s="33"/>
      <c r="IYZ15" s="33"/>
      <c r="IZA15" s="33"/>
      <c r="IZB15" s="33"/>
      <c r="IZC15" s="33"/>
      <c r="IZD15" s="33"/>
      <c r="IZE15" s="33"/>
      <c r="IZF15" s="33"/>
      <c r="IZG15" s="33"/>
      <c r="IZH15" s="33"/>
      <c r="IZI15" s="33"/>
      <c r="IZJ15" s="33"/>
      <c r="IZK15" s="33"/>
      <c r="IZL15" s="33"/>
      <c r="IZM15" s="33"/>
      <c r="IZN15" s="33"/>
      <c r="IZO15" s="33"/>
      <c r="IZP15" s="33"/>
      <c r="IZQ15" s="33"/>
      <c r="IZR15" s="33"/>
      <c r="IZS15" s="33"/>
      <c r="IZT15" s="33"/>
      <c r="IZU15" s="33"/>
      <c r="IZV15" s="33"/>
      <c r="IZW15" s="33"/>
      <c r="IZX15" s="33"/>
      <c r="IZY15" s="33"/>
      <c r="IZZ15" s="33"/>
      <c r="JAA15" s="33"/>
      <c r="JAB15" s="33"/>
      <c r="JAC15" s="33"/>
      <c r="JAD15" s="33"/>
      <c r="JAE15" s="33"/>
      <c r="JAF15" s="33"/>
      <c r="JAG15" s="33"/>
      <c r="JAH15" s="33"/>
      <c r="JAI15" s="33"/>
      <c r="JAJ15" s="33"/>
      <c r="JAK15" s="33"/>
      <c r="JAL15" s="33"/>
      <c r="JAM15" s="33"/>
      <c r="JAN15" s="33"/>
      <c r="JAO15" s="33"/>
      <c r="JAP15" s="33"/>
      <c r="JAQ15" s="33"/>
      <c r="JAR15" s="33"/>
      <c r="JAS15" s="33"/>
      <c r="JAT15" s="33"/>
      <c r="JAU15" s="33"/>
      <c r="JAV15" s="33"/>
      <c r="JAW15" s="33"/>
      <c r="JAX15" s="33"/>
      <c r="JAY15" s="33"/>
      <c r="JAZ15" s="33"/>
      <c r="JBA15" s="33"/>
      <c r="JBB15" s="33"/>
      <c r="JBC15" s="33"/>
      <c r="JBD15" s="33"/>
      <c r="JBE15" s="33"/>
      <c r="JBF15" s="33"/>
      <c r="JBG15" s="33"/>
      <c r="JBH15" s="33"/>
      <c r="JBI15" s="33"/>
      <c r="JBJ15" s="33"/>
      <c r="JBK15" s="33"/>
      <c r="JBL15" s="33"/>
      <c r="JBM15" s="33"/>
      <c r="JBN15" s="33"/>
      <c r="JBO15" s="33"/>
      <c r="JBP15" s="33"/>
      <c r="JBQ15" s="33"/>
      <c r="JBR15" s="33"/>
      <c r="JBS15" s="33"/>
      <c r="JBT15" s="33"/>
      <c r="JBU15" s="33"/>
      <c r="JBV15" s="33"/>
      <c r="JBW15" s="33"/>
      <c r="JBX15" s="33"/>
      <c r="JBY15" s="33"/>
      <c r="JBZ15" s="33"/>
      <c r="JCA15" s="33"/>
      <c r="JCB15" s="33"/>
      <c r="JCC15" s="33"/>
      <c r="JCD15" s="33"/>
      <c r="JCE15" s="33"/>
      <c r="JCF15" s="33"/>
      <c r="JCG15" s="33"/>
      <c r="JCH15" s="33"/>
      <c r="JCI15" s="33"/>
      <c r="JCJ15" s="33"/>
      <c r="JCK15" s="33"/>
      <c r="JCL15" s="33"/>
      <c r="JCM15" s="33"/>
      <c r="JCN15" s="33"/>
      <c r="JCO15" s="33"/>
      <c r="JCP15" s="33"/>
      <c r="JCQ15" s="33"/>
      <c r="JCR15" s="33"/>
      <c r="JCS15" s="33"/>
      <c r="JCT15" s="33"/>
      <c r="JCU15" s="33"/>
      <c r="JCV15" s="33"/>
      <c r="JCW15" s="33"/>
      <c r="JCX15" s="33"/>
      <c r="JCY15" s="33"/>
      <c r="JCZ15" s="33"/>
      <c r="JDA15" s="33"/>
      <c r="JDB15" s="33"/>
      <c r="JDC15" s="33"/>
      <c r="JDD15" s="33"/>
      <c r="JDE15" s="33"/>
      <c r="JDF15" s="33"/>
      <c r="JDG15" s="33"/>
      <c r="JDH15" s="33"/>
      <c r="JDI15" s="33"/>
      <c r="JDJ15" s="33"/>
      <c r="JDK15" s="33"/>
      <c r="JDL15" s="33"/>
      <c r="JDM15" s="33"/>
      <c r="JDN15" s="33"/>
      <c r="JDO15" s="33"/>
      <c r="JDP15" s="33"/>
      <c r="JDQ15" s="33"/>
      <c r="JDR15" s="33"/>
      <c r="JDS15" s="33"/>
      <c r="JDT15" s="33"/>
      <c r="JDU15" s="33"/>
      <c r="JDV15" s="33"/>
      <c r="JDW15" s="33"/>
      <c r="JDX15" s="33"/>
      <c r="JDY15" s="33"/>
      <c r="JDZ15" s="33"/>
      <c r="JEA15" s="33"/>
      <c r="JEB15" s="33"/>
      <c r="JEC15" s="33"/>
      <c r="JED15" s="33"/>
      <c r="JEE15" s="33"/>
      <c r="JEF15" s="33"/>
      <c r="JEG15" s="33"/>
      <c r="JEH15" s="33"/>
      <c r="JEI15" s="33"/>
      <c r="JEJ15" s="33"/>
      <c r="JEK15" s="33"/>
      <c r="JEL15" s="33"/>
      <c r="JEM15" s="33"/>
      <c r="JEN15" s="33"/>
      <c r="JEO15" s="33"/>
      <c r="JEP15" s="33"/>
      <c r="JEQ15" s="33"/>
      <c r="JER15" s="33"/>
      <c r="JES15" s="33"/>
      <c r="JET15" s="33"/>
      <c r="JEU15" s="33"/>
      <c r="JEV15" s="33"/>
      <c r="JEW15" s="33"/>
      <c r="JEX15" s="33"/>
      <c r="JEY15" s="33"/>
      <c r="JEZ15" s="33"/>
      <c r="JFA15" s="33"/>
      <c r="JFB15" s="33"/>
      <c r="JFC15" s="33"/>
      <c r="JFD15" s="33"/>
      <c r="JFE15" s="33"/>
      <c r="JFF15" s="33"/>
      <c r="JFG15" s="33"/>
      <c r="JFH15" s="33"/>
      <c r="JFI15" s="33"/>
      <c r="JFJ15" s="33"/>
      <c r="JFK15" s="33"/>
      <c r="JFL15" s="33"/>
      <c r="JFM15" s="33"/>
      <c r="JFN15" s="33"/>
      <c r="JFO15" s="33"/>
      <c r="JFP15" s="33"/>
      <c r="JFQ15" s="33"/>
      <c r="JFR15" s="33"/>
      <c r="JFS15" s="33"/>
      <c r="JFT15" s="33"/>
      <c r="JFU15" s="33"/>
      <c r="JFV15" s="33"/>
      <c r="JFW15" s="33"/>
      <c r="JFX15" s="33"/>
      <c r="JFY15" s="33"/>
      <c r="JFZ15" s="33"/>
      <c r="JGA15" s="33"/>
      <c r="JGB15" s="33"/>
      <c r="JGC15" s="33"/>
      <c r="JGD15" s="33"/>
      <c r="JGE15" s="33"/>
      <c r="JGF15" s="33"/>
      <c r="JGG15" s="33"/>
      <c r="JGH15" s="33"/>
      <c r="JGI15" s="33"/>
      <c r="JGJ15" s="33"/>
      <c r="JGK15" s="33"/>
      <c r="JGL15" s="33"/>
      <c r="JGM15" s="33"/>
      <c r="JGN15" s="33"/>
      <c r="JGO15" s="33"/>
      <c r="JGP15" s="33"/>
      <c r="JGQ15" s="33"/>
      <c r="JGR15" s="33"/>
      <c r="JGS15" s="33"/>
      <c r="JGT15" s="33"/>
      <c r="JGU15" s="33"/>
      <c r="JGV15" s="33"/>
      <c r="JGW15" s="33"/>
      <c r="JGX15" s="33"/>
      <c r="JGY15" s="33"/>
      <c r="JGZ15" s="33"/>
      <c r="JHA15" s="33"/>
      <c r="JHB15" s="33"/>
      <c r="JHC15" s="33"/>
      <c r="JHD15" s="33"/>
      <c r="JHE15" s="33"/>
      <c r="JHF15" s="33"/>
      <c r="JHG15" s="33"/>
      <c r="JHH15" s="33"/>
      <c r="JHI15" s="33"/>
      <c r="JHJ15" s="33"/>
      <c r="JHK15" s="33"/>
      <c r="JHL15" s="33"/>
      <c r="JHM15" s="33"/>
      <c r="JHN15" s="33"/>
      <c r="JHO15" s="33"/>
      <c r="JHP15" s="33"/>
      <c r="JHQ15" s="33"/>
      <c r="JHR15" s="33"/>
      <c r="JHS15" s="33"/>
      <c r="JHT15" s="33"/>
      <c r="JHU15" s="33"/>
      <c r="JHV15" s="33"/>
      <c r="JHW15" s="33"/>
      <c r="JHX15" s="33"/>
      <c r="JHY15" s="33"/>
      <c r="JHZ15" s="33"/>
      <c r="JIA15" s="33"/>
      <c r="JIB15" s="33"/>
      <c r="JIC15" s="33"/>
      <c r="JID15" s="33"/>
      <c r="JIE15" s="33"/>
      <c r="JIF15" s="33"/>
      <c r="JIG15" s="33"/>
      <c r="JIH15" s="33"/>
      <c r="JII15" s="33"/>
      <c r="JIJ15" s="33"/>
      <c r="JIK15" s="33"/>
      <c r="JIL15" s="33"/>
      <c r="JIM15" s="33"/>
      <c r="JIN15" s="33"/>
      <c r="JIO15" s="33"/>
      <c r="JIP15" s="33"/>
      <c r="JIQ15" s="33"/>
      <c r="JIR15" s="33"/>
      <c r="JIS15" s="33"/>
      <c r="JIT15" s="33"/>
      <c r="JIU15" s="33"/>
      <c r="JIV15" s="33"/>
      <c r="JIW15" s="33"/>
      <c r="JIX15" s="33"/>
      <c r="JIY15" s="33"/>
      <c r="JIZ15" s="33"/>
      <c r="JJA15" s="33"/>
      <c r="JJB15" s="33"/>
      <c r="JJC15" s="33"/>
      <c r="JJD15" s="33"/>
      <c r="JJE15" s="33"/>
      <c r="JJF15" s="33"/>
      <c r="JJG15" s="33"/>
      <c r="JJH15" s="33"/>
      <c r="JJI15" s="33"/>
      <c r="JJJ15" s="33"/>
      <c r="JJK15" s="33"/>
      <c r="JJL15" s="33"/>
      <c r="JJM15" s="33"/>
      <c r="JJN15" s="33"/>
      <c r="JJO15" s="33"/>
      <c r="JJP15" s="33"/>
      <c r="JJQ15" s="33"/>
      <c r="JJR15" s="33"/>
      <c r="JJS15" s="33"/>
      <c r="JJT15" s="33"/>
      <c r="JJU15" s="33"/>
      <c r="JJV15" s="33"/>
      <c r="JJW15" s="33"/>
      <c r="JJX15" s="33"/>
      <c r="JJY15" s="33"/>
      <c r="JJZ15" s="33"/>
      <c r="JKA15" s="33"/>
      <c r="JKB15" s="33"/>
      <c r="JKC15" s="33"/>
      <c r="JKD15" s="33"/>
      <c r="JKE15" s="33"/>
      <c r="JKF15" s="33"/>
      <c r="JKG15" s="33"/>
      <c r="JKH15" s="33"/>
      <c r="JKI15" s="33"/>
      <c r="JKJ15" s="33"/>
      <c r="JKK15" s="33"/>
      <c r="JKL15" s="33"/>
      <c r="JKM15" s="33"/>
      <c r="JKN15" s="33"/>
      <c r="JKO15" s="33"/>
      <c r="JKP15" s="33"/>
      <c r="JKQ15" s="33"/>
      <c r="JKR15" s="33"/>
      <c r="JKS15" s="33"/>
      <c r="JKT15" s="33"/>
      <c r="JKU15" s="33"/>
      <c r="JKV15" s="33"/>
      <c r="JKW15" s="33"/>
      <c r="JKX15" s="33"/>
      <c r="JKY15" s="33"/>
      <c r="JKZ15" s="33"/>
      <c r="JLA15" s="33"/>
      <c r="JLB15" s="33"/>
      <c r="JLC15" s="33"/>
      <c r="JLD15" s="33"/>
      <c r="JLE15" s="33"/>
      <c r="JLF15" s="33"/>
      <c r="JLG15" s="33"/>
      <c r="JLH15" s="33"/>
      <c r="JLI15" s="33"/>
      <c r="JLJ15" s="33"/>
      <c r="JLK15" s="33"/>
      <c r="JLL15" s="33"/>
      <c r="JLM15" s="33"/>
      <c r="JLN15" s="33"/>
      <c r="JLO15" s="33"/>
      <c r="JLP15" s="33"/>
      <c r="JLQ15" s="33"/>
      <c r="JLR15" s="33"/>
      <c r="JLS15" s="33"/>
      <c r="JLT15" s="33"/>
      <c r="JLU15" s="33"/>
      <c r="JLV15" s="33"/>
      <c r="JLW15" s="33"/>
      <c r="JLX15" s="33"/>
      <c r="JLY15" s="33"/>
      <c r="JLZ15" s="33"/>
      <c r="JMA15" s="33"/>
      <c r="JMB15" s="33"/>
      <c r="JMC15" s="33"/>
      <c r="JMD15" s="33"/>
      <c r="JME15" s="33"/>
      <c r="JMF15" s="33"/>
      <c r="JMG15" s="33"/>
      <c r="JMH15" s="33"/>
      <c r="JMI15" s="33"/>
      <c r="JMJ15" s="33"/>
      <c r="JMK15" s="33"/>
      <c r="JML15" s="33"/>
      <c r="JMM15" s="33"/>
      <c r="JMN15" s="33"/>
      <c r="JMO15" s="33"/>
      <c r="JMP15" s="33"/>
      <c r="JMQ15" s="33"/>
      <c r="JMR15" s="33"/>
      <c r="JMS15" s="33"/>
      <c r="JMT15" s="33"/>
      <c r="JMU15" s="33"/>
      <c r="JMV15" s="33"/>
      <c r="JMW15" s="33"/>
      <c r="JMX15" s="33"/>
      <c r="JMY15" s="33"/>
      <c r="JMZ15" s="33"/>
      <c r="JNA15" s="33"/>
      <c r="JNB15" s="33"/>
      <c r="JNC15" s="33"/>
      <c r="JND15" s="33"/>
      <c r="JNE15" s="33"/>
      <c r="JNF15" s="33"/>
      <c r="JNG15" s="33"/>
      <c r="JNH15" s="33"/>
      <c r="JNI15" s="33"/>
      <c r="JNJ15" s="33"/>
      <c r="JNK15" s="33"/>
      <c r="JNL15" s="33"/>
      <c r="JNM15" s="33"/>
      <c r="JNN15" s="33"/>
      <c r="JNO15" s="33"/>
      <c r="JNP15" s="33"/>
      <c r="JNQ15" s="33"/>
      <c r="JNR15" s="33"/>
      <c r="JNS15" s="33"/>
      <c r="JNT15" s="33"/>
      <c r="JNU15" s="33"/>
      <c r="JNV15" s="33"/>
      <c r="JNW15" s="33"/>
      <c r="JNX15" s="33"/>
      <c r="JNY15" s="33"/>
      <c r="JNZ15" s="33"/>
      <c r="JOA15" s="33"/>
      <c r="JOB15" s="33"/>
      <c r="JOC15" s="33"/>
      <c r="JOD15" s="33"/>
      <c r="JOE15" s="33"/>
      <c r="JOF15" s="33"/>
      <c r="JOG15" s="33"/>
      <c r="JOH15" s="33"/>
      <c r="JOI15" s="33"/>
      <c r="JOJ15" s="33"/>
      <c r="JOK15" s="33"/>
      <c r="JOL15" s="33"/>
      <c r="JOM15" s="33"/>
      <c r="JON15" s="33"/>
      <c r="JOO15" s="33"/>
      <c r="JOP15" s="33"/>
      <c r="JOQ15" s="33"/>
      <c r="JOR15" s="33"/>
      <c r="JOS15" s="33"/>
      <c r="JOT15" s="33"/>
      <c r="JOU15" s="33"/>
      <c r="JOV15" s="33"/>
      <c r="JOW15" s="33"/>
      <c r="JOX15" s="33"/>
      <c r="JOY15" s="33"/>
      <c r="JOZ15" s="33"/>
      <c r="JPA15" s="33"/>
      <c r="JPB15" s="33"/>
      <c r="JPC15" s="33"/>
      <c r="JPD15" s="33"/>
      <c r="JPE15" s="33"/>
      <c r="JPF15" s="33"/>
      <c r="JPG15" s="33"/>
      <c r="JPH15" s="33"/>
      <c r="JPI15" s="33"/>
      <c r="JPJ15" s="33"/>
      <c r="JPK15" s="33"/>
      <c r="JPL15" s="33"/>
      <c r="JPM15" s="33"/>
      <c r="JPN15" s="33"/>
      <c r="JPO15" s="33"/>
      <c r="JPP15" s="33"/>
      <c r="JPQ15" s="33"/>
      <c r="JPR15" s="33"/>
      <c r="JPS15" s="33"/>
      <c r="JPT15" s="33"/>
      <c r="JPU15" s="33"/>
      <c r="JPV15" s="33"/>
      <c r="JPW15" s="33"/>
      <c r="JPX15" s="33"/>
      <c r="JPY15" s="33"/>
      <c r="JPZ15" s="33"/>
      <c r="JQA15" s="33"/>
      <c r="JQB15" s="33"/>
      <c r="JQC15" s="33"/>
      <c r="JQD15" s="33"/>
      <c r="JQE15" s="33"/>
      <c r="JQF15" s="33"/>
      <c r="JQG15" s="33"/>
      <c r="JQH15" s="33"/>
      <c r="JQI15" s="33"/>
      <c r="JQJ15" s="33"/>
      <c r="JQK15" s="33"/>
      <c r="JQL15" s="33"/>
      <c r="JQM15" s="33"/>
      <c r="JQN15" s="33"/>
      <c r="JQO15" s="33"/>
      <c r="JQP15" s="33"/>
      <c r="JQQ15" s="33"/>
      <c r="JQR15" s="33"/>
      <c r="JQS15" s="33"/>
      <c r="JQT15" s="33"/>
      <c r="JQU15" s="33"/>
      <c r="JQV15" s="33"/>
      <c r="JQW15" s="33"/>
      <c r="JQX15" s="33"/>
      <c r="JQY15" s="33"/>
      <c r="JQZ15" s="33"/>
      <c r="JRA15" s="33"/>
      <c r="JRB15" s="33"/>
      <c r="JRC15" s="33"/>
      <c r="JRD15" s="33"/>
      <c r="JRE15" s="33"/>
      <c r="JRF15" s="33"/>
      <c r="JRG15" s="33"/>
      <c r="JRH15" s="33"/>
      <c r="JRI15" s="33"/>
      <c r="JRJ15" s="33"/>
      <c r="JRK15" s="33"/>
      <c r="JRL15" s="33"/>
      <c r="JRM15" s="33"/>
      <c r="JRN15" s="33"/>
      <c r="JRO15" s="33"/>
      <c r="JRP15" s="33"/>
      <c r="JRQ15" s="33"/>
      <c r="JRR15" s="33"/>
      <c r="JRS15" s="33"/>
      <c r="JRT15" s="33"/>
      <c r="JRU15" s="33"/>
      <c r="JRV15" s="33"/>
      <c r="JRW15" s="33"/>
      <c r="JRX15" s="33"/>
      <c r="JRY15" s="33"/>
      <c r="JRZ15" s="33"/>
      <c r="JSA15" s="33"/>
      <c r="JSB15" s="33"/>
      <c r="JSC15" s="33"/>
      <c r="JSD15" s="33"/>
      <c r="JSE15" s="33"/>
      <c r="JSF15" s="33"/>
      <c r="JSG15" s="33"/>
      <c r="JSH15" s="33"/>
      <c r="JSI15" s="33"/>
      <c r="JSJ15" s="33"/>
      <c r="JSK15" s="33"/>
      <c r="JSL15" s="33"/>
      <c r="JSM15" s="33"/>
      <c r="JSN15" s="33"/>
      <c r="JSO15" s="33"/>
      <c r="JSP15" s="33"/>
      <c r="JSQ15" s="33"/>
      <c r="JSR15" s="33"/>
      <c r="JSS15" s="33"/>
      <c r="JST15" s="33"/>
      <c r="JSU15" s="33"/>
      <c r="JSV15" s="33"/>
      <c r="JSW15" s="33"/>
      <c r="JSX15" s="33"/>
      <c r="JSY15" s="33"/>
      <c r="JSZ15" s="33"/>
      <c r="JTA15" s="33"/>
      <c r="JTB15" s="33"/>
      <c r="JTC15" s="33"/>
      <c r="JTD15" s="33"/>
      <c r="JTE15" s="33"/>
      <c r="JTF15" s="33"/>
      <c r="JTG15" s="33"/>
      <c r="JTH15" s="33"/>
      <c r="JTI15" s="33"/>
      <c r="JTJ15" s="33"/>
      <c r="JTK15" s="33"/>
      <c r="JTL15" s="33"/>
      <c r="JTM15" s="33"/>
      <c r="JTN15" s="33"/>
      <c r="JTO15" s="33"/>
      <c r="JTP15" s="33"/>
      <c r="JTQ15" s="33"/>
      <c r="JTR15" s="33"/>
      <c r="JTS15" s="33"/>
      <c r="JTT15" s="33"/>
      <c r="JTU15" s="33"/>
      <c r="JTV15" s="33"/>
      <c r="JTW15" s="33"/>
      <c r="JTX15" s="33"/>
      <c r="JTY15" s="33"/>
      <c r="JTZ15" s="33"/>
      <c r="JUA15" s="33"/>
      <c r="JUB15" s="33"/>
      <c r="JUC15" s="33"/>
      <c r="JUD15" s="33"/>
      <c r="JUE15" s="33"/>
      <c r="JUF15" s="33"/>
      <c r="JUG15" s="33"/>
      <c r="JUH15" s="33"/>
      <c r="JUI15" s="33"/>
      <c r="JUJ15" s="33"/>
      <c r="JUK15" s="33"/>
      <c r="JUL15" s="33"/>
      <c r="JUM15" s="33"/>
      <c r="JUN15" s="33"/>
      <c r="JUO15" s="33"/>
      <c r="JUP15" s="33"/>
      <c r="JUQ15" s="33"/>
      <c r="JUR15" s="33"/>
      <c r="JUS15" s="33"/>
      <c r="JUT15" s="33"/>
      <c r="JUU15" s="33"/>
      <c r="JUV15" s="33"/>
      <c r="JUW15" s="33"/>
      <c r="JUX15" s="33"/>
      <c r="JUY15" s="33"/>
      <c r="JUZ15" s="33"/>
      <c r="JVA15" s="33"/>
      <c r="JVB15" s="33"/>
      <c r="JVC15" s="33"/>
      <c r="JVD15" s="33"/>
      <c r="JVE15" s="33"/>
      <c r="JVF15" s="33"/>
      <c r="JVG15" s="33"/>
      <c r="JVH15" s="33"/>
      <c r="JVI15" s="33"/>
      <c r="JVJ15" s="33"/>
      <c r="JVK15" s="33"/>
      <c r="JVL15" s="33"/>
      <c r="JVM15" s="33"/>
      <c r="JVN15" s="33"/>
      <c r="JVO15" s="33"/>
      <c r="JVP15" s="33"/>
      <c r="JVQ15" s="33"/>
      <c r="JVR15" s="33"/>
      <c r="JVS15" s="33"/>
      <c r="JVT15" s="33"/>
      <c r="JVU15" s="33"/>
      <c r="JVV15" s="33"/>
      <c r="JVW15" s="33"/>
      <c r="JVX15" s="33"/>
      <c r="JVY15" s="33"/>
      <c r="JVZ15" s="33"/>
      <c r="JWA15" s="33"/>
      <c r="JWB15" s="33"/>
      <c r="JWC15" s="33"/>
      <c r="JWD15" s="33"/>
      <c r="JWE15" s="33"/>
      <c r="JWF15" s="33"/>
      <c r="JWG15" s="33"/>
      <c r="JWH15" s="33"/>
      <c r="JWI15" s="33"/>
      <c r="JWJ15" s="33"/>
      <c r="JWK15" s="33"/>
      <c r="JWL15" s="33"/>
      <c r="JWM15" s="33"/>
      <c r="JWN15" s="33"/>
      <c r="JWO15" s="33"/>
      <c r="JWP15" s="33"/>
      <c r="JWQ15" s="33"/>
      <c r="JWR15" s="33"/>
      <c r="JWS15" s="33"/>
      <c r="JWT15" s="33"/>
      <c r="JWU15" s="33"/>
      <c r="JWV15" s="33"/>
      <c r="JWW15" s="33"/>
      <c r="JWX15" s="33"/>
      <c r="JWY15" s="33"/>
      <c r="JWZ15" s="33"/>
      <c r="JXA15" s="33"/>
      <c r="JXB15" s="33"/>
      <c r="JXC15" s="33"/>
      <c r="JXD15" s="33"/>
      <c r="JXE15" s="33"/>
      <c r="JXF15" s="33"/>
      <c r="JXG15" s="33"/>
      <c r="JXH15" s="33"/>
      <c r="JXI15" s="33"/>
      <c r="JXJ15" s="33"/>
      <c r="JXK15" s="33"/>
      <c r="JXL15" s="33"/>
      <c r="JXM15" s="33"/>
      <c r="JXN15" s="33"/>
      <c r="JXO15" s="33"/>
      <c r="JXP15" s="33"/>
      <c r="JXQ15" s="33"/>
      <c r="JXR15" s="33"/>
      <c r="JXS15" s="33"/>
      <c r="JXT15" s="33"/>
      <c r="JXU15" s="33"/>
      <c r="JXV15" s="33"/>
      <c r="JXW15" s="33"/>
      <c r="JXX15" s="33"/>
      <c r="JXY15" s="33"/>
      <c r="JXZ15" s="33"/>
      <c r="JYA15" s="33"/>
      <c r="JYB15" s="33"/>
      <c r="JYC15" s="33"/>
      <c r="JYD15" s="33"/>
      <c r="JYE15" s="33"/>
      <c r="JYF15" s="33"/>
      <c r="JYG15" s="33"/>
      <c r="JYH15" s="33"/>
      <c r="JYI15" s="33"/>
      <c r="JYJ15" s="33"/>
      <c r="JYK15" s="33"/>
      <c r="JYL15" s="33"/>
      <c r="JYM15" s="33"/>
      <c r="JYN15" s="33"/>
      <c r="JYO15" s="33"/>
      <c r="JYP15" s="33"/>
      <c r="JYQ15" s="33"/>
      <c r="JYR15" s="33"/>
      <c r="JYS15" s="33"/>
      <c r="JYT15" s="33"/>
      <c r="JYU15" s="33"/>
      <c r="JYV15" s="33"/>
      <c r="JYW15" s="33"/>
      <c r="JYX15" s="33"/>
      <c r="JYY15" s="33"/>
      <c r="JYZ15" s="33"/>
      <c r="JZA15" s="33"/>
      <c r="JZB15" s="33"/>
      <c r="JZC15" s="33"/>
      <c r="JZD15" s="33"/>
      <c r="JZE15" s="33"/>
      <c r="JZF15" s="33"/>
      <c r="JZG15" s="33"/>
      <c r="JZH15" s="33"/>
      <c r="JZI15" s="33"/>
      <c r="JZJ15" s="33"/>
      <c r="JZK15" s="33"/>
      <c r="JZL15" s="33"/>
      <c r="JZM15" s="33"/>
      <c r="JZN15" s="33"/>
      <c r="JZO15" s="33"/>
      <c r="JZP15" s="33"/>
      <c r="JZQ15" s="33"/>
      <c r="JZR15" s="33"/>
      <c r="JZS15" s="33"/>
      <c r="JZT15" s="33"/>
      <c r="JZU15" s="33"/>
      <c r="JZV15" s="33"/>
      <c r="JZW15" s="33"/>
      <c r="JZX15" s="33"/>
      <c r="JZY15" s="33"/>
      <c r="JZZ15" s="33"/>
      <c r="KAA15" s="33"/>
      <c r="KAB15" s="33"/>
      <c r="KAC15" s="33"/>
      <c r="KAD15" s="33"/>
      <c r="KAE15" s="33"/>
      <c r="KAF15" s="33"/>
      <c r="KAG15" s="33"/>
      <c r="KAH15" s="33"/>
      <c r="KAI15" s="33"/>
      <c r="KAJ15" s="33"/>
      <c r="KAK15" s="33"/>
      <c r="KAL15" s="33"/>
      <c r="KAM15" s="33"/>
      <c r="KAN15" s="33"/>
      <c r="KAO15" s="33"/>
      <c r="KAP15" s="33"/>
      <c r="KAQ15" s="33"/>
      <c r="KAR15" s="33"/>
      <c r="KAS15" s="33"/>
      <c r="KAT15" s="33"/>
      <c r="KAU15" s="33"/>
      <c r="KAV15" s="33"/>
      <c r="KAW15" s="33"/>
      <c r="KAX15" s="33"/>
      <c r="KAY15" s="33"/>
      <c r="KAZ15" s="33"/>
      <c r="KBA15" s="33"/>
      <c r="KBB15" s="33"/>
      <c r="KBC15" s="33"/>
      <c r="KBD15" s="33"/>
      <c r="KBE15" s="33"/>
      <c r="KBF15" s="33"/>
      <c r="KBG15" s="33"/>
      <c r="KBH15" s="33"/>
      <c r="KBI15" s="33"/>
      <c r="KBJ15" s="33"/>
      <c r="KBK15" s="33"/>
      <c r="KBL15" s="33"/>
      <c r="KBM15" s="33"/>
      <c r="KBN15" s="33"/>
      <c r="KBO15" s="33"/>
      <c r="KBP15" s="33"/>
      <c r="KBQ15" s="33"/>
      <c r="KBR15" s="33"/>
      <c r="KBS15" s="33"/>
      <c r="KBT15" s="33"/>
      <c r="KBU15" s="33"/>
      <c r="KBV15" s="33"/>
      <c r="KBW15" s="33"/>
      <c r="KBX15" s="33"/>
      <c r="KBY15" s="33"/>
      <c r="KBZ15" s="33"/>
      <c r="KCA15" s="33"/>
      <c r="KCB15" s="33"/>
      <c r="KCC15" s="33"/>
      <c r="KCD15" s="33"/>
      <c r="KCE15" s="33"/>
      <c r="KCF15" s="33"/>
      <c r="KCG15" s="33"/>
      <c r="KCH15" s="33"/>
      <c r="KCI15" s="33"/>
      <c r="KCJ15" s="33"/>
      <c r="KCK15" s="33"/>
      <c r="KCL15" s="33"/>
      <c r="KCM15" s="33"/>
      <c r="KCN15" s="33"/>
      <c r="KCO15" s="33"/>
      <c r="KCP15" s="33"/>
      <c r="KCQ15" s="33"/>
      <c r="KCR15" s="33"/>
      <c r="KCS15" s="33"/>
      <c r="KCT15" s="33"/>
      <c r="KCU15" s="33"/>
      <c r="KCV15" s="33"/>
      <c r="KCW15" s="33"/>
      <c r="KCX15" s="33"/>
      <c r="KCY15" s="33"/>
      <c r="KCZ15" s="33"/>
      <c r="KDA15" s="33"/>
      <c r="KDB15" s="33"/>
      <c r="KDC15" s="33"/>
      <c r="KDD15" s="33"/>
      <c r="KDE15" s="33"/>
      <c r="KDF15" s="33"/>
      <c r="KDG15" s="33"/>
      <c r="KDH15" s="33"/>
      <c r="KDI15" s="33"/>
      <c r="KDJ15" s="33"/>
      <c r="KDK15" s="33"/>
      <c r="KDL15" s="33"/>
      <c r="KDM15" s="33"/>
      <c r="KDN15" s="33"/>
      <c r="KDO15" s="33"/>
      <c r="KDP15" s="33"/>
      <c r="KDQ15" s="33"/>
      <c r="KDR15" s="33"/>
      <c r="KDS15" s="33"/>
      <c r="KDT15" s="33"/>
      <c r="KDU15" s="33"/>
      <c r="KDV15" s="33"/>
      <c r="KDW15" s="33"/>
      <c r="KDX15" s="33"/>
      <c r="KDY15" s="33"/>
      <c r="KDZ15" s="33"/>
      <c r="KEA15" s="33"/>
      <c r="KEB15" s="33"/>
      <c r="KEC15" s="33"/>
      <c r="KED15" s="33"/>
      <c r="KEE15" s="33"/>
      <c r="KEF15" s="33"/>
      <c r="KEG15" s="33"/>
      <c r="KEH15" s="33"/>
      <c r="KEI15" s="33"/>
      <c r="KEJ15" s="33"/>
      <c r="KEK15" s="33"/>
      <c r="KEL15" s="33"/>
      <c r="KEM15" s="33"/>
      <c r="KEN15" s="33"/>
      <c r="KEO15" s="33"/>
      <c r="KEP15" s="33"/>
      <c r="KEQ15" s="33"/>
      <c r="KER15" s="33"/>
      <c r="KES15" s="33"/>
      <c r="KET15" s="33"/>
      <c r="KEU15" s="33"/>
      <c r="KEV15" s="33"/>
      <c r="KEW15" s="33"/>
      <c r="KEX15" s="33"/>
      <c r="KEY15" s="33"/>
      <c r="KEZ15" s="33"/>
      <c r="KFA15" s="33"/>
      <c r="KFB15" s="33"/>
      <c r="KFC15" s="33"/>
      <c r="KFD15" s="33"/>
      <c r="KFE15" s="33"/>
      <c r="KFF15" s="33"/>
      <c r="KFG15" s="33"/>
      <c r="KFH15" s="33"/>
      <c r="KFI15" s="33"/>
      <c r="KFJ15" s="33"/>
      <c r="KFK15" s="33"/>
      <c r="KFL15" s="33"/>
      <c r="KFM15" s="33"/>
      <c r="KFN15" s="33"/>
      <c r="KFO15" s="33"/>
      <c r="KFP15" s="33"/>
      <c r="KFQ15" s="33"/>
      <c r="KFR15" s="33"/>
      <c r="KFS15" s="33"/>
      <c r="KFT15" s="33"/>
      <c r="KFU15" s="33"/>
      <c r="KFV15" s="33"/>
      <c r="KFW15" s="33"/>
      <c r="KFX15" s="33"/>
      <c r="KFY15" s="33"/>
      <c r="KFZ15" s="33"/>
      <c r="KGA15" s="33"/>
      <c r="KGB15" s="33"/>
      <c r="KGC15" s="33"/>
      <c r="KGD15" s="33"/>
      <c r="KGE15" s="33"/>
      <c r="KGF15" s="33"/>
      <c r="KGG15" s="33"/>
      <c r="KGH15" s="33"/>
      <c r="KGI15" s="33"/>
      <c r="KGJ15" s="33"/>
      <c r="KGK15" s="33"/>
      <c r="KGL15" s="33"/>
      <c r="KGM15" s="33"/>
      <c r="KGN15" s="33"/>
      <c r="KGO15" s="33"/>
      <c r="KGP15" s="33"/>
      <c r="KGQ15" s="33"/>
      <c r="KGR15" s="33"/>
      <c r="KGS15" s="33"/>
      <c r="KGT15" s="33"/>
      <c r="KGU15" s="33"/>
      <c r="KGV15" s="33"/>
      <c r="KGW15" s="33"/>
      <c r="KGX15" s="33"/>
      <c r="KGY15" s="33"/>
      <c r="KGZ15" s="33"/>
      <c r="KHA15" s="33"/>
      <c r="KHB15" s="33"/>
      <c r="KHC15" s="33"/>
      <c r="KHD15" s="33"/>
      <c r="KHE15" s="33"/>
      <c r="KHF15" s="33"/>
      <c r="KHG15" s="33"/>
      <c r="KHH15" s="33"/>
      <c r="KHI15" s="33"/>
      <c r="KHJ15" s="33"/>
      <c r="KHK15" s="33"/>
      <c r="KHL15" s="33"/>
      <c r="KHM15" s="33"/>
      <c r="KHN15" s="33"/>
      <c r="KHO15" s="33"/>
      <c r="KHP15" s="33"/>
      <c r="KHQ15" s="33"/>
      <c r="KHR15" s="33"/>
      <c r="KHS15" s="33"/>
      <c r="KHT15" s="33"/>
      <c r="KHU15" s="33"/>
      <c r="KHV15" s="33"/>
      <c r="KHW15" s="33"/>
      <c r="KHX15" s="33"/>
      <c r="KHY15" s="33"/>
      <c r="KHZ15" s="33"/>
      <c r="KIA15" s="33"/>
      <c r="KIB15" s="33"/>
      <c r="KIC15" s="33"/>
      <c r="KID15" s="33"/>
      <c r="KIE15" s="33"/>
      <c r="KIF15" s="33"/>
      <c r="KIG15" s="33"/>
      <c r="KIH15" s="33"/>
      <c r="KII15" s="33"/>
      <c r="KIJ15" s="33"/>
      <c r="KIK15" s="33"/>
      <c r="KIL15" s="33"/>
      <c r="KIM15" s="33"/>
      <c r="KIN15" s="33"/>
      <c r="KIO15" s="33"/>
      <c r="KIP15" s="33"/>
      <c r="KIQ15" s="33"/>
      <c r="KIR15" s="33"/>
      <c r="KIS15" s="33"/>
      <c r="KIT15" s="33"/>
      <c r="KIU15" s="33"/>
      <c r="KIV15" s="33"/>
      <c r="KIW15" s="33"/>
      <c r="KIX15" s="33"/>
      <c r="KIY15" s="33"/>
      <c r="KIZ15" s="33"/>
      <c r="KJA15" s="33"/>
      <c r="KJB15" s="33"/>
      <c r="KJC15" s="33"/>
      <c r="KJD15" s="33"/>
      <c r="KJE15" s="33"/>
      <c r="KJF15" s="33"/>
      <c r="KJG15" s="33"/>
      <c r="KJH15" s="33"/>
      <c r="KJI15" s="33"/>
      <c r="KJJ15" s="33"/>
      <c r="KJK15" s="33"/>
      <c r="KJL15" s="33"/>
      <c r="KJM15" s="33"/>
      <c r="KJN15" s="33"/>
      <c r="KJO15" s="33"/>
      <c r="KJP15" s="33"/>
      <c r="KJQ15" s="33"/>
      <c r="KJR15" s="33"/>
      <c r="KJS15" s="33"/>
      <c r="KJT15" s="33"/>
      <c r="KJU15" s="33"/>
      <c r="KJV15" s="33"/>
      <c r="KJW15" s="33"/>
      <c r="KJX15" s="33"/>
      <c r="KJY15" s="33"/>
      <c r="KJZ15" s="33"/>
      <c r="KKA15" s="33"/>
      <c r="KKB15" s="33"/>
      <c r="KKC15" s="33"/>
      <c r="KKD15" s="33"/>
      <c r="KKE15" s="33"/>
      <c r="KKF15" s="33"/>
      <c r="KKG15" s="33"/>
      <c r="KKH15" s="33"/>
      <c r="KKI15" s="33"/>
      <c r="KKJ15" s="33"/>
      <c r="KKK15" s="33"/>
      <c r="KKL15" s="33"/>
      <c r="KKM15" s="33"/>
      <c r="KKN15" s="33"/>
      <c r="KKO15" s="33"/>
      <c r="KKP15" s="33"/>
      <c r="KKQ15" s="33"/>
      <c r="KKR15" s="33"/>
      <c r="KKS15" s="33"/>
      <c r="KKT15" s="33"/>
      <c r="KKU15" s="33"/>
      <c r="KKV15" s="33"/>
      <c r="KKW15" s="33"/>
      <c r="KKX15" s="33"/>
      <c r="KKY15" s="33"/>
      <c r="KKZ15" s="33"/>
      <c r="KLA15" s="33"/>
      <c r="KLB15" s="33"/>
      <c r="KLC15" s="33"/>
      <c r="KLD15" s="33"/>
      <c r="KLE15" s="33"/>
      <c r="KLF15" s="33"/>
      <c r="KLG15" s="33"/>
      <c r="KLH15" s="33"/>
      <c r="KLI15" s="33"/>
      <c r="KLJ15" s="33"/>
      <c r="KLK15" s="33"/>
      <c r="KLL15" s="33"/>
      <c r="KLM15" s="33"/>
      <c r="KLN15" s="33"/>
      <c r="KLO15" s="33"/>
      <c r="KLP15" s="33"/>
      <c r="KLQ15" s="33"/>
      <c r="KLR15" s="33"/>
      <c r="KLS15" s="33"/>
      <c r="KLT15" s="33"/>
      <c r="KLU15" s="33"/>
      <c r="KLV15" s="33"/>
      <c r="KLW15" s="33"/>
      <c r="KLX15" s="33"/>
      <c r="KLY15" s="33"/>
      <c r="KLZ15" s="33"/>
      <c r="KMA15" s="33"/>
      <c r="KMB15" s="33"/>
      <c r="KMC15" s="33"/>
      <c r="KMD15" s="33"/>
      <c r="KME15" s="33"/>
      <c r="KMF15" s="33"/>
      <c r="KMG15" s="33"/>
      <c r="KMH15" s="33"/>
      <c r="KMI15" s="33"/>
      <c r="KMJ15" s="33"/>
      <c r="KMK15" s="33"/>
      <c r="KML15" s="33"/>
      <c r="KMM15" s="33"/>
      <c r="KMN15" s="33"/>
      <c r="KMO15" s="33"/>
      <c r="KMP15" s="33"/>
      <c r="KMQ15" s="33"/>
      <c r="KMR15" s="33"/>
      <c r="KMS15" s="33"/>
      <c r="KMT15" s="33"/>
      <c r="KMU15" s="33"/>
      <c r="KMV15" s="33"/>
      <c r="KMW15" s="33"/>
      <c r="KMX15" s="33"/>
      <c r="KMY15" s="33"/>
      <c r="KMZ15" s="33"/>
      <c r="KNA15" s="33"/>
      <c r="KNB15" s="33"/>
      <c r="KNC15" s="33"/>
      <c r="KND15" s="33"/>
      <c r="KNE15" s="33"/>
      <c r="KNF15" s="33"/>
      <c r="KNG15" s="33"/>
      <c r="KNH15" s="33"/>
      <c r="KNI15" s="33"/>
      <c r="KNJ15" s="33"/>
      <c r="KNK15" s="33"/>
      <c r="KNL15" s="33"/>
      <c r="KNM15" s="33"/>
      <c r="KNN15" s="33"/>
      <c r="KNO15" s="33"/>
      <c r="KNP15" s="33"/>
      <c r="KNQ15" s="33"/>
      <c r="KNR15" s="33"/>
      <c r="KNS15" s="33"/>
      <c r="KNT15" s="33"/>
      <c r="KNU15" s="33"/>
      <c r="KNV15" s="33"/>
      <c r="KNW15" s="33"/>
      <c r="KNX15" s="33"/>
      <c r="KNY15" s="33"/>
      <c r="KNZ15" s="33"/>
      <c r="KOA15" s="33"/>
      <c r="KOB15" s="33"/>
      <c r="KOC15" s="33"/>
      <c r="KOD15" s="33"/>
      <c r="KOE15" s="33"/>
      <c r="KOF15" s="33"/>
      <c r="KOG15" s="33"/>
      <c r="KOH15" s="33"/>
      <c r="KOI15" s="33"/>
      <c r="KOJ15" s="33"/>
      <c r="KOK15" s="33"/>
      <c r="KOL15" s="33"/>
      <c r="KOM15" s="33"/>
      <c r="KON15" s="33"/>
      <c r="KOO15" s="33"/>
      <c r="KOP15" s="33"/>
      <c r="KOQ15" s="33"/>
      <c r="KOR15" s="33"/>
      <c r="KOS15" s="33"/>
      <c r="KOT15" s="33"/>
      <c r="KOU15" s="33"/>
      <c r="KOV15" s="33"/>
      <c r="KOW15" s="33"/>
      <c r="KOX15" s="33"/>
      <c r="KOY15" s="33"/>
      <c r="KOZ15" s="33"/>
      <c r="KPA15" s="33"/>
      <c r="KPB15" s="33"/>
      <c r="KPC15" s="33"/>
      <c r="KPD15" s="33"/>
      <c r="KPE15" s="33"/>
      <c r="KPF15" s="33"/>
      <c r="KPG15" s="33"/>
      <c r="KPH15" s="33"/>
      <c r="KPI15" s="33"/>
      <c r="KPJ15" s="33"/>
      <c r="KPK15" s="33"/>
      <c r="KPL15" s="33"/>
      <c r="KPM15" s="33"/>
      <c r="KPN15" s="33"/>
      <c r="KPO15" s="33"/>
      <c r="KPP15" s="33"/>
      <c r="KPQ15" s="33"/>
      <c r="KPR15" s="33"/>
      <c r="KPS15" s="33"/>
      <c r="KPT15" s="33"/>
      <c r="KPU15" s="33"/>
      <c r="KPV15" s="33"/>
      <c r="KPW15" s="33"/>
      <c r="KPX15" s="33"/>
      <c r="KPY15" s="33"/>
      <c r="KPZ15" s="33"/>
      <c r="KQA15" s="33"/>
      <c r="KQB15" s="33"/>
      <c r="KQC15" s="33"/>
      <c r="KQD15" s="33"/>
      <c r="KQE15" s="33"/>
      <c r="KQF15" s="33"/>
      <c r="KQG15" s="33"/>
      <c r="KQH15" s="33"/>
      <c r="KQI15" s="33"/>
      <c r="KQJ15" s="33"/>
      <c r="KQK15" s="33"/>
      <c r="KQL15" s="33"/>
      <c r="KQM15" s="33"/>
      <c r="KQN15" s="33"/>
      <c r="KQO15" s="33"/>
      <c r="KQP15" s="33"/>
      <c r="KQQ15" s="33"/>
      <c r="KQR15" s="33"/>
      <c r="KQS15" s="33"/>
      <c r="KQT15" s="33"/>
      <c r="KQU15" s="33"/>
      <c r="KQV15" s="33"/>
      <c r="KQW15" s="33"/>
      <c r="KQX15" s="33"/>
      <c r="KQY15" s="33"/>
      <c r="KQZ15" s="33"/>
      <c r="KRA15" s="33"/>
      <c r="KRB15" s="33"/>
      <c r="KRC15" s="33"/>
      <c r="KRD15" s="33"/>
      <c r="KRE15" s="33"/>
      <c r="KRF15" s="33"/>
      <c r="KRG15" s="33"/>
      <c r="KRH15" s="33"/>
      <c r="KRI15" s="33"/>
      <c r="KRJ15" s="33"/>
      <c r="KRK15" s="33"/>
      <c r="KRL15" s="33"/>
      <c r="KRM15" s="33"/>
      <c r="KRN15" s="33"/>
      <c r="KRO15" s="33"/>
      <c r="KRP15" s="33"/>
      <c r="KRQ15" s="33"/>
      <c r="KRR15" s="33"/>
      <c r="KRS15" s="33"/>
      <c r="KRT15" s="33"/>
      <c r="KRU15" s="33"/>
      <c r="KRV15" s="33"/>
      <c r="KRW15" s="33"/>
      <c r="KRX15" s="33"/>
      <c r="KRY15" s="33"/>
      <c r="KRZ15" s="33"/>
      <c r="KSA15" s="33"/>
      <c r="KSB15" s="33"/>
      <c r="KSC15" s="33"/>
      <c r="KSD15" s="33"/>
      <c r="KSE15" s="33"/>
      <c r="KSF15" s="33"/>
      <c r="KSG15" s="33"/>
      <c r="KSH15" s="33"/>
      <c r="KSI15" s="33"/>
      <c r="KSJ15" s="33"/>
      <c r="KSK15" s="33"/>
      <c r="KSL15" s="33"/>
      <c r="KSM15" s="33"/>
      <c r="KSN15" s="33"/>
      <c r="KSO15" s="33"/>
      <c r="KSP15" s="33"/>
      <c r="KSQ15" s="33"/>
      <c r="KSR15" s="33"/>
      <c r="KSS15" s="33"/>
      <c r="KST15" s="33"/>
      <c r="KSU15" s="33"/>
      <c r="KSV15" s="33"/>
      <c r="KSW15" s="33"/>
      <c r="KSX15" s="33"/>
      <c r="KSY15" s="33"/>
      <c r="KSZ15" s="33"/>
      <c r="KTA15" s="33"/>
      <c r="KTB15" s="33"/>
      <c r="KTC15" s="33"/>
      <c r="KTD15" s="33"/>
      <c r="KTE15" s="33"/>
      <c r="KTF15" s="33"/>
      <c r="KTG15" s="33"/>
      <c r="KTH15" s="33"/>
      <c r="KTI15" s="33"/>
      <c r="KTJ15" s="33"/>
      <c r="KTK15" s="33"/>
      <c r="KTL15" s="33"/>
      <c r="KTM15" s="33"/>
      <c r="KTN15" s="33"/>
      <c r="KTO15" s="33"/>
      <c r="KTP15" s="33"/>
      <c r="KTQ15" s="33"/>
      <c r="KTR15" s="33"/>
      <c r="KTS15" s="33"/>
      <c r="KTT15" s="33"/>
      <c r="KTU15" s="33"/>
      <c r="KTV15" s="33"/>
      <c r="KTW15" s="33"/>
      <c r="KTX15" s="33"/>
      <c r="KTY15" s="33"/>
      <c r="KTZ15" s="33"/>
      <c r="KUA15" s="33"/>
      <c r="KUB15" s="33"/>
      <c r="KUC15" s="33"/>
      <c r="KUD15" s="33"/>
      <c r="KUE15" s="33"/>
      <c r="KUF15" s="33"/>
      <c r="KUG15" s="33"/>
      <c r="KUH15" s="33"/>
      <c r="KUI15" s="33"/>
      <c r="KUJ15" s="33"/>
      <c r="KUK15" s="33"/>
      <c r="KUL15" s="33"/>
      <c r="KUM15" s="33"/>
      <c r="KUN15" s="33"/>
      <c r="KUO15" s="33"/>
      <c r="KUP15" s="33"/>
      <c r="KUQ15" s="33"/>
      <c r="KUR15" s="33"/>
      <c r="KUS15" s="33"/>
      <c r="KUT15" s="33"/>
      <c r="KUU15" s="33"/>
      <c r="KUV15" s="33"/>
      <c r="KUW15" s="33"/>
      <c r="KUX15" s="33"/>
      <c r="KUY15" s="33"/>
      <c r="KUZ15" s="33"/>
      <c r="KVA15" s="33"/>
      <c r="KVB15" s="33"/>
      <c r="KVC15" s="33"/>
      <c r="KVD15" s="33"/>
      <c r="KVE15" s="33"/>
      <c r="KVF15" s="33"/>
      <c r="KVG15" s="33"/>
      <c r="KVH15" s="33"/>
      <c r="KVI15" s="33"/>
      <c r="KVJ15" s="33"/>
      <c r="KVK15" s="33"/>
      <c r="KVL15" s="33"/>
      <c r="KVM15" s="33"/>
      <c r="KVN15" s="33"/>
      <c r="KVO15" s="33"/>
      <c r="KVP15" s="33"/>
      <c r="KVQ15" s="33"/>
      <c r="KVR15" s="33"/>
      <c r="KVS15" s="33"/>
      <c r="KVT15" s="33"/>
      <c r="KVU15" s="33"/>
      <c r="KVV15" s="33"/>
      <c r="KVW15" s="33"/>
      <c r="KVX15" s="33"/>
      <c r="KVY15" s="33"/>
      <c r="KVZ15" s="33"/>
      <c r="KWA15" s="33"/>
      <c r="KWB15" s="33"/>
      <c r="KWC15" s="33"/>
      <c r="KWD15" s="33"/>
      <c r="KWE15" s="33"/>
      <c r="KWF15" s="33"/>
      <c r="KWG15" s="33"/>
      <c r="KWH15" s="33"/>
      <c r="KWI15" s="33"/>
      <c r="KWJ15" s="33"/>
      <c r="KWK15" s="33"/>
      <c r="KWL15" s="33"/>
      <c r="KWM15" s="33"/>
      <c r="KWN15" s="33"/>
      <c r="KWO15" s="33"/>
      <c r="KWP15" s="33"/>
      <c r="KWQ15" s="33"/>
      <c r="KWR15" s="33"/>
      <c r="KWS15" s="33"/>
      <c r="KWT15" s="33"/>
      <c r="KWU15" s="33"/>
      <c r="KWV15" s="33"/>
      <c r="KWW15" s="33"/>
      <c r="KWX15" s="33"/>
      <c r="KWY15" s="33"/>
      <c r="KWZ15" s="33"/>
      <c r="KXA15" s="33"/>
      <c r="KXB15" s="33"/>
      <c r="KXC15" s="33"/>
      <c r="KXD15" s="33"/>
      <c r="KXE15" s="33"/>
      <c r="KXF15" s="33"/>
      <c r="KXG15" s="33"/>
      <c r="KXH15" s="33"/>
      <c r="KXI15" s="33"/>
      <c r="KXJ15" s="33"/>
      <c r="KXK15" s="33"/>
      <c r="KXL15" s="33"/>
      <c r="KXM15" s="33"/>
      <c r="KXN15" s="33"/>
      <c r="KXO15" s="33"/>
      <c r="KXP15" s="33"/>
      <c r="KXQ15" s="33"/>
      <c r="KXR15" s="33"/>
      <c r="KXS15" s="33"/>
      <c r="KXT15" s="33"/>
      <c r="KXU15" s="33"/>
      <c r="KXV15" s="33"/>
      <c r="KXW15" s="33"/>
      <c r="KXX15" s="33"/>
      <c r="KXY15" s="33"/>
      <c r="KXZ15" s="33"/>
      <c r="KYA15" s="33"/>
      <c r="KYB15" s="33"/>
      <c r="KYC15" s="33"/>
      <c r="KYD15" s="33"/>
      <c r="KYE15" s="33"/>
      <c r="KYF15" s="33"/>
      <c r="KYG15" s="33"/>
      <c r="KYH15" s="33"/>
      <c r="KYI15" s="33"/>
      <c r="KYJ15" s="33"/>
      <c r="KYK15" s="33"/>
      <c r="KYL15" s="33"/>
      <c r="KYM15" s="33"/>
      <c r="KYN15" s="33"/>
      <c r="KYO15" s="33"/>
      <c r="KYP15" s="33"/>
      <c r="KYQ15" s="33"/>
      <c r="KYR15" s="33"/>
      <c r="KYS15" s="33"/>
      <c r="KYT15" s="33"/>
      <c r="KYU15" s="33"/>
      <c r="KYV15" s="33"/>
      <c r="KYW15" s="33"/>
      <c r="KYX15" s="33"/>
      <c r="KYY15" s="33"/>
      <c r="KYZ15" s="33"/>
      <c r="KZA15" s="33"/>
      <c r="KZB15" s="33"/>
      <c r="KZC15" s="33"/>
      <c r="KZD15" s="33"/>
      <c r="KZE15" s="33"/>
      <c r="KZF15" s="33"/>
      <c r="KZG15" s="33"/>
      <c r="KZH15" s="33"/>
      <c r="KZI15" s="33"/>
      <c r="KZJ15" s="33"/>
      <c r="KZK15" s="33"/>
      <c r="KZL15" s="33"/>
      <c r="KZM15" s="33"/>
      <c r="KZN15" s="33"/>
      <c r="KZO15" s="33"/>
      <c r="KZP15" s="33"/>
      <c r="KZQ15" s="33"/>
      <c r="KZR15" s="33"/>
      <c r="KZS15" s="33"/>
      <c r="KZT15" s="33"/>
      <c r="KZU15" s="33"/>
      <c r="KZV15" s="33"/>
      <c r="KZW15" s="33"/>
      <c r="KZX15" s="33"/>
      <c r="KZY15" s="33"/>
      <c r="KZZ15" s="33"/>
      <c r="LAA15" s="33"/>
      <c r="LAB15" s="33"/>
      <c r="LAC15" s="33"/>
      <c r="LAD15" s="33"/>
      <c r="LAE15" s="33"/>
      <c r="LAF15" s="33"/>
      <c r="LAG15" s="33"/>
      <c r="LAH15" s="33"/>
      <c r="LAI15" s="33"/>
      <c r="LAJ15" s="33"/>
      <c r="LAK15" s="33"/>
      <c r="LAL15" s="33"/>
      <c r="LAM15" s="33"/>
      <c r="LAN15" s="33"/>
      <c r="LAO15" s="33"/>
      <c r="LAP15" s="33"/>
      <c r="LAQ15" s="33"/>
      <c r="LAR15" s="33"/>
      <c r="LAS15" s="33"/>
      <c r="LAT15" s="33"/>
      <c r="LAU15" s="33"/>
      <c r="LAV15" s="33"/>
      <c r="LAW15" s="33"/>
      <c r="LAX15" s="33"/>
      <c r="LAY15" s="33"/>
      <c r="LAZ15" s="33"/>
      <c r="LBA15" s="33"/>
      <c r="LBB15" s="33"/>
      <c r="LBC15" s="33"/>
      <c r="LBD15" s="33"/>
      <c r="LBE15" s="33"/>
      <c r="LBF15" s="33"/>
      <c r="LBG15" s="33"/>
      <c r="LBH15" s="33"/>
      <c r="LBI15" s="33"/>
      <c r="LBJ15" s="33"/>
      <c r="LBK15" s="33"/>
      <c r="LBL15" s="33"/>
      <c r="LBM15" s="33"/>
      <c r="LBN15" s="33"/>
      <c r="LBO15" s="33"/>
      <c r="LBP15" s="33"/>
      <c r="LBQ15" s="33"/>
      <c r="LBR15" s="33"/>
      <c r="LBS15" s="33"/>
      <c r="LBT15" s="33"/>
      <c r="LBU15" s="33"/>
      <c r="LBV15" s="33"/>
      <c r="LBW15" s="33"/>
      <c r="LBX15" s="33"/>
      <c r="LBY15" s="33"/>
      <c r="LBZ15" s="33"/>
      <c r="LCA15" s="33"/>
      <c r="LCB15" s="33"/>
      <c r="LCC15" s="33"/>
      <c r="LCD15" s="33"/>
      <c r="LCE15" s="33"/>
      <c r="LCF15" s="33"/>
      <c r="LCG15" s="33"/>
      <c r="LCH15" s="33"/>
      <c r="LCI15" s="33"/>
      <c r="LCJ15" s="33"/>
      <c r="LCK15" s="33"/>
      <c r="LCL15" s="33"/>
      <c r="LCM15" s="33"/>
      <c r="LCN15" s="33"/>
      <c r="LCO15" s="33"/>
      <c r="LCP15" s="33"/>
      <c r="LCQ15" s="33"/>
      <c r="LCR15" s="33"/>
      <c r="LCS15" s="33"/>
      <c r="LCT15" s="33"/>
      <c r="LCU15" s="33"/>
      <c r="LCV15" s="33"/>
      <c r="LCW15" s="33"/>
      <c r="LCX15" s="33"/>
      <c r="LCY15" s="33"/>
      <c r="LCZ15" s="33"/>
      <c r="LDA15" s="33"/>
      <c r="LDB15" s="33"/>
      <c r="LDC15" s="33"/>
      <c r="LDD15" s="33"/>
      <c r="LDE15" s="33"/>
      <c r="LDF15" s="33"/>
      <c r="LDG15" s="33"/>
      <c r="LDH15" s="33"/>
      <c r="LDI15" s="33"/>
      <c r="LDJ15" s="33"/>
      <c r="LDK15" s="33"/>
      <c r="LDL15" s="33"/>
      <c r="LDM15" s="33"/>
      <c r="LDN15" s="33"/>
      <c r="LDO15" s="33"/>
      <c r="LDP15" s="33"/>
      <c r="LDQ15" s="33"/>
      <c r="LDR15" s="33"/>
      <c r="LDS15" s="33"/>
      <c r="LDT15" s="33"/>
      <c r="LDU15" s="33"/>
      <c r="LDV15" s="33"/>
      <c r="LDW15" s="33"/>
      <c r="LDX15" s="33"/>
      <c r="LDY15" s="33"/>
      <c r="LDZ15" s="33"/>
      <c r="LEA15" s="33"/>
      <c r="LEB15" s="33"/>
      <c r="LEC15" s="33"/>
      <c r="LED15" s="33"/>
      <c r="LEE15" s="33"/>
      <c r="LEF15" s="33"/>
      <c r="LEG15" s="33"/>
      <c r="LEH15" s="33"/>
      <c r="LEI15" s="33"/>
      <c r="LEJ15" s="33"/>
      <c r="LEK15" s="33"/>
      <c r="LEL15" s="33"/>
      <c r="LEM15" s="33"/>
      <c r="LEN15" s="33"/>
      <c r="LEO15" s="33"/>
      <c r="LEP15" s="33"/>
      <c r="LEQ15" s="33"/>
      <c r="LER15" s="33"/>
      <c r="LES15" s="33"/>
      <c r="LET15" s="33"/>
      <c r="LEU15" s="33"/>
      <c r="LEV15" s="33"/>
      <c r="LEW15" s="33"/>
      <c r="LEX15" s="33"/>
      <c r="LEY15" s="33"/>
      <c r="LEZ15" s="33"/>
      <c r="LFA15" s="33"/>
      <c r="LFB15" s="33"/>
      <c r="LFC15" s="33"/>
      <c r="LFD15" s="33"/>
      <c r="LFE15" s="33"/>
      <c r="LFF15" s="33"/>
      <c r="LFG15" s="33"/>
      <c r="LFH15" s="33"/>
      <c r="LFI15" s="33"/>
      <c r="LFJ15" s="33"/>
      <c r="LFK15" s="33"/>
      <c r="LFL15" s="33"/>
      <c r="LFM15" s="33"/>
      <c r="LFN15" s="33"/>
      <c r="LFO15" s="33"/>
      <c r="LFP15" s="33"/>
      <c r="LFQ15" s="33"/>
      <c r="LFR15" s="33"/>
      <c r="LFS15" s="33"/>
      <c r="LFT15" s="33"/>
      <c r="LFU15" s="33"/>
      <c r="LFV15" s="33"/>
      <c r="LFW15" s="33"/>
      <c r="LFX15" s="33"/>
      <c r="LFY15" s="33"/>
      <c r="LFZ15" s="33"/>
      <c r="LGA15" s="33"/>
      <c r="LGB15" s="33"/>
      <c r="LGC15" s="33"/>
      <c r="LGD15" s="33"/>
      <c r="LGE15" s="33"/>
      <c r="LGF15" s="33"/>
      <c r="LGG15" s="33"/>
      <c r="LGH15" s="33"/>
      <c r="LGI15" s="33"/>
      <c r="LGJ15" s="33"/>
      <c r="LGK15" s="33"/>
      <c r="LGL15" s="33"/>
      <c r="LGM15" s="33"/>
      <c r="LGN15" s="33"/>
      <c r="LGO15" s="33"/>
      <c r="LGP15" s="33"/>
      <c r="LGQ15" s="33"/>
      <c r="LGR15" s="33"/>
      <c r="LGS15" s="33"/>
      <c r="LGT15" s="33"/>
      <c r="LGU15" s="33"/>
      <c r="LGV15" s="33"/>
      <c r="LGW15" s="33"/>
      <c r="LGX15" s="33"/>
      <c r="LGY15" s="33"/>
      <c r="LGZ15" s="33"/>
      <c r="LHA15" s="33"/>
      <c r="LHB15" s="33"/>
      <c r="LHC15" s="33"/>
      <c r="LHD15" s="33"/>
      <c r="LHE15" s="33"/>
      <c r="LHF15" s="33"/>
      <c r="LHG15" s="33"/>
      <c r="LHH15" s="33"/>
      <c r="LHI15" s="33"/>
      <c r="LHJ15" s="33"/>
      <c r="LHK15" s="33"/>
      <c r="LHL15" s="33"/>
      <c r="LHM15" s="33"/>
      <c r="LHN15" s="33"/>
      <c r="LHO15" s="33"/>
      <c r="LHP15" s="33"/>
      <c r="LHQ15" s="33"/>
      <c r="LHR15" s="33"/>
      <c r="LHS15" s="33"/>
      <c r="LHT15" s="33"/>
      <c r="LHU15" s="33"/>
      <c r="LHV15" s="33"/>
      <c r="LHW15" s="33"/>
      <c r="LHX15" s="33"/>
      <c r="LHY15" s="33"/>
      <c r="LHZ15" s="33"/>
      <c r="LIA15" s="33"/>
      <c r="LIB15" s="33"/>
      <c r="LIC15" s="33"/>
      <c r="LID15" s="33"/>
      <c r="LIE15" s="33"/>
      <c r="LIF15" s="33"/>
      <c r="LIG15" s="33"/>
      <c r="LIH15" s="33"/>
      <c r="LII15" s="33"/>
      <c r="LIJ15" s="33"/>
      <c r="LIK15" s="33"/>
      <c r="LIL15" s="33"/>
      <c r="LIM15" s="33"/>
      <c r="LIN15" s="33"/>
      <c r="LIO15" s="33"/>
      <c r="LIP15" s="33"/>
      <c r="LIQ15" s="33"/>
      <c r="LIR15" s="33"/>
      <c r="LIS15" s="33"/>
      <c r="LIT15" s="33"/>
      <c r="LIU15" s="33"/>
      <c r="LIV15" s="33"/>
      <c r="LIW15" s="33"/>
      <c r="LIX15" s="33"/>
      <c r="LIY15" s="33"/>
      <c r="LIZ15" s="33"/>
      <c r="LJA15" s="33"/>
      <c r="LJB15" s="33"/>
      <c r="LJC15" s="33"/>
      <c r="LJD15" s="33"/>
      <c r="LJE15" s="33"/>
      <c r="LJF15" s="33"/>
      <c r="LJG15" s="33"/>
      <c r="LJH15" s="33"/>
      <c r="LJI15" s="33"/>
      <c r="LJJ15" s="33"/>
      <c r="LJK15" s="33"/>
      <c r="LJL15" s="33"/>
      <c r="LJM15" s="33"/>
      <c r="LJN15" s="33"/>
      <c r="LJO15" s="33"/>
      <c r="LJP15" s="33"/>
      <c r="LJQ15" s="33"/>
      <c r="LJR15" s="33"/>
      <c r="LJS15" s="33"/>
      <c r="LJT15" s="33"/>
      <c r="LJU15" s="33"/>
      <c r="LJV15" s="33"/>
      <c r="LJW15" s="33"/>
      <c r="LJX15" s="33"/>
      <c r="LJY15" s="33"/>
      <c r="LJZ15" s="33"/>
      <c r="LKA15" s="33"/>
      <c r="LKB15" s="33"/>
      <c r="LKC15" s="33"/>
      <c r="LKD15" s="33"/>
      <c r="LKE15" s="33"/>
      <c r="LKF15" s="33"/>
      <c r="LKG15" s="33"/>
      <c r="LKH15" s="33"/>
      <c r="LKI15" s="33"/>
      <c r="LKJ15" s="33"/>
      <c r="LKK15" s="33"/>
      <c r="LKL15" s="33"/>
      <c r="LKM15" s="33"/>
      <c r="LKN15" s="33"/>
      <c r="LKO15" s="33"/>
      <c r="LKP15" s="33"/>
      <c r="LKQ15" s="33"/>
      <c r="LKR15" s="33"/>
      <c r="LKS15" s="33"/>
      <c r="LKT15" s="33"/>
      <c r="LKU15" s="33"/>
      <c r="LKV15" s="33"/>
      <c r="LKW15" s="33"/>
      <c r="LKX15" s="33"/>
      <c r="LKY15" s="33"/>
      <c r="LKZ15" s="33"/>
      <c r="LLA15" s="33"/>
      <c r="LLB15" s="33"/>
      <c r="LLC15" s="33"/>
      <c r="LLD15" s="33"/>
      <c r="LLE15" s="33"/>
      <c r="LLF15" s="33"/>
      <c r="LLG15" s="33"/>
      <c r="LLH15" s="33"/>
      <c r="LLI15" s="33"/>
      <c r="LLJ15" s="33"/>
      <c r="LLK15" s="33"/>
      <c r="LLL15" s="33"/>
      <c r="LLM15" s="33"/>
      <c r="LLN15" s="33"/>
      <c r="LLO15" s="33"/>
      <c r="LLP15" s="33"/>
      <c r="LLQ15" s="33"/>
      <c r="LLR15" s="33"/>
      <c r="LLS15" s="33"/>
      <c r="LLT15" s="33"/>
      <c r="LLU15" s="33"/>
      <c r="LLV15" s="33"/>
      <c r="LLW15" s="33"/>
      <c r="LLX15" s="33"/>
      <c r="LLY15" s="33"/>
      <c r="LLZ15" s="33"/>
      <c r="LMA15" s="33"/>
      <c r="LMB15" s="33"/>
      <c r="LMC15" s="33"/>
      <c r="LMD15" s="33"/>
      <c r="LME15" s="33"/>
      <c r="LMF15" s="33"/>
      <c r="LMG15" s="33"/>
      <c r="LMH15" s="33"/>
      <c r="LMI15" s="33"/>
      <c r="LMJ15" s="33"/>
      <c r="LMK15" s="33"/>
      <c r="LML15" s="33"/>
      <c r="LMM15" s="33"/>
      <c r="LMN15" s="33"/>
      <c r="LMO15" s="33"/>
      <c r="LMP15" s="33"/>
      <c r="LMQ15" s="33"/>
      <c r="LMR15" s="33"/>
      <c r="LMS15" s="33"/>
      <c r="LMT15" s="33"/>
      <c r="LMU15" s="33"/>
      <c r="LMV15" s="33"/>
      <c r="LMW15" s="33"/>
      <c r="LMX15" s="33"/>
      <c r="LMY15" s="33"/>
      <c r="LMZ15" s="33"/>
      <c r="LNA15" s="33"/>
      <c r="LNB15" s="33"/>
      <c r="LNC15" s="33"/>
      <c r="LND15" s="33"/>
      <c r="LNE15" s="33"/>
      <c r="LNF15" s="33"/>
      <c r="LNG15" s="33"/>
      <c r="LNH15" s="33"/>
      <c r="LNI15" s="33"/>
      <c r="LNJ15" s="33"/>
      <c r="LNK15" s="33"/>
      <c r="LNL15" s="33"/>
      <c r="LNM15" s="33"/>
      <c r="LNN15" s="33"/>
      <c r="LNO15" s="33"/>
      <c r="LNP15" s="33"/>
      <c r="LNQ15" s="33"/>
      <c r="LNR15" s="33"/>
      <c r="LNS15" s="33"/>
      <c r="LNT15" s="33"/>
      <c r="LNU15" s="33"/>
      <c r="LNV15" s="33"/>
      <c r="LNW15" s="33"/>
      <c r="LNX15" s="33"/>
      <c r="LNY15" s="33"/>
      <c r="LNZ15" s="33"/>
      <c r="LOA15" s="33"/>
      <c r="LOB15" s="33"/>
      <c r="LOC15" s="33"/>
      <c r="LOD15" s="33"/>
      <c r="LOE15" s="33"/>
      <c r="LOF15" s="33"/>
      <c r="LOG15" s="33"/>
      <c r="LOH15" s="33"/>
      <c r="LOI15" s="33"/>
      <c r="LOJ15" s="33"/>
      <c r="LOK15" s="33"/>
      <c r="LOL15" s="33"/>
      <c r="LOM15" s="33"/>
      <c r="LON15" s="33"/>
      <c r="LOO15" s="33"/>
      <c r="LOP15" s="33"/>
      <c r="LOQ15" s="33"/>
      <c r="LOR15" s="33"/>
      <c r="LOS15" s="33"/>
      <c r="LOT15" s="33"/>
      <c r="LOU15" s="33"/>
      <c r="LOV15" s="33"/>
      <c r="LOW15" s="33"/>
      <c r="LOX15" s="33"/>
      <c r="LOY15" s="33"/>
      <c r="LOZ15" s="33"/>
      <c r="LPA15" s="33"/>
      <c r="LPB15" s="33"/>
      <c r="LPC15" s="33"/>
      <c r="LPD15" s="33"/>
      <c r="LPE15" s="33"/>
      <c r="LPF15" s="33"/>
      <c r="LPG15" s="33"/>
      <c r="LPH15" s="33"/>
      <c r="LPI15" s="33"/>
      <c r="LPJ15" s="33"/>
      <c r="LPK15" s="33"/>
      <c r="LPL15" s="33"/>
      <c r="LPM15" s="33"/>
      <c r="LPN15" s="33"/>
      <c r="LPO15" s="33"/>
      <c r="LPP15" s="33"/>
      <c r="LPQ15" s="33"/>
      <c r="LPR15" s="33"/>
      <c r="LPS15" s="33"/>
      <c r="LPT15" s="33"/>
      <c r="LPU15" s="33"/>
      <c r="LPV15" s="33"/>
      <c r="LPW15" s="33"/>
      <c r="LPX15" s="33"/>
      <c r="LPY15" s="33"/>
      <c r="LPZ15" s="33"/>
      <c r="LQA15" s="33"/>
      <c r="LQB15" s="33"/>
      <c r="LQC15" s="33"/>
      <c r="LQD15" s="33"/>
      <c r="LQE15" s="33"/>
      <c r="LQF15" s="33"/>
      <c r="LQG15" s="33"/>
      <c r="LQH15" s="33"/>
      <c r="LQI15" s="33"/>
      <c r="LQJ15" s="33"/>
      <c r="LQK15" s="33"/>
      <c r="LQL15" s="33"/>
      <c r="LQM15" s="33"/>
      <c r="LQN15" s="33"/>
      <c r="LQO15" s="33"/>
      <c r="LQP15" s="33"/>
      <c r="LQQ15" s="33"/>
      <c r="LQR15" s="33"/>
      <c r="LQS15" s="33"/>
      <c r="LQT15" s="33"/>
      <c r="LQU15" s="33"/>
      <c r="LQV15" s="33"/>
      <c r="LQW15" s="33"/>
      <c r="LQX15" s="33"/>
      <c r="LQY15" s="33"/>
      <c r="LQZ15" s="33"/>
      <c r="LRA15" s="33"/>
      <c r="LRB15" s="33"/>
      <c r="LRC15" s="33"/>
      <c r="LRD15" s="33"/>
      <c r="LRE15" s="33"/>
      <c r="LRF15" s="33"/>
      <c r="LRG15" s="33"/>
      <c r="LRH15" s="33"/>
      <c r="LRI15" s="33"/>
      <c r="LRJ15" s="33"/>
      <c r="LRK15" s="33"/>
      <c r="LRL15" s="33"/>
      <c r="LRM15" s="33"/>
      <c r="LRN15" s="33"/>
      <c r="LRO15" s="33"/>
      <c r="LRP15" s="33"/>
      <c r="LRQ15" s="33"/>
      <c r="LRR15" s="33"/>
      <c r="LRS15" s="33"/>
      <c r="LRT15" s="33"/>
      <c r="LRU15" s="33"/>
      <c r="LRV15" s="33"/>
      <c r="LRW15" s="33"/>
      <c r="LRX15" s="33"/>
      <c r="LRY15" s="33"/>
      <c r="LRZ15" s="33"/>
      <c r="LSA15" s="33"/>
      <c r="LSB15" s="33"/>
      <c r="LSC15" s="33"/>
      <c r="LSD15" s="33"/>
      <c r="LSE15" s="33"/>
      <c r="LSF15" s="33"/>
      <c r="LSG15" s="33"/>
      <c r="LSH15" s="33"/>
      <c r="LSI15" s="33"/>
      <c r="LSJ15" s="33"/>
      <c r="LSK15" s="33"/>
      <c r="LSL15" s="33"/>
      <c r="LSM15" s="33"/>
      <c r="LSN15" s="33"/>
      <c r="LSO15" s="33"/>
      <c r="LSP15" s="33"/>
      <c r="LSQ15" s="33"/>
      <c r="LSR15" s="33"/>
      <c r="LSS15" s="33"/>
      <c r="LST15" s="33"/>
      <c r="LSU15" s="33"/>
      <c r="LSV15" s="33"/>
      <c r="LSW15" s="33"/>
      <c r="LSX15" s="33"/>
      <c r="LSY15" s="33"/>
      <c r="LSZ15" s="33"/>
      <c r="LTA15" s="33"/>
      <c r="LTB15" s="33"/>
      <c r="LTC15" s="33"/>
      <c r="LTD15" s="33"/>
      <c r="LTE15" s="33"/>
      <c r="LTF15" s="33"/>
      <c r="LTG15" s="33"/>
      <c r="LTH15" s="33"/>
      <c r="LTI15" s="33"/>
      <c r="LTJ15" s="33"/>
      <c r="LTK15" s="33"/>
      <c r="LTL15" s="33"/>
      <c r="LTM15" s="33"/>
      <c r="LTN15" s="33"/>
      <c r="LTO15" s="33"/>
      <c r="LTP15" s="33"/>
      <c r="LTQ15" s="33"/>
      <c r="LTR15" s="33"/>
      <c r="LTS15" s="33"/>
      <c r="LTT15" s="33"/>
      <c r="LTU15" s="33"/>
      <c r="LTV15" s="33"/>
      <c r="LTW15" s="33"/>
      <c r="LTX15" s="33"/>
      <c r="LTY15" s="33"/>
      <c r="LTZ15" s="33"/>
      <c r="LUA15" s="33"/>
      <c r="LUB15" s="33"/>
      <c r="LUC15" s="33"/>
      <c r="LUD15" s="33"/>
      <c r="LUE15" s="33"/>
      <c r="LUF15" s="33"/>
      <c r="LUG15" s="33"/>
      <c r="LUH15" s="33"/>
      <c r="LUI15" s="33"/>
      <c r="LUJ15" s="33"/>
      <c r="LUK15" s="33"/>
      <c r="LUL15" s="33"/>
      <c r="LUM15" s="33"/>
      <c r="LUN15" s="33"/>
      <c r="LUO15" s="33"/>
      <c r="LUP15" s="33"/>
      <c r="LUQ15" s="33"/>
      <c r="LUR15" s="33"/>
      <c r="LUS15" s="33"/>
      <c r="LUT15" s="33"/>
      <c r="LUU15" s="33"/>
      <c r="LUV15" s="33"/>
      <c r="LUW15" s="33"/>
      <c r="LUX15" s="33"/>
      <c r="LUY15" s="33"/>
      <c r="LUZ15" s="33"/>
      <c r="LVA15" s="33"/>
      <c r="LVB15" s="33"/>
      <c r="LVC15" s="33"/>
      <c r="LVD15" s="33"/>
      <c r="LVE15" s="33"/>
      <c r="LVF15" s="33"/>
      <c r="LVG15" s="33"/>
      <c r="LVH15" s="33"/>
      <c r="LVI15" s="33"/>
      <c r="LVJ15" s="33"/>
      <c r="LVK15" s="33"/>
      <c r="LVL15" s="33"/>
      <c r="LVM15" s="33"/>
      <c r="LVN15" s="33"/>
      <c r="LVO15" s="33"/>
      <c r="LVP15" s="33"/>
      <c r="LVQ15" s="33"/>
      <c r="LVR15" s="33"/>
      <c r="LVS15" s="33"/>
      <c r="LVT15" s="33"/>
      <c r="LVU15" s="33"/>
      <c r="LVV15" s="33"/>
      <c r="LVW15" s="33"/>
      <c r="LVX15" s="33"/>
      <c r="LVY15" s="33"/>
      <c r="LVZ15" s="33"/>
      <c r="LWA15" s="33"/>
      <c r="LWB15" s="33"/>
      <c r="LWC15" s="33"/>
      <c r="LWD15" s="33"/>
      <c r="LWE15" s="33"/>
      <c r="LWF15" s="33"/>
      <c r="LWG15" s="33"/>
      <c r="LWH15" s="33"/>
      <c r="LWI15" s="33"/>
      <c r="LWJ15" s="33"/>
      <c r="LWK15" s="33"/>
      <c r="LWL15" s="33"/>
      <c r="LWM15" s="33"/>
      <c r="LWN15" s="33"/>
      <c r="LWO15" s="33"/>
      <c r="LWP15" s="33"/>
      <c r="LWQ15" s="33"/>
      <c r="LWR15" s="33"/>
      <c r="LWS15" s="33"/>
      <c r="LWT15" s="33"/>
      <c r="LWU15" s="33"/>
      <c r="LWV15" s="33"/>
      <c r="LWW15" s="33"/>
      <c r="LWX15" s="33"/>
      <c r="LWY15" s="33"/>
      <c r="LWZ15" s="33"/>
      <c r="LXA15" s="33"/>
      <c r="LXB15" s="33"/>
      <c r="LXC15" s="33"/>
      <c r="LXD15" s="33"/>
      <c r="LXE15" s="33"/>
      <c r="LXF15" s="33"/>
      <c r="LXG15" s="33"/>
      <c r="LXH15" s="33"/>
      <c r="LXI15" s="33"/>
      <c r="LXJ15" s="33"/>
      <c r="LXK15" s="33"/>
      <c r="LXL15" s="33"/>
      <c r="LXM15" s="33"/>
      <c r="LXN15" s="33"/>
      <c r="LXO15" s="33"/>
      <c r="LXP15" s="33"/>
      <c r="LXQ15" s="33"/>
      <c r="LXR15" s="33"/>
      <c r="LXS15" s="33"/>
      <c r="LXT15" s="33"/>
      <c r="LXU15" s="33"/>
      <c r="LXV15" s="33"/>
      <c r="LXW15" s="33"/>
      <c r="LXX15" s="33"/>
      <c r="LXY15" s="33"/>
      <c r="LXZ15" s="33"/>
      <c r="LYA15" s="33"/>
      <c r="LYB15" s="33"/>
      <c r="LYC15" s="33"/>
      <c r="LYD15" s="33"/>
      <c r="LYE15" s="33"/>
      <c r="LYF15" s="33"/>
      <c r="LYG15" s="33"/>
      <c r="LYH15" s="33"/>
      <c r="LYI15" s="33"/>
      <c r="LYJ15" s="33"/>
      <c r="LYK15" s="33"/>
      <c r="LYL15" s="33"/>
      <c r="LYM15" s="33"/>
      <c r="LYN15" s="33"/>
      <c r="LYO15" s="33"/>
      <c r="LYP15" s="33"/>
      <c r="LYQ15" s="33"/>
      <c r="LYR15" s="33"/>
      <c r="LYS15" s="33"/>
      <c r="LYT15" s="33"/>
      <c r="LYU15" s="33"/>
      <c r="LYV15" s="33"/>
      <c r="LYW15" s="33"/>
      <c r="LYX15" s="33"/>
      <c r="LYY15" s="33"/>
      <c r="LYZ15" s="33"/>
      <c r="LZA15" s="33"/>
      <c r="LZB15" s="33"/>
      <c r="LZC15" s="33"/>
      <c r="LZD15" s="33"/>
      <c r="LZE15" s="33"/>
      <c r="LZF15" s="33"/>
      <c r="LZG15" s="33"/>
      <c r="LZH15" s="33"/>
      <c r="LZI15" s="33"/>
      <c r="LZJ15" s="33"/>
      <c r="LZK15" s="33"/>
      <c r="LZL15" s="33"/>
      <c r="LZM15" s="33"/>
      <c r="LZN15" s="33"/>
      <c r="LZO15" s="33"/>
      <c r="LZP15" s="33"/>
      <c r="LZQ15" s="33"/>
      <c r="LZR15" s="33"/>
      <c r="LZS15" s="33"/>
      <c r="LZT15" s="33"/>
      <c r="LZU15" s="33"/>
      <c r="LZV15" s="33"/>
      <c r="LZW15" s="33"/>
      <c r="LZX15" s="33"/>
      <c r="LZY15" s="33"/>
      <c r="LZZ15" s="33"/>
      <c r="MAA15" s="33"/>
      <c r="MAB15" s="33"/>
      <c r="MAC15" s="33"/>
      <c r="MAD15" s="33"/>
      <c r="MAE15" s="33"/>
      <c r="MAF15" s="33"/>
      <c r="MAG15" s="33"/>
      <c r="MAH15" s="33"/>
      <c r="MAI15" s="33"/>
      <c r="MAJ15" s="33"/>
      <c r="MAK15" s="33"/>
      <c r="MAL15" s="33"/>
      <c r="MAM15" s="33"/>
      <c r="MAN15" s="33"/>
      <c r="MAO15" s="33"/>
      <c r="MAP15" s="33"/>
      <c r="MAQ15" s="33"/>
      <c r="MAR15" s="33"/>
      <c r="MAS15" s="33"/>
      <c r="MAT15" s="33"/>
      <c r="MAU15" s="33"/>
      <c r="MAV15" s="33"/>
      <c r="MAW15" s="33"/>
      <c r="MAX15" s="33"/>
      <c r="MAY15" s="33"/>
      <c r="MAZ15" s="33"/>
      <c r="MBA15" s="33"/>
      <c r="MBB15" s="33"/>
      <c r="MBC15" s="33"/>
      <c r="MBD15" s="33"/>
      <c r="MBE15" s="33"/>
      <c r="MBF15" s="33"/>
      <c r="MBG15" s="33"/>
      <c r="MBH15" s="33"/>
      <c r="MBI15" s="33"/>
      <c r="MBJ15" s="33"/>
      <c r="MBK15" s="33"/>
      <c r="MBL15" s="33"/>
      <c r="MBM15" s="33"/>
      <c r="MBN15" s="33"/>
      <c r="MBO15" s="33"/>
      <c r="MBP15" s="33"/>
      <c r="MBQ15" s="33"/>
      <c r="MBR15" s="33"/>
      <c r="MBS15" s="33"/>
      <c r="MBT15" s="33"/>
      <c r="MBU15" s="33"/>
      <c r="MBV15" s="33"/>
      <c r="MBW15" s="33"/>
      <c r="MBX15" s="33"/>
      <c r="MBY15" s="33"/>
      <c r="MBZ15" s="33"/>
      <c r="MCA15" s="33"/>
      <c r="MCB15" s="33"/>
      <c r="MCC15" s="33"/>
      <c r="MCD15" s="33"/>
      <c r="MCE15" s="33"/>
      <c r="MCF15" s="33"/>
      <c r="MCG15" s="33"/>
      <c r="MCH15" s="33"/>
      <c r="MCI15" s="33"/>
      <c r="MCJ15" s="33"/>
      <c r="MCK15" s="33"/>
      <c r="MCL15" s="33"/>
      <c r="MCM15" s="33"/>
      <c r="MCN15" s="33"/>
      <c r="MCO15" s="33"/>
      <c r="MCP15" s="33"/>
      <c r="MCQ15" s="33"/>
      <c r="MCR15" s="33"/>
      <c r="MCS15" s="33"/>
      <c r="MCT15" s="33"/>
      <c r="MCU15" s="33"/>
      <c r="MCV15" s="33"/>
      <c r="MCW15" s="33"/>
      <c r="MCX15" s="33"/>
      <c r="MCY15" s="33"/>
      <c r="MCZ15" s="33"/>
      <c r="MDA15" s="33"/>
      <c r="MDB15" s="33"/>
      <c r="MDC15" s="33"/>
      <c r="MDD15" s="33"/>
      <c r="MDE15" s="33"/>
      <c r="MDF15" s="33"/>
      <c r="MDG15" s="33"/>
      <c r="MDH15" s="33"/>
      <c r="MDI15" s="33"/>
      <c r="MDJ15" s="33"/>
      <c r="MDK15" s="33"/>
      <c r="MDL15" s="33"/>
      <c r="MDM15" s="33"/>
      <c r="MDN15" s="33"/>
      <c r="MDO15" s="33"/>
      <c r="MDP15" s="33"/>
      <c r="MDQ15" s="33"/>
      <c r="MDR15" s="33"/>
      <c r="MDS15" s="33"/>
      <c r="MDT15" s="33"/>
      <c r="MDU15" s="33"/>
      <c r="MDV15" s="33"/>
      <c r="MDW15" s="33"/>
      <c r="MDX15" s="33"/>
      <c r="MDY15" s="33"/>
      <c r="MDZ15" s="33"/>
      <c r="MEA15" s="33"/>
      <c r="MEB15" s="33"/>
      <c r="MEC15" s="33"/>
      <c r="MED15" s="33"/>
      <c r="MEE15" s="33"/>
      <c r="MEF15" s="33"/>
      <c r="MEG15" s="33"/>
      <c r="MEH15" s="33"/>
      <c r="MEI15" s="33"/>
      <c r="MEJ15" s="33"/>
      <c r="MEK15" s="33"/>
      <c r="MEL15" s="33"/>
      <c r="MEM15" s="33"/>
      <c r="MEN15" s="33"/>
      <c r="MEO15" s="33"/>
      <c r="MEP15" s="33"/>
      <c r="MEQ15" s="33"/>
      <c r="MER15" s="33"/>
      <c r="MES15" s="33"/>
      <c r="MET15" s="33"/>
      <c r="MEU15" s="33"/>
      <c r="MEV15" s="33"/>
      <c r="MEW15" s="33"/>
      <c r="MEX15" s="33"/>
      <c r="MEY15" s="33"/>
      <c r="MEZ15" s="33"/>
      <c r="MFA15" s="33"/>
      <c r="MFB15" s="33"/>
      <c r="MFC15" s="33"/>
      <c r="MFD15" s="33"/>
      <c r="MFE15" s="33"/>
      <c r="MFF15" s="33"/>
      <c r="MFG15" s="33"/>
      <c r="MFH15" s="33"/>
      <c r="MFI15" s="33"/>
      <c r="MFJ15" s="33"/>
      <c r="MFK15" s="33"/>
      <c r="MFL15" s="33"/>
      <c r="MFM15" s="33"/>
      <c r="MFN15" s="33"/>
      <c r="MFO15" s="33"/>
      <c r="MFP15" s="33"/>
      <c r="MFQ15" s="33"/>
      <c r="MFR15" s="33"/>
      <c r="MFS15" s="33"/>
      <c r="MFT15" s="33"/>
      <c r="MFU15" s="33"/>
      <c r="MFV15" s="33"/>
      <c r="MFW15" s="33"/>
      <c r="MFX15" s="33"/>
      <c r="MFY15" s="33"/>
      <c r="MFZ15" s="33"/>
      <c r="MGA15" s="33"/>
      <c r="MGB15" s="33"/>
      <c r="MGC15" s="33"/>
      <c r="MGD15" s="33"/>
      <c r="MGE15" s="33"/>
      <c r="MGF15" s="33"/>
      <c r="MGG15" s="33"/>
      <c r="MGH15" s="33"/>
      <c r="MGI15" s="33"/>
      <c r="MGJ15" s="33"/>
      <c r="MGK15" s="33"/>
      <c r="MGL15" s="33"/>
      <c r="MGM15" s="33"/>
      <c r="MGN15" s="33"/>
      <c r="MGO15" s="33"/>
      <c r="MGP15" s="33"/>
      <c r="MGQ15" s="33"/>
      <c r="MGR15" s="33"/>
      <c r="MGS15" s="33"/>
      <c r="MGT15" s="33"/>
      <c r="MGU15" s="33"/>
      <c r="MGV15" s="33"/>
      <c r="MGW15" s="33"/>
      <c r="MGX15" s="33"/>
      <c r="MGY15" s="33"/>
      <c r="MGZ15" s="33"/>
      <c r="MHA15" s="33"/>
      <c r="MHB15" s="33"/>
      <c r="MHC15" s="33"/>
      <c r="MHD15" s="33"/>
      <c r="MHE15" s="33"/>
      <c r="MHF15" s="33"/>
      <c r="MHG15" s="33"/>
      <c r="MHH15" s="33"/>
      <c r="MHI15" s="33"/>
      <c r="MHJ15" s="33"/>
      <c r="MHK15" s="33"/>
      <c r="MHL15" s="33"/>
      <c r="MHM15" s="33"/>
      <c r="MHN15" s="33"/>
      <c r="MHO15" s="33"/>
      <c r="MHP15" s="33"/>
      <c r="MHQ15" s="33"/>
      <c r="MHR15" s="33"/>
      <c r="MHS15" s="33"/>
      <c r="MHT15" s="33"/>
      <c r="MHU15" s="33"/>
      <c r="MHV15" s="33"/>
      <c r="MHW15" s="33"/>
      <c r="MHX15" s="33"/>
      <c r="MHY15" s="33"/>
      <c r="MHZ15" s="33"/>
      <c r="MIA15" s="33"/>
      <c r="MIB15" s="33"/>
      <c r="MIC15" s="33"/>
      <c r="MID15" s="33"/>
      <c r="MIE15" s="33"/>
      <c r="MIF15" s="33"/>
      <c r="MIG15" s="33"/>
      <c r="MIH15" s="33"/>
      <c r="MII15" s="33"/>
      <c r="MIJ15" s="33"/>
      <c r="MIK15" s="33"/>
      <c r="MIL15" s="33"/>
      <c r="MIM15" s="33"/>
      <c r="MIN15" s="33"/>
      <c r="MIO15" s="33"/>
      <c r="MIP15" s="33"/>
      <c r="MIQ15" s="33"/>
      <c r="MIR15" s="33"/>
      <c r="MIS15" s="33"/>
      <c r="MIT15" s="33"/>
      <c r="MIU15" s="33"/>
      <c r="MIV15" s="33"/>
      <c r="MIW15" s="33"/>
      <c r="MIX15" s="33"/>
      <c r="MIY15" s="33"/>
      <c r="MIZ15" s="33"/>
      <c r="MJA15" s="33"/>
      <c r="MJB15" s="33"/>
      <c r="MJC15" s="33"/>
      <c r="MJD15" s="33"/>
      <c r="MJE15" s="33"/>
      <c r="MJF15" s="33"/>
      <c r="MJG15" s="33"/>
      <c r="MJH15" s="33"/>
      <c r="MJI15" s="33"/>
      <c r="MJJ15" s="33"/>
      <c r="MJK15" s="33"/>
      <c r="MJL15" s="33"/>
      <c r="MJM15" s="33"/>
      <c r="MJN15" s="33"/>
      <c r="MJO15" s="33"/>
      <c r="MJP15" s="33"/>
      <c r="MJQ15" s="33"/>
      <c r="MJR15" s="33"/>
      <c r="MJS15" s="33"/>
      <c r="MJT15" s="33"/>
      <c r="MJU15" s="33"/>
      <c r="MJV15" s="33"/>
      <c r="MJW15" s="33"/>
      <c r="MJX15" s="33"/>
      <c r="MJY15" s="33"/>
      <c r="MJZ15" s="33"/>
      <c r="MKA15" s="33"/>
      <c r="MKB15" s="33"/>
      <c r="MKC15" s="33"/>
      <c r="MKD15" s="33"/>
      <c r="MKE15" s="33"/>
      <c r="MKF15" s="33"/>
      <c r="MKG15" s="33"/>
      <c r="MKH15" s="33"/>
      <c r="MKI15" s="33"/>
      <c r="MKJ15" s="33"/>
      <c r="MKK15" s="33"/>
      <c r="MKL15" s="33"/>
      <c r="MKM15" s="33"/>
      <c r="MKN15" s="33"/>
      <c r="MKO15" s="33"/>
      <c r="MKP15" s="33"/>
      <c r="MKQ15" s="33"/>
      <c r="MKR15" s="33"/>
      <c r="MKS15" s="33"/>
      <c r="MKT15" s="33"/>
      <c r="MKU15" s="33"/>
      <c r="MKV15" s="33"/>
      <c r="MKW15" s="33"/>
      <c r="MKX15" s="33"/>
      <c r="MKY15" s="33"/>
      <c r="MKZ15" s="33"/>
      <c r="MLA15" s="33"/>
      <c r="MLB15" s="33"/>
      <c r="MLC15" s="33"/>
      <c r="MLD15" s="33"/>
      <c r="MLE15" s="33"/>
      <c r="MLF15" s="33"/>
      <c r="MLG15" s="33"/>
      <c r="MLH15" s="33"/>
      <c r="MLI15" s="33"/>
      <c r="MLJ15" s="33"/>
      <c r="MLK15" s="33"/>
      <c r="MLL15" s="33"/>
      <c r="MLM15" s="33"/>
      <c r="MLN15" s="33"/>
      <c r="MLO15" s="33"/>
      <c r="MLP15" s="33"/>
      <c r="MLQ15" s="33"/>
      <c r="MLR15" s="33"/>
      <c r="MLS15" s="33"/>
      <c r="MLT15" s="33"/>
      <c r="MLU15" s="33"/>
      <c r="MLV15" s="33"/>
      <c r="MLW15" s="33"/>
      <c r="MLX15" s="33"/>
      <c r="MLY15" s="33"/>
      <c r="MLZ15" s="33"/>
      <c r="MMA15" s="33"/>
      <c r="MMB15" s="33"/>
      <c r="MMC15" s="33"/>
      <c r="MMD15" s="33"/>
      <c r="MME15" s="33"/>
      <c r="MMF15" s="33"/>
      <c r="MMG15" s="33"/>
      <c r="MMH15" s="33"/>
      <c r="MMI15" s="33"/>
      <c r="MMJ15" s="33"/>
      <c r="MMK15" s="33"/>
      <c r="MML15" s="33"/>
      <c r="MMM15" s="33"/>
      <c r="MMN15" s="33"/>
      <c r="MMO15" s="33"/>
      <c r="MMP15" s="33"/>
      <c r="MMQ15" s="33"/>
      <c r="MMR15" s="33"/>
      <c r="MMS15" s="33"/>
      <c r="MMT15" s="33"/>
      <c r="MMU15" s="33"/>
      <c r="MMV15" s="33"/>
      <c r="MMW15" s="33"/>
      <c r="MMX15" s="33"/>
      <c r="MMY15" s="33"/>
      <c r="MMZ15" s="33"/>
      <c r="MNA15" s="33"/>
      <c r="MNB15" s="33"/>
      <c r="MNC15" s="33"/>
      <c r="MND15" s="33"/>
      <c r="MNE15" s="33"/>
      <c r="MNF15" s="33"/>
      <c r="MNG15" s="33"/>
      <c r="MNH15" s="33"/>
      <c r="MNI15" s="33"/>
      <c r="MNJ15" s="33"/>
      <c r="MNK15" s="33"/>
      <c r="MNL15" s="33"/>
      <c r="MNM15" s="33"/>
      <c r="MNN15" s="33"/>
      <c r="MNO15" s="33"/>
      <c r="MNP15" s="33"/>
      <c r="MNQ15" s="33"/>
      <c r="MNR15" s="33"/>
      <c r="MNS15" s="33"/>
      <c r="MNT15" s="33"/>
      <c r="MNU15" s="33"/>
      <c r="MNV15" s="33"/>
      <c r="MNW15" s="33"/>
      <c r="MNX15" s="33"/>
      <c r="MNY15" s="33"/>
      <c r="MNZ15" s="33"/>
      <c r="MOA15" s="33"/>
      <c r="MOB15" s="33"/>
      <c r="MOC15" s="33"/>
      <c r="MOD15" s="33"/>
      <c r="MOE15" s="33"/>
      <c r="MOF15" s="33"/>
      <c r="MOG15" s="33"/>
      <c r="MOH15" s="33"/>
      <c r="MOI15" s="33"/>
      <c r="MOJ15" s="33"/>
      <c r="MOK15" s="33"/>
      <c r="MOL15" s="33"/>
      <c r="MOM15" s="33"/>
      <c r="MON15" s="33"/>
      <c r="MOO15" s="33"/>
      <c r="MOP15" s="33"/>
      <c r="MOQ15" s="33"/>
      <c r="MOR15" s="33"/>
      <c r="MOS15" s="33"/>
      <c r="MOT15" s="33"/>
      <c r="MOU15" s="33"/>
      <c r="MOV15" s="33"/>
      <c r="MOW15" s="33"/>
      <c r="MOX15" s="33"/>
      <c r="MOY15" s="33"/>
      <c r="MOZ15" s="33"/>
      <c r="MPA15" s="33"/>
      <c r="MPB15" s="33"/>
      <c r="MPC15" s="33"/>
      <c r="MPD15" s="33"/>
      <c r="MPE15" s="33"/>
      <c r="MPF15" s="33"/>
      <c r="MPG15" s="33"/>
      <c r="MPH15" s="33"/>
      <c r="MPI15" s="33"/>
      <c r="MPJ15" s="33"/>
      <c r="MPK15" s="33"/>
      <c r="MPL15" s="33"/>
      <c r="MPM15" s="33"/>
      <c r="MPN15" s="33"/>
      <c r="MPO15" s="33"/>
      <c r="MPP15" s="33"/>
      <c r="MPQ15" s="33"/>
      <c r="MPR15" s="33"/>
      <c r="MPS15" s="33"/>
      <c r="MPT15" s="33"/>
      <c r="MPU15" s="33"/>
      <c r="MPV15" s="33"/>
      <c r="MPW15" s="33"/>
      <c r="MPX15" s="33"/>
      <c r="MPY15" s="33"/>
      <c r="MPZ15" s="33"/>
      <c r="MQA15" s="33"/>
      <c r="MQB15" s="33"/>
      <c r="MQC15" s="33"/>
      <c r="MQD15" s="33"/>
      <c r="MQE15" s="33"/>
      <c r="MQF15" s="33"/>
      <c r="MQG15" s="33"/>
      <c r="MQH15" s="33"/>
      <c r="MQI15" s="33"/>
      <c r="MQJ15" s="33"/>
      <c r="MQK15" s="33"/>
      <c r="MQL15" s="33"/>
      <c r="MQM15" s="33"/>
      <c r="MQN15" s="33"/>
      <c r="MQO15" s="33"/>
      <c r="MQP15" s="33"/>
      <c r="MQQ15" s="33"/>
      <c r="MQR15" s="33"/>
      <c r="MQS15" s="33"/>
      <c r="MQT15" s="33"/>
      <c r="MQU15" s="33"/>
      <c r="MQV15" s="33"/>
      <c r="MQW15" s="33"/>
      <c r="MQX15" s="33"/>
      <c r="MQY15" s="33"/>
      <c r="MQZ15" s="33"/>
      <c r="MRA15" s="33"/>
      <c r="MRB15" s="33"/>
      <c r="MRC15" s="33"/>
      <c r="MRD15" s="33"/>
      <c r="MRE15" s="33"/>
      <c r="MRF15" s="33"/>
      <c r="MRG15" s="33"/>
      <c r="MRH15" s="33"/>
      <c r="MRI15" s="33"/>
      <c r="MRJ15" s="33"/>
      <c r="MRK15" s="33"/>
      <c r="MRL15" s="33"/>
      <c r="MRM15" s="33"/>
      <c r="MRN15" s="33"/>
      <c r="MRO15" s="33"/>
      <c r="MRP15" s="33"/>
      <c r="MRQ15" s="33"/>
      <c r="MRR15" s="33"/>
      <c r="MRS15" s="33"/>
      <c r="MRT15" s="33"/>
      <c r="MRU15" s="33"/>
      <c r="MRV15" s="33"/>
      <c r="MRW15" s="33"/>
      <c r="MRX15" s="33"/>
      <c r="MRY15" s="33"/>
      <c r="MRZ15" s="33"/>
      <c r="MSA15" s="33"/>
      <c r="MSB15" s="33"/>
      <c r="MSC15" s="33"/>
      <c r="MSD15" s="33"/>
      <c r="MSE15" s="33"/>
      <c r="MSF15" s="33"/>
      <c r="MSG15" s="33"/>
      <c r="MSH15" s="33"/>
      <c r="MSI15" s="33"/>
      <c r="MSJ15" s="33"/>
      <c r="MSK15" s="33"/>
      <c r="MSL15" s="33"/>
      <c r="MSM15" s="33"/>
      <c r="MSN15" s="33"/>
      <c r="MSO15" s="33"/>
      <c r="MSP15" s="33"/>
      <c r="MSQ15" s="33"/>
      <c r="MSR15" s="33"/>
      <c r="MSS15" s="33"/>
      <c r="MST15" s="33"/>
      <c r="MSU15" s="33"/>
      <c r="MSV15" s="33"/>
      <c r="MSW15" s="33"/>
      <c r="MSX15" s="33"/>
      <c r="MSY15" s="33"/>
      <c r="MSZ15" s="33"/>
      <c r="MTA15" s="33"/>
      <c r="MTB15" s="33"/>
      <c r="MTC15" s="33"/>
      <c r="MTD15" s="33"/>
      <c r="MTE15" s="33"/>
      <c r="MTF15" s="33"/>
      <c r="MTG15" s="33"/>
      <c r="MTH15" s="33"/>
      <c r="MTI15" s="33"/>
      <c r="MTJ15" s="33"/>
      <c r="MTK15" s="33"/>
      <c r="MTL15" s="33"/>
      <c r="MTM15" s="33"/>
      <c r="MTN15" s="33"/>
      <c r="MTO15" s="33"/>
      <c r="MTP15" s="33"/>
      <c r="MTQ15" s="33"/>
      <c r="MTR15" s="33"/>
      <c r="MTS15" s="33"/>
      <c r="MTT15" s="33"/>
      <c r="MTU15" s="33"/>
      <c r="MTV15" s="33"/>
      <c r="MTW15" s="33"/>
      <c r="MTX15" s="33"/>
      <c r="MTY15" s="33"/>
      <c r="MTZ15" s="33"/>
      <c r="MUA15" s="33"/>
      <c r="MUB15" s="33"/>
      <c r="MUC15" s="33"/>
      <c r="MUD15" s="33"/>
      <c r="MUE15" s="33"/>
      <c r="MUF15" s="33"/>
      <c r="MUG15" s="33"/>
      <c r="MUH15" s="33"/>
      <c r="MUI15" s="33"/>
      <c r="MUJ15" s="33"/>
      <c r="MUK15" s="33"/>
      <c r="MUL15" s="33"/>
      <c r="MUM15" s="33"/>
      <c r="MUN15" s="33"/>
      <c r="MUO15" s="33"/>
      <c r="MUP15" s="33"/>
      <c r="MUQ15" s="33"/>
      <c r="MUR15" s="33"/>
      <c r="MUS15" s="33"/>
      <c r="MUT15" s="33"/>
      <c r="MUU15" s="33"/>
      <c r="MUV15" s="33"/>
      <c r="MUW15" s="33"/>
      <c r="MUX15" s="33"/>
      <c r="MUY15" s="33"/>
      <c r="MUZ15" s="33"/>
      <c r="MVA15" s="33"/>
      <c r="MVB15" s="33"/>
      <c r="MVC15" s="33"/>
      <c r="MVD15" s="33"/>
      <c r="MVE15" s="33"/>
      <c r="MVF15" s="33"/>
      <c r="MVG15" s="33"/>
      <c r="MVH15" s="33"/>
      <c r="MVI15" s="33"/>
      <c r="MVJ15" s="33"/>
      <c r="MVK15" s="33"/>
      <c r="MVL15" s="33"/>
      <c r="MVM15" s="33"/>
      <c r="MVN15" s="33"/>
      <c r="MVO15" s="33"/>
      <c r="MVP15" s="33"/>
      <c r="MVQ15" s="33"/>
      <c r="MVR15" s="33"/>
      <c r="MVS15" s="33"/>
      <c r="MVT15" s="33"/>
      <c r="MVU15" s="33"/>
      <c r="MVV15" s="33"/>
      <c r="MVW15" s="33"/>
      <c r="MVX15" s="33"/>
      <c r="MVY15" s="33"/>
      <c r="MVZ15" s="33"/>
      <c r="MWA15" s="33"/>
      <c r="MWB15" s="33"/>
      <c r="MWC15" s="33"/>
      <c r="MWD15" s="33"/>
      <c r="MWE15" s="33"/>
      <c r="MWF15" s="33"/>
      <c r="MWG15" s="33"/>
      <c r="MWH15" s="33"/>
      <c r="MWI15" s="33"/>
      <c r="MWJ15" s="33"/>
      <c r="MWK15" s="33"/>
      <c r="MWL15" s="33"/>
      <c r="MWM15" s="33"/>
      <c r="MWN15" s="33"/>
      <c r="MWO15" s="33"/>
      <c r="MWP15" s="33"/>
      <c r="MWQ15" s="33"/>
      <c r="MWR15" s="33"/>
      <c r="MWS15" s="33"/>
      <c r="MWT15" s="33"/>
      <c r="MWU15" s="33"/>
      <c r="MWV15" s="33"/>
      <c r="MWW15" s="33"/>
      <c r="MWX15" s="33"/>
      <c r="MWY15" s="33"/>
      <c r="MWZ15" s="33"/>
      <c r="MXA15" s="33"/>
      <c r="MXB15" s="33"/>
      <c r="MXC15" s="33"/>
      <c r="MXD15" s="33"/>
      <c r="MXE15" s="33"/>
      <c r="MXF15" s="33"/>
      <c r="MXG15" s="33"/>
      <c r="MXH15" s="33"/>
      <c r="MXI15" s="33"/>
      <c r="MXJ15" s="33"/>
      <c r="MXK15" s="33"/>
      <c r="MXL15" s="33"/>
      <c r="MXM15" s="33"/>
      <c r="MXN15" s="33"/>
      <c r="MXO15" s="33"/>
      <c r="MXP15" s="33"/>
      <c r="MXQ15" s="33"/>
      <c r="MXR15" s="33"/>
      <c r="MXS15" s="33"/>
      <c r="MXT15" s="33"/>
      <c r="MXU15" s="33"/>
      <c r="MXV15" s="33"/>
      <c r="MXW15" s="33"/>
      <c r="MXX15" s="33"/>
      <c r="MXY15" s="33"/>
      <c r="MXZ15" s="33"/>
      <c r="MYA15" s="33"/>
      <c r="MYB15" s="33"/>
      <c r="MYC15" s="33"/>
      <c r="MYD15" s="33"/>
      <c r="MYE15" s="33"/>
      <c r="MYF15" s="33"/>
      <c r="MYG15" s="33"/>
      <c r="MYH15" s="33"/>
      <c r="MYI15" s="33"/>
      <c r="MYJ15" s="33"/>
      <c r="MYK15" s="33"/>
      <c r="MYL15" s="33"/>
      <c r="MYM15" s="33"/>
      <c r="MYN15" s="33"/>
      <c r="MYO15" s="33"/>
      <c r="MYP15" s="33"/>
      <c r="MYQ15" s="33"/>
      <c r="MYR15" s="33"/>
      <c r="MYS15" s="33"/>
      <c r="MYT15" s="33"/>
      <c r="MYU15" s="33"/>
      <c r="MYV15" s="33"/>
      <c r="MYW15" s="33"/>
      <c r="MYX15" s="33"/>
      <c r="MYY15" s="33"/>
      <c r="MYZ15" s="33"/>
      <c r="MZA15" s="33"/>
      <c r="MZB15" s="33"/>
      <c r="MZC15" s="33"/>
      <c r="MZD15" s="33"/>
      <c r="MZE15" s="33"/>
      <c r="MZF15" s="33"/>
      <c r="MZG15" s="33"/>
      <c r="MZH15" s="33"/>
      <c r="MZI15" s="33"/>
      <c r="MZJ15" s="33"/>
      <c r="MZK15" s="33"/>
      <c r="MZL15" s="33"/>
      <c r="MZM15" s="33"/>
      <c r="MZN15" s="33"/>
      <c r="MZO15" s="33"/>
      <c r="MZP15" s="33"/>
      <c r="MZQ15" s="33"/>
      <c r="MZR15" s="33"/>
      <c r="MZS15" s="33"/>
      <c r="MZT15" s="33"/>
      <c r="MZU15" s="33"/>
      <c r="MZV15" s="33"/>
      <c r="MZW15" s="33"/>
      <c r="MZX15" s="33"/>
      <c r="MZY15" s="33"/>
      <c r="MZZ15" s="33"/>
      <c r="NAA15" s="33"/>
      <c r="NAB15" s="33"/>
      <c r="NAC15" s="33"/>
      <c r="NAD15" s="33"/>
      <c r="NAE15" s="33"/>
      <c r="NAF15" s="33"/>
      <c r="NAG15" s="33"/>
      <c r="NAH15" s="33"/>
      <c r="NAI15" s="33"/>
      <c r="NAJ15" s="33"/>
      <c r="NAK15" s="33"/>
      <c r="NAL15" s="33"/>
      <c r="NAM15" s="33"/>
      <c r="NAN15" s="33"/>
      <c r="NAO15" s="33"/>
      <c r="NAP15" s="33"/>
      <c r="NAQ15" s="33"/>
      <c r="NAR15" s="33"/>
      <c r="NAS15" s="33"/>
      <c r="NAT15" s="33"/>
      <c r="NAU15" s="33"/>
      <c r="NAV15" s="33"/>
      <c r="NAW15" s="33"/>
      <c r="NAX15" s="33"/>
      <c r="NAY15" s="33"/>
      <c r="NAZ15" s="33"/>
      <c r="NBA15" s="33"/>
      <c r="NBB15" s="33"/>
      <c r="NBC15" s="33"/>
      <c r="NBD15" s="33"/>
      <c r="NBE15" s="33"/>
      <c r="NBF15" s="33"/>
      <c r="NBG15" s="33"/>
      <c r="NBH15" s="33"/>
      <c r="NBI15" s="33"/>
      <c r="NBJ15" s="33"/>
      <c r="NBK15" s="33"/>
      <c r="NBL15" s="33"/>
      <c r="NBM15" s="33"/>
      <c r="NBN15" s="33"/>
      <c r="NBO15" s="33"/>
      <c r="NBP15" s="33"/>
      <c r="NBQ15" s="33"/>
      <c r="NBR15" s="33"/>
      <c r="NBS15" s="33"/>
      <c r="NBT15" s="33"/>
      <c r="NBU15" s="33"/>
      <c r="NBV15" s="33"/>
      <c r="NBW15" s="33"/>
      <c r="NBX15" s="33"/>
      <c r="NBY15" s="33"/>
      <c r="NBZ15" s="33"/>
      <c r="NCA15" s="33"/>
      <c r="NCB15" s="33"/>
      <c r="NCC15" s="33"/>
      <c r="NCD15" s="33"/>
      <c r="NCE15" s="33"/>
      <c r="NCF15" s="33"/>
      <c r="NCG15" s="33"/>
      <c r="NCH15" s="33"/>
      <c r="NCI15" s="33"/>
      <c r="NCJ15" s="33"/>
      <c r="NCK15" s="33"/>
      <c r="NCL15" s="33"/>
      <c r="NCM15" s="33"/>
      <c r="NCN15" s="33"/>
      <c r="NCO15" s="33"/>
      <c r="NCP15" s="33"/>
      <c r="NCQ15" s="33"/>
      <c r="NCR15" s="33"/>
      <c r="NCS15" s="33"/>
      <c r="NCT15" s="33"/>
      <c r="NCU15" s="33"/>
      <c r="NCV15" s="33"/>
      <c r="NCW15" s="33"/>
      <c r="NCX15" s="33"/>
      <c r="NCY15" s="33"/>
      <c r="NCZ15" s="33"/>
      <c r="NDA15" s="33"/>
      <c r="NDB15" s="33"/>
      <c r="NDC15" s="33"/>
      <c r="NDD15" s="33"/>
      <c r="NDE15" s="33"/>
      <c r="NDF15" s="33"/>
      <c r="NDG15" s="33"/>
      <c r="NDH15" s="33"/>
      <c r="NDI15" s="33"/>
      <c r="NDJ15" s="33"/>
      <c r="NDK15" s="33"/>
      <c r="NDL15" s="33"/>
      <c r="NDM15" s="33"/>
      <c r="NDN15" s="33"/>
      <c r="NDO15" s="33"/>
      <c r="NDP15" s="33"/>
      <c r="NDQ15" s="33"/>
      <c r="NDR15" s="33"/>
      <c r="NDS15" s="33"/>
      <c r="NDT15" s="33"/>
      <c r="NDU15" s="33"/>
      <c r="NDV15" s="33"/>
      <c r="NDW15" s="33"/>
      <c r="NDX15" s="33"/>
      <c r="NDY15" s="33"/>
      <c r="NDZ15" s="33"/>
      <c r="NEA15" s="33"/>
      <c r="NEB15" s="33"/>
      <c r="NEC15" s="33"/>
      <c r="NED15" s="33"/>
      <c r="NEE15" s="33"/>
      <c r="NEF15" s="33"/>
      <c r="NEG15" s="33"/>
      <c r="NEH15" s="33"/>
      <c r="NEI15" s="33"/>
      <c r="NEJ15" s="33"/>
      <c r="NEK15" s="33"/>
      <c r="NEL15" s="33"/>
      <c r="NEM15" s="33"/>
      <c r="NEN15" s="33"/>
      <c r="NEO15" s="33"/>
      <c r="NEP15" s="33"/>
      <c r="NEQ15" s="33"/>
      <c r="NER15" s="33"/>
      <c r="NES15" s="33"/>
      <c r="NET15" s="33"/>
      <c r="NEU15" s="33"/>
      <c r="NEV15" s="33"/>
      <c r="NEW15" s="33"/>
      <c r="NEX15" s="33"/>
      <c r="NEY15" s="33"/>
      <c r="NEZ15" s="33"/>
      <c r="NFA15" s="33"/>
      <c r="NFB15" s="33"/>
      <c r="NFC15" s="33"/>
      <c r="NFD15" s="33"/>
      <c r="NFE15" s="33"/>
      <c r="NFF15" s="33"/>
      <c r="NFG15" s="33"/>
      <c r="NFH15" s="33"/>
      <c r="NFI15" s="33"/>
      <c r="NFJ15" s="33"/>
      <c r="NFK15" s="33"/>
      <c r="NFL15" s="33"/>
      <c r="NFM15" s="33"/>
      <c r="NFN15" s="33"/>
      <c r="NFO15" s="33"/>
      <c r="NFP15" s="33"/>
      <c r="NFQ15" s="33"/>
      <c r="NFR15" s="33"/>
      <c r="NFS15" s="33"/>
      <c r="NFT15" s="33"/>
      <c r="NFU15" s="33"/>
      <c r="NFV15" s="33"/>
      <c r="NFW15" s="33"/>
      <c r="NFX15" s="33"/>
      <c r="NFY15" s="33"/>
      <c r="NFZ15" s="33"/>
      <c r="NGA15" s="33"/>
      <c r="NGB15" s="33"/>
      <c r="NGC15" s="33"/>
      <c r="NGD15" s="33"/>
      <c r="NGE15" s="33"/>
      <c r="NGF15" s="33"/>
      <c r="NGG15" s="33"/>
      <c r="NGH15" s="33"/>
      <c r="NGI15" s="33"/>
      <c r="NGJ15" s="33"/>
      <c r="NGK15" s="33"/>
      <c r="NGL15" s="33"/>
      <c r="NGM15" s="33"/>
      <c r="NGN15" s="33"/>
      <c r="NGO15" s="33"/>
      <c r="NGP15" s="33"/>
      <c r="NGQ15" s="33"/>
      <c r="NGR15" s="33"/>
      <c r="NGS15" s="33"/>
      <c r="NGT15" s="33"/>
      <c r="NGU15" s="33"/>
      <c r="NGV15" s="33"/>
      <c r="NGW15" s="33"/>
      <c r="NGX15" s="33"/>
      <c r="NGY15" s="33"/>
      <c r="NGZ15" s="33"/>
      <c r="NHA15" s="33"/>
      <c r="NHB15" s="33"/>
      <c r="NHC15" s="33"/>
      <c r="NHD15" s="33"/>
      <c r="NHE15" s="33"/>
      <c r="NHF15" s="33"/>
      <c r="NHG15" s="33"/>
      <c r="NHH15" s="33"/>
      <c r="NHI15" s="33"/>
      <c r="NHJ15" s="33"/>
      <c r="NHK15" s="33"/>
      <c r="NHL15" s="33"/>
      <c r="NHM15" s="33"/>
      <c r="NHN15" s="33"/>
      <c r="NHO15" s="33"/>
      <c r="NHP15" s="33"/>
      <c r="NHQ15" s="33"/>
      <c r="NHR15" s="33"/>
      <c r="NHS15" s="33"/>
      <c r="NHT15" s="33"/>
      <c r="NHU15" s="33"/>
      <c r="NHV15" s="33"/>
      <c r="NHW15" s="33"/>
      <c r="NHX15" s="33"/>
      <c r="NHY15" s="33"/>
      <c r="NHZ15" s="33"/>
      <c r="NIA15" s="33"/>
      <c r="NIB15" s="33"/>
      <c r="NIC15" s="33"/>
      <c r="NID15" s="33"/>
      <c r="NIE15" s="33"/>
      <c r="NIF15" s="33"/>
      <c r="NIG15" s="33"/>
      <c r="NIH15" s="33"/>
      <c r="NII15" s="33"/>
      <c r="NIJ15" s="33"/>
      <c r="NIK15" s="33"/>
      <c r="NIL15" s="33"/>
      <c r="NIM15" s="33"/>
      <c r="NIN15" s="33"/>
      <c r="NIO15" s="33"/>
      <c r="NIP15" s="33"/>
      <c r="NIQ15" s="33"/>
      <c r="NIR15" s="33"/>
      <c r="NIS15" s="33"/>
      <c r="NIT15" s="33"/>
      <c r="NIU15" s="33"/>
      <c r="NIV15" s="33"/>
      <c r="NIW15" s="33"/>
      <c r="NIX15" s="33"/>
      <c r="NIY15" s="33"/>
      <c r="NIZ15" s="33"/>
      <c r="NJA15" s="33"/>
      <c r="NJB15" s="33"/>
      <c r="NJC15" s="33"/>
      <c r="NJD15" s="33"/>
      <c r="NJE15" s="33"/>
      <c r="NJF15" s="33"/>
      <c r="NJG15" s="33"/>
      <c r="NJH15" s="33"/>
      <c r="NJI15" s="33"/>
      <c r="NJJ15" s="33"/>
      <c r="NJK15" s="33"/>
      <c r="NJL15" s="33"/>
      <c r="NJM15" s="33"/>
      <c r="NJN15" s="33"/>
      <c r="NJO15" s="33"/>
      <c r="NJP15" s="33"/>
      <c r="NJQ15" s="33"/>
      <c r="NJR15" s="33"/>
      <c r="NJS15" s="33"/>
      <c r="NJT15" s="33"/>
      <c r="NJU15" s="33"/>
      <c r="NJV15" s="33"/>
      <c r="NJW15" s="33"/>
      <c r="NJX15" s="33"/>
      <c r="NJY15" s="33"/>
      <c r="NJZ15" s="33"/>
      <c r="NKA15" s="33"/>
      <c r="NKB15" s="33"/>
      <c r="NKC15" s="33"/>
      <c r="NKD15" s="33"/>
      <c r="NKE15" s="33"/>
      <c r="NKF15" s="33"/>
      <c r="NKG15" s="33"/>
      <c r="NKH15" s="33"/>
      <c r="NKI15" s="33"/>
      <c r="NKJ15" s="33"/>
      <c r="NKK15" s="33"/>
      <c r="NKL15" s="33"/>
      <c r="NKM15" s="33"/>
      <c r="NKN15" s="33"/>
      <c r="NKO15" s="33"/>
      <c r="NKP15" s="33"/>
      <c r="NKQ15" s="33"/>
      <c r="NKR15" s="33"/>
      <c r="NKS15" s="33"/>
      <c r="NKT15" s="33"/>
      <c r="NKU15" s="33"/>
      <c r="NKV15" s="33"/>
      <c r="NKW15" s="33"/>
      <c r="NKX15" s="33"/>
      <c r="NKY15" s="33"/>
      <c r="NKZ15" s="33"/>
      <c r="NLA15" s="33"/>
      <c r="NLB15" s="33"/>
      <c r="NLC15" s="33"/>
      <c r="NLD15" s="33"/>
      <c r="NLE15" s="33"/>
      <c r="NLF15" s="33"/>
      <c r="NLG15" s="33"/>
      <c r="NLH15" s="33"/>
      <c r="NLI15" s="33"/>
      <c r="NLJ15" s="33"/>
      <c r="NLK15" s="33"/>
      <c r="NLL15" s="33"/>
      <c r="NLM15" s="33"/>
      <c r="NLN15" s="33"/>
      <c r="NLO15" s="33"/>
      <c r="NLP15" s="33"/>
      <c r="NLQ15" s="33"/>
      <c r="NLR15" s="33"/>
      <c r="NLS15" s="33"/>
      <c r="NLT15" s="33"/>
      <c r="NLU15" s="33"/>
      <c r="NLV15" s="33"/>
      <c r="NLW15" s="33"/>
      <c r="NLX15" s="33"/>
      <c r="NLY15" s="33"/>
      <c r="NLZ15" s="33"/>
      <c r="NMA15" s="33"/>
      <c r="NMB15" s="33"/>
      <c r="NMC15" s="33"/>
      <c r="NMD15" s="33"/>
      <c r="NME15" s="33"/>
      <c r="NMF15" s="33"/>
      <c r="NMG15" s="33"/>
      <c r="NMH15" s="33"/>
      <c r="NMI15" s="33"/>
      <c r="NMJ15" s="33"/>
      <c r="NMK15" s="33"/>
      <c r="NML15" s="33"/>
      <c r="NMM15" s="33"/>
      <c r="NMN15" s="33"/>
      <c r="NMO15" s="33"/>
      <c r="NMP15" s="33"/>
      <c r="NMQ15" s="33"/>
      <c r="NMR15" s="33"/>
      <c r="NMS15" s="33"/>
      <c r="NMT15" s="33"/>
      <c r="NMU15" s="33"/>
      <c r="NMV15" s="33"/>
      <c r="NMW15" s="33"/>
      <c r="NMX15" s="33"/>
      <c r="NMY15" s="33"/>
      <c r="NMZ15" s="33"/>
      <c r="NNA15" s="33"/>
      <c r="NNB15" s="33"/>
      <c r="NNC15" s="33"/>
      <c r="NND15" s="33"/>
      <c r="NNE15" s="33"/>
      <c r="NNF15" s="33"/>
      <c r="NNG15" s="33"/>
      <c r="NNH15" s="33"/>
      <c r="NNI15" s="33"/>
      <c r="NNJ15" s="33"/>
      <c r="NNK15" s="33"/>
      <c r="NNL15" s="33"/>
      <c r="NNM15" s="33"/>
      <c r="NNN15" s="33"/>
      <c r="NNO15" s="33"/>
      <c r="NNP15" s="33"/>
      <c r="NNQ15" s="33"/>
      <c r="NNR15" s="33"/>
      <c r="NNS15" s="33"/>
      <c r="NNT15" s="33"/>
      <c r="NNU15" s="33"/>
      <c r="NNV15" s="33"/>
      <c r="NNW15" s="33"/>
      <c r="NNX15" s="33"/>
      <c r="NNY15" s="33"/>
      <c r="NNZ15" s="33"/>
      <c r="NOA15" s="33"/>
      <c r="NOB15" s="33"/>
      <c r="NOC15" s="33"/>
      <c r="NOD15" s="33"/>
      <c r="NOE15" s="33"/>
      <c r="NOF15" s="33"/>
      <c r="NOG15" s="33"/>
      <c r="NOH15" s="33"/>
      <c r="NOI15" s="33"/>
      <c r="NOJ15" s="33"/>
      <c r="NOK15" s="33"/>
      <c r="NOL15" s="33"/>
      <c r="NOM15" s="33"/>
      <c r="NON15" s="33"/>
      <c r="NOO15" s="33"/>
      <c r="NOP15" s="33"/>
      <c r="NOQ15" s="33"/>
      <c r="NOR15" s="33"/>
      <c r="NOS15" s="33"/>
      <c r="NOT15" s="33"/>
      <c r="NOU15" s="33"/>
      <c r="NOV15" s="33"/>
      <c r="NOW15" s="33"/>
      <c r="NOX15" s="33"/>
      <c r="NOY15" s="33"/>
      <c r="NOZ15" s="33"/>
      <c r="NPA15" s="33"/>
      <c r="NPB15" s="33"/>
      <c r="NPC15" s="33"/>
      <c r="NPD15" s="33"/>
      <c r="NPE15" s="33"/>
      <c r="NPF15" s="33"/>
      <c r="NPG15" s="33"/>
      <c r="NPH15" s="33"/>
      <c r="NPI15" s="33"/>
      <c r="NPJ15" s="33"/>
      <c r="NPK15" s="33"/>
      <c r="NPL15" s="33"/>
      <c r="NPM15" s="33"/>
      <c r="NPN15" s="33"/>
      <c r="NPO15" s="33"/>
      <c r="NPP15" s="33"/>
      <c r="NPQ15" s="33"/>
      <c r="NPR15" s="33"/>
      <c r="NPS15" s="33"/>
      <c r="NPT15" s="33"/>
      <c r="NPU15" s="33"/>
      <c r="NPV15" s="33"/>
      <c r="NPW15" s="33"/>
      <c r="NPX15" s="33"/>
      <c r="NPY15" s="33"/>
      <c r="NPZ15" s="33"/>
      <c r="NQA15" s="33"/>
      <c r="NQB15" s="33"/>
      <c r="NQC15" s="33"/>
      <c r="NQD15" s="33"/>
      <c r="NQE15" s="33"/>
      <c r="NQF15" s="33"/>
      <c r="NQG15" s="33"/>
      <c r="NQH15" s="33"/>
      <c r="NQI15" s="33"/>
      <c r="NQJ15" s="33"/>
      <c r="NQK15" s="33"/>
      <c r="NQL15" s="33"/>
      <c r="NQM15" s="33"/>
      <c r="NQN15" s="33"/>
      <c r="NQO15" s="33"/>
      <c r="NQP15" s="33"/>
      <c r="NQQ15" s="33"/>
      <c r="NQR15" s="33"/>
      <c r="NQS15" s="33"/>
      <c r="NQT15" s="33"/>
      <c r="NQU15" s="33"/>
      <c r="NQV15" s="33"/>
      <c r="NQW15" s="33"/>
      <c r="NQX15" s="33"/>
      <c r="NQY15" s="33"/>
      <c r="NQZ15" s="33"/>
      <c r="NRA15" s="33"/>
      <c r="NRB15" s="33"/>
      <c r="NRC15" s="33"/>
      <c r="NRD15" s="33"/>
      <c r="NRE15" s="33"/>
      <c r="NRF15" s="33"/>
      <c r="NRG15" s="33"/>
      <c r="NRH15" s="33"/>
      <c r="NRI15" s="33"/>
      <c r="NRJ15" s="33"/>
      <c r="NRK15" s="33"/>
      <c r="NRL15" s="33"/>
      <c r="NRM15" s="33"/>
      <c r="NRN15" s="33"/>
      <c r="NRO15" s="33"/>
      <c r="NRP15" s="33"/>
      <c r="NRQ15" s="33"/>
      <c r="NRR15" s="33"/>
      <c r="NRS15" s="33"/>
      <c r="NRT15" s="33"/>
      <c r="NRU15" s="33"/>
      <c r="NRV15" s="33"/>
      <c r="NRW15" s="33"/>
      <c r="NRX15" s="33"/>
      <c r="NRY15" s="33"/>
      <c r="NRZ15" s="33"/>
      <c r="NSA15" s="33"/>
      <c r="NSB15" s="33"/>
      <c r="NSC15" s="33"/>
      <c r="NSD15" s="33"/>
      <c r="NSE15" s="33"/>
      <c r="NSF15" s="33"/>
      <c r="NSG15" s="33"/>
      <c r="NSH15" s="33"/>
      <c r="NSI15" s="33"/>
      <c r="NSJ15" s="33"/>
      <c r="NSK15" s="33"/>
      <c r="NSL15" s="33"/>
      <c r="NSM15" s="33"/>
      <c r="NSN15" s="33"/>
      <c r="NSO15" s="33"/>
      <c r="NSP15" s="33"/>
      <c r="NSQ15" s="33"/>
      <c r="NSR15" s="33"/>
      <c r="NSS15" s="33"/>
      <c r="NST15" s="33"/>
      <c r="NSU15" s="33"/>
      <c r="NSV15" s="33"/>
      <c r="NSW15" s="33"/>
      <c r="NSX15" s="33"/>
      <c r="NSY15" s="33"/>
      <c r="NSZ15" s="33"/>
      <c r="NTA15" s="33"/>
      <c r="NTB15" s="33"/>
      <c r="NTC15" s="33"/>
      <c r="NTD15" s="33"/>
      <c r="NTE15" s="33"/>
      <c r="NTF15" s="33"/>
      <c r="NTG15" s="33"/>
      <c r="NTH15" s="33"/>
      <c r="NTI15" s="33"/>
      <c r="NTJ15" s="33"/>
      <c r="NTK15" s="33"/>
      <c r="NTL15" s="33"/>
      <c r="NTM15" s="33"/>
      <c r="NTN15" s="33"/>
      <c r="NTO15" s="33"/>
      <c r="NTP15" s="33"/>
      <c r="NTQ15" s="33"/>
      <c r="NTR15" s="33"/>
      <c r="NTS15" s="33"/>
      <c r="NTT15" s="33"/>
      <c r="NTU15" s="33"/>
      <c r="NTV15" s="33"/>
      <c r="NTW15" s="33"/>
      <c r="NTX15" s="33"/>
      <c r="NTY15" s="33"/>
      <c r="NTZ15" s="33"/>
      <c r="NUA15" s="33"/>
      <c r="NUB15" s="33"/>
      <c r="NUC15" s="33"/>
      <c r="NUD15" s="33"/>
      <c r="NUE15" s="33"/>
      <c r="NUF15" s="33"/>
      <c r="NUG15" s="33"/>
      <c r="NUH15" s="33"/>
      <c r="NUI15" s="33"/>
      <c r="NUJ15" s="33"/>
      <c r="NUK15" s="33"/>
      <c r="NUL15" s="33"/>
      <c r="NUM15" s="33"/>
      <c r="NUN15" s="33"/>
      <c r="NUO15" s="33"/>
      <c r="NUP15" s="33"/>
      <c r="NUQ15" s="33"/>
      <c r="NUR15" s="33"/>
      <c r="NUS15" s="33"/>
      <c r="NUT15" s="33"/>
      <c r="NUU15" s="33"/>
      <c r="NUV15" s="33"/>
      <c r="NUW15" s="33"/>
      <c r="NUX15" s="33"/>
      <c r="NUY15" s="33"/>
      <c r="NUZ15" s="33"/>
      <c r="NVA15" s="33"/>
      <c r="NVB15" s="33"/>
      <c r="NVC15" s="33"/>
      <c r="NVD15" s="33"/>
      <c r="NVE15" s="33"/>
      <c r="NVF15" s="33"/>
      <c r="NVG15" s="33"/>
      <c r="NVH15" s="33"/>
      <c r="NVI15" s="33"/>
      <c r="NVJ15" s="33"/>
      <c r="NVK15" s="33"/>
      <c r="NVL15" s="33"/>
      <c r="NVM15" s="33"/>
      <c r="NVN15" s="33"/>
      <c r="NVO15" s="33"/>
      <c r="NVP15" s="33"/>
      <c r="NVQ15" s="33"/>
      <c r="NVR15" s="33"/>
      <c r="NVS15" s="33"/>
      <c r="NVT15" s="33"/>
      <c r="NVU15" s="33"/>
      <c r="NVV15" s="33"/>
      <c r="NVW15" s="33"/>
      <c r="NVX15" s="33"/>
      <c r="NVY15" s="33"/>
      <c r="NVZ15" s="33"/>
      <c r="NWA15" s="33"/>
      <c r="NWB15" s="33"/>
      <c r="NWC15" s="33"/>
      <c r="NWD15" s="33"/>
      <c r="NWE15" s="33"/>
      <c r="NWF15" s="33"/>
      <c r="NWG15" s="33"/>
      <c r="NWH15" s="33"/>
      <c r="NWI15" s="33"/>
      <c r="NWJ15" s="33"/>
      <c r="NWK15" s="33"/>
      <c r="NWL15" s="33"/>
      <c r="NWM15" s="33"/>
      <c r="NWN15" s="33"/>
      <c r="NWO15" s="33"/>
      <c r="NWP15" s="33"/>
      <c r="NWQ15" s="33"/>
      <c r="NWR15" s="33"/>
      <c r="NWS15" s="33"/>
      <c r="NWT15" s="33"/>
      <c r="NWU15" s="33"/>
      <c r="NWV15" s="33"/>
      <c r="NWW15" s="33"/>
      <c r="NWX15" s="33"/>
      <c r="NWY15" s="33"/>
      <c r="NWZ15" s="33"/>
      <c r="NXA15" s="33"/>
      <c r="NXB15" s="33"/>
      <c r="NXC15" s="33"/>
      <c r="NXD15" s="33"/>
      <c r="NXE15" s="33"/>
      <c r="NXF15" s="33"/>
      <c r="NXG15" s="33"/>
      <c r="NXH15" s="33"/>
      <c r="NXI15" s="33"/>
      <c r="NXJ15" s="33"/>
      <c r="NXK15" s="33"/>
      <c r="NXL15" s="33"/>
      <c r="NXM15" s="33"/>
      <c r="NXN15" s="33"/>
      <c r="NXO15" s="33"/>
      <c r="NXP15" s="33"/>
      <c r="NXQ15" s="33"/>
      <c r="NXR15" s="33"/>
      <c r="NXS15" s="33"/>
      <c r="NXT15" s="33"/>
      <c r="NXU15" s="33"/>
      <c r="NXV15" s="33"/>
      <c r="NXW15" s="33"/>
      <c r="NXX15" s="33"/>
      <c r="NXY15" s="33"/>
      <c r="NXZ15" s="33"/>
      <c r="NYA15" s="33"/>
      <c r="NYB15" s="33"/>
      <c r="NYC15" s="33"/>
      <c r="NYD15" s="33"/>
      <c r="NYE15" s="33"/>
      <c r="NYF15" s="33"/>
      <c r="NYG15" s="33"/>
      <c r="NYH15" s="33"/>
      <c r="NYI15" s="33"/>
      <c r="NYJ15" s="33"/>
      <c r="NYK15" s="33"/>
      <c r="NYL15" s="33"/>
      <c r="NYM15" s="33"/>
      <c r="NYN15" s="33"/>
      <c r="NYO15" s="33"/>
      <c r="NYP15" s="33"/>
      <c r="NYQ15" s="33"/>
      <c r="NYR15" s="33"/>
      <c r="NYS15" s="33"/>
      <c r="NYT15" s="33"/>
      <c r="NYU15" s="33"/>
      <c r="NYV15" s="33"/>
      <c r="NYW15" s="33"/>
      <c r="NYX15" s="33"/>
      <c r="NYY15" s="33"/>
      <c r="NYZ15" s="33"/>
      <c r="NZA15" s="33"/>
      <c r="NZB15" s="33"/>
      <c r="NZC15" s="33"/>
      <c r="NZD15" s="33"/>
      <c r="NZE15" s="33"/>
      <c r="NZF15" s="33"/>
      <c r="NZG15" s="33"/>
      <c r="NZH15" s="33"/>
      <c r="NZI15" s="33"/>
      <c r="NZJ15" s="33"/>
      <c r="NZK15" s="33"/>
      <c r="NZL15" s="33"/>
      <c r="NZM15" s="33"/>
      <c r="NZN15" s="33"/>
      <c r="NZO15" s="33"/>
      <c r="NZP15" s="33"/>
      <c r="NZQ15" s="33"/>
      <c r="NZR15" s="33"/>
      <c r="NZS15" s="33"/>
      <c r="NZT15" s="33"/>
      <c r="NZU15" s="33"/>
      <c r="NZV15" s="33"/>
      <c r="NZW15" s="33"/>
      <c r="NZX15" s="33"/>
      <c r="NZY15" s="33"/>
      <c r="NZZ15" s="33"/>
      <c r="OAA15" s="33"/>
      <c r="OAB15" s="33"/>
      <c r="OAC15" s="33"/>
      <c r="OAD15" s="33"/>
      <c r="OAE15" s="33"/>
      <c r="OAF15" s="33"/>
      <c r="OAG15" s="33"/>
      <c r="OAH15" s="33"/>
      <c r="OAI15" s="33"/>
      <c r="OAJ15" s="33"/>
      <c r="OAK15" s="33"/>
      <c r="OAL15" s="33"/>
      <c r="OAM15" s="33"/>
      <c r="OAN15" s="33"/>
      <c r="OAO15" s="33"/>
      <c r="OAP15" s="33"/>
      <c r="OAQ15" s="33"/>
      <c r="OAR15" s="33"/>
      <c r="OAS15" s="33"/>
      <c r="OAT15" s="33"/>
      <c r="OAU15" s="33"/>
      <c r="OAV15" s="33"/>
      <c r="OAW15" s="33"/>
      <c r="OAX15" s="33"/>
      <c r="OAY15" s="33"/>
      <c r="OAZ15" s="33"/>
      <c r="OBA15" s="33"/>
      <c r="OBB15" s="33"/>
      <c r="OBC15" s="33"/>
      <c r="OBD15" s="33"/>
      <c r="OBE15" s="33"/>
      <c r="OBF15" s="33"/>
      <c r="OBG15" s="33"/>
      <c r="OBH15" s="33"/>
      <c r="OBI15" s="33"/>
      <c r="OBJ15" s="33"/>
      <c r="OBK15" s="33"/>
      <c r="OBL15" s="33"/>
      <c r="OBM15" s="33"/>
      <c r="OBN15" s="33"/>
      <c r="OBO15" s="33"/>
      <c r="OBP15" s="33"/>
      <c r="OBQ15" s="33"/>
      <c r="OBR15" s="33"/>
      <c r="OBS15" s="33"/>
      <c r="OBT15" s="33"/>
      <c r="OBU15" s="33"/>
      <c r="OBV15" s="33"/>
      <c r="OBW15" s="33"/>
      <c r="OBX15" s="33"/>
      <c r="OBY15" s="33"/>
      <c r="OBZ15" s="33"/>
      <c r="OCA15" s="33"/>
      <c r="OCB15" s="33"/>
      <c r="OCC15" s="33"/>
      <c r="OCD15" s="33"/>
      <c r="OCE15" s="33"/>
      <c r="OCF15" s="33"/>
      <c r="OCG15" s="33"/>
      <c r="OCH15" s="33"/>
      <c r="OCI15" s="33"/>
      <c r="OCJ15" s="33"/>
      <c r="OCK15" s="33"/>
      <c r="OCL15" s="33"/>
      <c r="OCM15" s="33"/>
      <c r="OCN15" s="33"/>
      <c r="OCO15" s="33"/>
      <c r="OCP15" s="33"/>
      <c r="OCQ15" s="33"/>
      <c r="OCR15" s="33"/>
      <c r="OCS15" s="33"/>
      <c r="OCT15" s="33"/>
      <c r="OCU15" s="33"/>
      <c r="OCV15" s="33"/>
      <c r="OCW15" s="33"/>
      <c r="OCX15" s="33"/>
      <c r="OCY15" s="33"/>
      <c r="OCZ15" s="33"/>
      <c r="ODA15" s="33"/>
      <c r="ODB15" s="33"/>
      <c r="ODC15" s="33"/>
      <c r="ODD15" s="33"/>
      <c r="ODE15" s="33"/>
      <c r="ODF15" s="33"/>
      <c r="ODG15" s="33"/>
      <c r="ODH15" s="33"/>
      <c r="ODI15" s="33"/>
      <c r="ODJ15" s="33"/>
      <c r="ODK15" s="33"/>
      <c r="ODL15" s="33"/>
      <c r="ODM15" s="33"/>
      <c r="ODN15" s="33"/>
      <c r="ODO15" s="33"/>
      <c r="ODP15" s="33"/>
      <c r="ODQ15" s="33"/>
      <c r="ODR15" s="33"/>
      <c r="ODS15" s="33"/>
      <c r="ODT15" s="33"/>
      <c r="ODU15" s="33"/>
      <c r="ODV15" s="33"/>
      <c r="ODW15" s="33"/>
      <c r="ODX15" s="33"/>
      <c r="ODY15" s="33"/>
      <c r="ODZ15" s="33"/>
      <c r="OEA15" s="33"/>
      <c r="OEB15" s="33"/>
      <c r="OEC15" s="33"/>
      <c r="OED15" s="33"/>
      <c r="OEE15" s="33"/>
      <c r="OEF15" s="33"/>
      <c r="OEG15" s="33"/>
      <c r="OEH15" s="33"/>
      <c r="OEI15" s="33"/>
      <c r="OEJ15" s="33"/>
      <c r="OEK15" s="33"/>
      <c r="OEL15" s="33"/>
      <c r="OEM15" s="33"/>
      <c r="OEN15" s="33"/>
      <c r="OEO15" s="33"/>
      <c r="OEP15" s="33"/>
      <c r="OEQ15" s="33"/>
      <c r="OER15" s="33"/>
      <c r="OES15" s="33"/>
      <c r="OET15" s="33"/>
      <c r="OEU15" s="33"/>
      <c r="OEV15" s="33"/>
      <c r="OEW15" s="33"/>
      <c r="OEX15" s="33"/>
      <c r="OEY15" s="33"/>
      <c r="OEZ15" s="33"/>
      <c r="OFA15" s="33"/>
      <c r="OFB15" s="33"/>
      <c r="OFC15" s="33"/>
      <c r="OFD15" s="33"/>
      <c r="OFE15" s="33"/>
      <c r="OFF15" s="33"/>
      <c r="OFG15" s="33"/>
      <c r="OFH15" s="33"/>
      <c r="OFI15" s="33"/>
      <c r="OFJ15" s="33"/>
      <c r="OFK15" s="33"/>
      <c r="OFL15" s="33"/>
      <c r="OFM15" s="33"/>
      <c r="OFN15" s="33"/>
      <c r="OFO15" s="33"/>
      <c r="OFP15" s="33"/>
      <c r="OFQ15" s="33"/>
      <c r="OFR15" s="33"/>
      <c r="OFS15" s="33"/>
      <c r="OFT15" s="33"/>
      <c r="OFU15" s="33"/>
      <c r="OFV15" s="33"/>
      <c r="OFW15" s="33"/>
      <c r="OFX15" s="33"/>
      <c r="OFY15" s="33"/>
      <c r="OFZ15" s="33"/>
      <c r="OGA15" s="33"/>
      <c r="OGB15" s="33"/>
      <c r="OGC15" s="33"/>
      <c r="OGD15" s="33"/>
      <c r="OGE15" s="33"/>
      <c r="OGF15" s="33"/>
      <c r="OGG15" s="33"/>
      <c r="OGH15" s="33"/>
      <c r="OGI15" s="33"/>
      <c r="OGJ15" s="33"/>
      <c r="OGK15" s="33"/>
      <c r="OGL15" s="33"/>
      <c r="OGM15" s="33"/>
      <c r="OGN15" s="33"/>
      <c r="OGO15" s="33"/>
      <c r="OGP15" s="33"/>
      <c r="OGQ15" s="33"/>
      <c r="OGR15" s="33"/>
      <c r="OGS15" s="33"/>
      <c r="OGT15" s="33"/>
      <c r="OGU15" s="33"/>
      <c r="OGV15" s="33"/>
      <c r="OGW15" s="33"/>
      <c r="OGX15" s="33"/>
      <c r="OGY15" s="33"/>
      <c r="OGZ15" s="33"/>
      <c r="OHA15" s="33"/>
      <c r="OHB15" s="33"/>
      <c r="OHC15" s="33"/>
      <c r="OHD15" s="33"/>
      <c r="OHE15" s="33"/>
      <c r="OHF15" s="33"/>
      <c r="OHG15" s="33"/>
      <c r="OHH15" s="33"/>
      <c r="OHI15" s="33"/>
      <c r="OHJ15" s="33"/>
      <c r="OHK15" s="33"/>
      <c r="OHL15" s="33"/>
      <c r="OHM15" s="33"/>
      <c r="OHN15" s="33"/>
      <c r="OHO15" s="33"/>
      <c r="OHP15" s="33"/>
      <c r="OHQ15" s="33"/>
      <c r="OHR15" s="33"/>
      <c r="OHS15" s="33"/>
      <c r="OHT15" s="33"/>
      <c r="OHU15" s="33"/>
      <c r="OHV15" s="33"/>
      <c r="OHW15" s="33"/>
      <c r="OHX15" s="33"/>
      <c r="OHY15" s="33"/>
      <c r="OHZ15" s="33"/>
      <c r="OIA15" s="33"/>
      <c r="OIB15" s="33"/>
      <c r="OIC15" s="33"/>
      <c r="OID15" s="33"/>
      <c r="OIE15" s="33"/>
      <c r="OIF15" s="33"/>
      <c r="OIG15" s="33"/>
      <c r="OIH15" s="33"/>
      <c r="OII15" s="33"/>
      <c r="OIJ15" s="33"/>
      <c r="OIK15" s="33"/>
      <c r="OIL15" s="33"/>
      <c r="OIM15" s="33"/>
      <c r="OIN15" s="33"/>
      <c r="OIO15" s="33"/>
      <c r="OIP15" s="33"/>
      <c r="OIQ15" s="33"/>
      <c r="OIR15" s="33"/>
      <c r="OIS15" s="33"/>
      <c r="OIT15" s="33"/>
      <c r="OIU15" s="33"/>
      <c r="OIV15" s="33"/>
      <c r="OIW15" s="33"/>
      <c r="OIX15" s="33"/>
      <c r="OIY15" s="33"/>
      <c r="OIZ15" s="33"/>
      <c r="OJA15" s="33"/>
      <c r="OJB15" s="33"/>
      <c r="OJC15" s="33"/>
      <c r="OJD15" s="33"/>
      <c r="OJE15" s="33"/>
      <c r="OJF15" s="33"/>
      <c r="OJG15" s="33"/>
      <c r="OJH15" s="33"/>
      <c r="OJI15" s="33"/>
      <c r="OJJ15" s="33"/>
      <c r="OJK15" s="33"/>
      <c r="OJL15" s="33"/>
      <c r="OJM15" s="33"/>
      <c r="OJN15" s="33"/>
      <c r="OJO15" s="33"/>
      <c r="OJP15" s="33"/>
      <c r="OJQ15" s="33"/>
      <c r="OJR15" s="33"/>
      <c r="OJS15" s="33"/>
      <c r="OJT15" s="33"/>
      <c r="OJU15" s="33"/>
      <c r="OJV15" s="33"/>
      <c r="OJW15" s="33"/>
      <c r="OJX15" s="33"/>
      <c r="OJY15" s="33"/>
      <c r="OJZ15" s="33"/>
      <c r="OKA15" s="33"/>
      <c r="OKB15" s="33"/>
      <c r="OKC15" s="33"/>
      <c r="OKD15" s="33"/>
      <c r="OKE15" s="33"/>
      <c r="OKF15" s="33"/>
      <c r="OKG15" s="33"/>
      <c r="OKH15" s="33"/>
      <c r="OKI15" s="33"/>
      <c r="OKJ15" s="33"/>
      <c r="OKK15" s="33"/>
      <c r="OKL15" s="33"/>
      <c r="OKM15" s="33"/>
      <c r="OKN15" s="33"/>
      <c r="OKO15" s="33"/>
      <c r="OKP15" s="33"/>
      <c r="OKQ15" s="33"/>
      <c r="OKR15" s="33"/>
      <c r="OKS15" s="33"/>
      <c r="OKT15" s="33"/>
      <c r="OKU15" s="33"/>
      <c r="OKV15" s="33"/>
      <c r="OKW15" s="33"/>
      <c r="OKX15" s="33"/>
      <c r="OKY15" s="33"/>
      <c r="OKZ15" s="33"/>
      <c r="OLA15" s="33"/>
      <c r="OLB15" s="33"/>
      <c r="OLC15" s="33"/>
      <c r="OLD15" s="33"/>
      <c r="OLE15" s="33"/>
      <c r="OLF15" s="33"/>
      <c r="OLG15" s="33"/>
      <c r="OLH15" s="33"/>
      <c r="OLI15" s="33"/>
      <c r="OLJ15" s="33"/>
      <c r="OLK15" s="33"/>
      <c r="OLL15" s="33"/>
      <c r="OLM15" s="33"/>
      <c r="OLN15" s="33"/>
      <c r="OLO15" s="33"/>
      <c r="OLP15" s="33"/>
      <c r="OLQ15" s="33"/>
      <c r="OLR15" s="33"/>
      <c r="OLS15" s="33"/>
      <c r="OLT15" s="33"/>
      <c r="OLU15" s="33"/>
      <c r="OLV15" s="33"/>
      <c r="OLW15" s="33"/>
      <c r="OLX15" s="33"/>
      <c r="OLY15" s="33"/>
      <c r="OLZ15" s="33"/>
      <c r="OMA15" s="33"/>
      <c r="OMB15" s="33"/>
      <c r="OMC15" s="33"/>
      <c r="OMD15" s="33"/>
      <c r="OME15" s="33"/>
      <c r="OMF15" s="33"/>
      <c r="OMG15" s="33"/>
      <c r="OMH15" s="33"/>
      <c r="OMI15" s="33"/>
      <c r="OMJ15" s="33"/>
      <c r="OMK15" s="33"/>
      <c r="OML15" s="33"/>
      <c r="OMM15" s="33"/>
      <c r="OMN15" s="33"/>
      <c r="OMO15" s="33"/>
      <c r="OMP15" s="33"/>
      <c r="OMQ15" s="33"/>
      <c r="OMR15" s="33"/>
      <c r="OMS15" s="33"/>
      <c r="OMT15" s="33"/>
      <c r="OMU15" s="33"/>
      <c r="OMV15" s="33"/>
      <c r="OMW15" s="33"/>
      <c r="OMX15" s="33"/>
      <c r="OMY15" s="33"/>
      <c r="OMZ15" s="33"/>
      <c r="ONA15" s="33"/>
      <c r="ONB15" s="33"/>
      <c r="ONC15" s="33"/>
      <c r="OND15" s="33"/>
      <c r="ONE15" s="33"/>
      <c r="ONF15" s="33"/>
      <c r="ONG15" s="33"/>
      <c r="ONH15" s="33"/>
      <c r="ONI15" s="33"/>
      <c r="ONJ15" s="33"/>
      <c r="ONK15" s="33"/>
      <c r="ONL15" s="33"/>
      <c r="ONM15" s="33"/>
      <c r="ONN15" s="33"/>
      <c r="ONO15" s="33"/>
      <c r="ONP15" s="33"/>
      <c r="ONQ15" s="33"/>
      <c r="ONR15" s="33"/>
      <c r="ONS15" s="33"/>
      <c r="ONT15" s="33"/>
      <c r="ONU15" s="33"/>
      <c r="ONV15" s="33"/>
      <c r="ONW15" s="33"/>
      <c r="ONX15" s="33"/>
      <c r="ONY15" s="33"/>
      <c r="ONZ15" s="33"/>
      <c r="OOA15" s="33"/>
      <c r="OOB15" s="33"/>
      <c r="OOC15" s="33"/>
      <c r="OOD15" s="33"/>
      <c r="OOE15" s="33"/>
      <c r="OOF15" s="33"/>
      <c r="OOG15" s="33"/>
      <c r="OOH15" s="33"/>
      <c r="OOI15" s="33"/>
      <c r="OOJ15" s="33"/>
      <c r="OOK15" s="33"/>
      <c r="OOL15" s="33"/>
      <c r="OOM15" s="33"/>
      <c r="OON15" s="33"/>
      <c r="OOO15" s="33"/>
      <c r="OOP15" s="33"/>
      <c r="OOQ15" s="33"/>
      <c r="OOR15" s="33"/>
      <c r="OOS15" s="33"/>
      <c r="OOT15" s="33"/>
      <c r="OOU15" s="33"/>
      <c r="OOV15" s="33"/>
      <c r="OOW15" s="33"/>
      <c r="OOX15" s="33"/>
      <c r="OOY15" s="33"/>
      <c r="OOZ15" s="33"/>
      <c r="OPA15" s="33"/>
      <c r="OPB15" s="33"/>
      <c r="OPC15" s="33"/>
      <c r="OPD15" s="33"/>
      <c r="OPE15" s="33"/>
      <c r="OPF15" s="33"/>
      <c r="OPG15" s="33"/>
      <c r="OPH15" s="33"/>
      <c r="OPI15" s="33"/>
      <c r="OPJ15" s="33"/>
      <c r="OPK15" s="33"/>
      <c r="OPL15" s="33"/>
      <c r="OPM15" s="33"/>
      <c r="OPN15" s="33"/>
      <c r="OPO15" s="33"/>
      <c r="OPP15" s="33"/>
      <c r="OPQ15" s="33"/>
      <c r="OPR15" s="33"/>
      <c r="OPS15" s="33"/>
      <c r="OPT15" s="33"/>
      <c r="OPU15" s="33"/>
      <c r="OPV15" s="33"/>
      <c r="OPW15" s="33"/>
      <c r="OPX15" s="33"/>
      <c r="OPY15" s="33"/>
      <c r="OPZ15" s="33"/>
      <c r="OQA15" s="33"/>
      <c r="OQB15" s="33"/>
      <c r="OQC15" s="33"/>
      <c r="OQD15" s="33"/>
      <c r="OQE15" s="33"/>
      <c r="OQF15" s="33"/>
      <c r="OQG15" s="33"/>
      <c r="OQH15" s="33"/>
      <c r="OQI15" s="33"/>
      <c r="OQJ15" s="33"/>
      <c r="OQK15" s="33"/>
      <c r="OQL15" s="33"/>
      <c r="OQM15" s="33"/>
      <c r="OQN15" s="33"/>
      <c r="OQO15" s="33"/>
      <c r="OQP15" s="33"/>
      <c r="OQQ15" s="33"/>
      <c r="OQR15" s="33"/>
      <c r="OQS15" s="33"/>
      <c r="OQT15" s="33"/>
      <c r="OQU15" s="33"/>
      <c r="OQV15" s="33"/>
      <c r="OQW15" s="33"/>
      <c r="OQX15" s="33"/>
      <c r="OQY15" s="33"/>
      <c r="OQZ15" s="33"/>
      <c r="ORA15" s="33"/>
      <c r="ORB15" s="33"/>
      <c r="ORC15" s="33"/>
      <c r="ORD15" s="33"/>
      <c r="ORE15" s="33"/>
      <c r="ORF15" s="33"/>
      <c r="ORG15" s="33"/>
      <c r="ORH15" s="33"/>
      <c r="ORI15" s="33"/>
      <c r="ORJ15" s="33"/>
      <c r="ORK15" s="33"/>
      <c r="ORL15" s="33"/>
      <c r="ORM15" s="33"/>
      <c r="ORN15" s="33"/>
      <c r="ORO15" s="33"/>
      <c r="ORP15" s="33"/>
      <c r="ORQ15" s="33"/>
      <c r="ORR15" s="33"/>
      <c r="ORS15" s="33"/>
      <c r="ORT15" s="33"/>
      <c r="ORU15" s="33"/>
      <c r="ORV15" s="33"/>
      <c r="ORW15" s="33"/>
      <c r="ORX15" s="33"/>
      <c r="ORY15" s="33"/>
      <c r="ORZ15" s="33"/>
      <c r="OSA15" s="33"/>
      <c r="OSB15" s="33"/>
      <c r="OSC15" s="33"/>
      <c r="OSD15" s="33"/>
      <c r="OSE15" s="33"/>
      <c r="OSF15" s="33"/>
      <c r="OSG15" s="33"/>
      <c r="OSH15" s="33"/>
      <c r="OSI15" s="33"/>
      <c r="OSJ15" s="33"/>
      <c r="OSK15" s="33"/>
      <c r="OSL15" s="33"/>
      <c r="OSM15" s="33"/>
      <c r="OSN15" s="33"/>
      <c r="OSO15" s="33"/>
      <c r="OSP15" s="33"/>
      <c r="OSQ15" s="33"/>
      <c r="OSR15" s="33"/>
      <c r="OSS15" s="33"/>
      <c r="OST15" s="33"/>
      <c r="OSU15" s="33"/>
      <c r="OSV15" s="33"/>
      <c r="OSW15" s="33"/>
      <c r="OSX15" s="33"/>
      <c r="OSY15" s="33"/>
      <c r="OSZ15" s="33"/>
      <c r="OTA15" s="33"/>
      <c r="OTB15" s="33"/>
      <c r="OTC15" s="33"/>
      <c r="OTD15" s="33"/>
      <c r="OTE15" s="33"/>
      <c r="OTF15" s="33"/>
      <c r="OTG15" s="33"/>
      <c r="OTH15" s="33"/>
      <c r="OTI15" s="33"/>
      <c r="OTJ15" s="33"/>
      <c r="OTK15" s="33"/>
      <c r="OTL15" s="33"/>
      <c r="OTM15" s="33"/>
      <c r="OTN15" s="33"/>
      <c r="OTO15" s="33"/>
      <c r="OTP15" s="33"/>
      <c r="OTQ15" s="33"/>
      <c r="OTR15" s="33"/>
      <c r="OTS15" s="33"/>
      <c r="OTT15" s="33"/>
      <c r="OTU15" s="33"/>
      <c r="OTV15" s="33"/>
      <c r="OTW15" s="33"/>
      <c r="OTX15" s="33"/>
      <c r="OTY15" s="33"/>
      <c r="OTZ15" s="33"/>
      <c r="OUA15" s="33"/>
      <c r="OUB15" s="33"/>
      <c r="OUC15" s="33"/>
      <c r="OUD15" s="33"/>
      <c r="OUE15" s="33"/>
      <c r="OUF15" s="33"/>
      <c r="OUG15" s="33"/>
      <c r="OUH15" s="33"/>
      <c r="OUI15" s="33"/>
      <c r="OUJ15" s="33"/>
      <c r="OUK15" s="33"/>
      <c r="OUL15" s="33"/>
      <c r="OUM15" s="33"/>
      <c r="OUN15" s="33"/>
      <c r="OUO15" s="33"/>
      <c r="OUP15" s="33"/>
      <c r="OUQ15" s="33"/>
      <c r="OUR15" s="33"/>
      <c r="OUS15" s="33"/>
      <c r="OUT15" s="33"/>
      <c r="OUU15" s="33"/>
      <c r="OUV15" s="33"/>
      <c r="OUW15" s="33"/>
      <c r="OUX15" s="33"/>
      <c r="OUY15" s="33"/>
      <c r="OUZ15" s="33"/>
      <c r="OVA15" s="33"/>
      <c r="OVB15" s="33"/>
      <c r="OVC15" s="33"/>
      <c r="OVD15" s="33"/>
      <c r="OVE15" s="33"/>
      <c r="OVF15" s="33"/>
      <c r="OVG15" s="33"/>
      <c r="OVH15" s="33"/>
      <c r="OVI15" s="33"/>
      <c r="OVJ15" s="33"/>
      <c r="OVK15" s="33"/>
      <c r="OVL15" s="33"/>
      <c r="OVM15" s="33"/>
      <c r="OVN15" s="33"/>
      <c r="OVO15" s="33"/>
      <c r="OVP15" s="33"/>
      <c r="OVQ15" s="33"/>
      <c r="OVR15" s="33"/>
      <c r="OVS15" s="33"/>
      <c r="OVT15" s="33"/>
      <c r="OVU15" s="33"/>
      <c r="OVV15" s="33"/>
      <c r="OVW15" s="33"/>
      <c r="OVX15" s="33"/>
      <c r="OVY15" s="33"/>
      <c r="OVZ15" s="33"/>
      <c r="OWA15" s="33"/>
      <c r="OWB15" s="33"/>
      <c r="OWC15" s="33"/>
      <c r="OWD15" s="33"/>
      <c r="OWE15" s="33"/>
      <c r="OWF15" s="33"/>
      <c r="OWG15" s="33"/>
      <c r="OWH15" s="33"/>
      <c r="OWI15" s="33"/>
      <c r="OWJ15" s="33"/>
      <c r="OWK15" s="33"/>
      <c r="OWL15" s="33"/>
      <c r="OWM15" s="33"/>
      <c r="OWN15" s="33"/>
      <c r="OWO15" s="33"/>
      <c r="OWP15" s="33"/>
      <c r="OWQ15" s="33"/>
      <c r="OWR15" s="33"/>
      <c r="OWS15" s="33"/>
      <c r="OWT15" s="33"/>
      <c r="OWU15" s="33"/>
      <c r="OWV15" s="33"/>
      <c r="OWW15" s="33"/>
      <c r="OWX15" s="33"/>
      <c r="OWY15" s="33"/>
      <c r="OWZ15" s="33"/>
      <c r="OXA15" s="33"/>
      <c r="OXB15" s="33"/>
      <c r="OXC15" s="33"/>
      <c r="OXD15" s="33"/>
      <c r="OXE15" s="33"/>
      <c r="OXF15" s="33"/>
      <c r="OXG15" s="33"/>
      <c r="OXH15" s="33"/>
      <c r="OXI15" s="33"/>
      <c r="OXJ15" s="33"/>
      <c r="OXK15" s="33"/>
      <c r="OXL15" s="33"/>
      <c r="OXM15" s="33"/>
      <c r="OXN15" s="33"/>
      <c r="OXO15" s="33"/>
      <c r="OXP15" s="33"/>
      <c r="OXQ15" s="33"/>
      <c r="OXR15" s="33"/>
      <c r="OXS15" s="33"/>
      <c r="OXT15" s="33"/>
      <c r="OXU15" s="33"/>
      <c r="OXV15" s="33"/>
      <c r="OXW15" s="33"/>
      <c r="OXX15" s="33"/>
      <c r="OXY15" s="33"/>
      <c r="OXZ15" s="33"/>
      <c r="OYA15" s="33"/>
      <c r="OYB15" s="33"/>
      <c r="OYC15" s="33"/>
      <c r="OYD15" s="33"/>
      <c r="OYE15" s="33"/>
      <c r="OYF15" s="33"/>
      <c r="OYG15" s="33"/>
      <c r="OYH15" s="33"/>
      <c r="OYI15" s="33"/>
      <c r="OYJ15" s="33"/>
      <c r="OYK15" s="33"/>
      <c r="OYL15" s="33"/>
      <c r="OYM15" s="33"/>
      <c r="OYN15" s="33"/>
      <c r="OYO15" s="33"/>
      <c r="OYP15" s="33"/>
      <c r="OYQ15" s="33"/>
      <c r="OYR15" s="33"/>
      <c r="OYS15" s="33"/>
      <c r="OYT15" s="33"/>
      <c r="OYU15" s="33"/>
      <c r="OYV15" s="33"/>
      <c r="OYW15" s="33"/>
      <c r="OYX15" s="33"/>
      <c r="OYY15" s="33"/>
      <c r="OYZ15" s="33"/>
      <c r="OZA15" s="33"/>
      <c r="OZB15" s="33"/>
      <c r="OZC15" s="33"/>
      <c r="OZD15" s="33"/>
      <c r="OZE15" s="33"/>
      <c r="OZF15" s="33"/>
      <c r="OZG15" s="33"/>
      <c r="OZH15" s="33"/>
      <c r="OZI15" s="33"/>
      <c r="OZJ15" s="33"/>
      <c r="OZK15" s="33"/>
      <c r="OZL15" s="33"/>
      <c r="OZM15" s="33"/>
      <c r="OZN15" s="33"/>
      <c r="OZO15" s="33"/>
      <c r="OZP15" s="33"/>
      <c r="OZQ15" s="33"/>
      <c r="OZR15" s="33"/>
      <c r="OZS15" s="33"/>
      <c r="OZT15" s="33"/>
      <c r="OZU15" s="33"/>
      <c r="OZV15" s="33"/>
      <c r="OZW15" s="33"/>
      <c r="OZX15" s="33"/>
      <c r="OZY15" s="33"/>
      <c r="OZZ15" s="33"/>
      <c r="PAA15" s="33"/>
      <c r="PAB15" s="33"/>
      <c r="PAC15" s="33"/>
      <c r="PAD15" s="33"/>
      <c r="PAE15" s="33"/>
      <c r="PAF15" s="33"/>
      <c r="PAG15" s="33"/>
      <c r="PAH15" s="33"/>
      <c r="PAI15" s="33"/>
      <c r="PAJ15" s="33"/>
      <c r="PAK15" s="33"/>
      <c r="PAL15" s="33"/>
      <c r="PAM15" s="33"/>
      <c r="PAN15" s="33"/>
      <c r="PAO15" s="33"/>
      <c r="PAP15" s="33"/>
      <c r="PAQ15" s="33"/>
      <c r="PAR15" s="33"/>
      <c r="PAS15" s="33"/>
      <c r="PAT15" s="33"/>
      <c r="PAU15" s="33"/>
      <c r="PAV15" s="33"/>
      <c r="PAW15" s="33"/>
      <c r="PAX15" s="33"/>
      <c r="PAY15" s="33"/>
      <c r="PAZ15" s="33"/>
      <c r="PBA15" s="33"/>
      <c r="PBB15" s="33"/>
      <c r="PBC15" s="33"/>
      <c r="PBD15" s="33"/>
      <c r="PBE15" s="33"/>
      <c r="PBF15" s="33"/>
      <c r="PBG15" s="33"/>
      <c r="PBH15" s="33"/>
      <c r="PBI15" s="33"/>
      <c r="PBJ15" s="33"/>
      <c r="PBK15" s="33"/>
      <c r="PBL15" s="33"/>
      <c r="PBM15" s="33"/>
      <c r="PBN15" s="33"/>
      <c r="PBO15" s="33"/>
      <c r="PBP15" s="33"/>
      <c r="PBQ15" s="33"/>
      <c r="PBR15" s="33"/>
      <c r="PBS15" s="33"/>
      <c r="PBT15" s="33"/>
      <c r="PBU15" s="33"/>
      <c r="PBV15" s="33"/>
      <c r="PBW15" s="33"/>
      <c r="PBX15" s="33"/>
      <c r="PBY15" s="33"/>
      <c r="PBZ15" s="33"/>
      <c r="PCA15" s="33"/>
      <c r="PCB15" s="33"/>
      <c r="PCC15" s="33"/>
      <c r="PCD15" s="33"/>
      <c r="PCE15" s="33"/>
      <c r="PCF15" s="33"/>
      <c r="PCG15" s="33"/>
      <c r="PCH15" s="33"/>
      <c r="PCI15" s="33"/>
      <c r="PCJ15" s="33"/>
      <c r="PCK15" s="33"/>
      <c r="PCL15" s="33"/>
      <c r="PCM15" s="33"/>
      <c r="PCN15" s="33"/>
      <c r="PCO15" s="33"/>
      <c r="PCP15" s="33"/>
      <c r="PCQ15" s="33"/>
      <c r="PCR15" s="33"/>
      <c r="PCS15" s="33"/>
      <c r="PCT15" s="33"/>
      <c r="PCU15" s="33"/>
      <c r="PCV15" s="33"/>
      <c r="PCW15" s="33"/>
      <c r="PCX15" s="33"/>
      <c r="PCY15" s="33"/>
      <c r="PCZ15" s="33"/>
      <c r="PDA15" s="33"/>
      <c r="PDB15" s="33"/>
      <c r="PDC15" s="33"/>
      <c r="PDD15" s="33"/>
      <c r="PDE15" s="33"/>
      <c r="PDF15" s="33"/>
      <c r="PDG15" s="33"/>
      <c r="PDH15" s="33"/>
      <c r="PDI15" s="33"/>
      <c r="PDJ15" s="33"/>
      <c r="PDK15" s="33"/>
      <c r="PDL15" s="33"/>
      <c r="PDM15" s="33"/>
      <c r="PDN15" s="33"/>
      <c r="PDO15" s="33"/>
      <c r="PDP15" s="33"/>
      <c r="PDQ15" s="33"/>
      <c r="PDR15" s="33"/>
      <c r="PDS15" s="33"/>
      <c r="PDT15" s="33"/>
      <c r="PDU15" s="33"/>
      <c r="PDV15" s="33"/>
      <c r="PDW15" s="33"/>
      <c r="PDX15" s="33"/>
      <c r="PDY15" s="33"/>
      <c r="PDZ15" s="33"/>
      <c r="PEA15" s="33"/>
      <c r="PEB15" s="33"/>
      <c r="PEC15" s="33"/>
      <c r="PED15" s="33"/>
      <c r="PEE15" s="33"/>
      <c r="PEF15" s="33"/>
      <c r="PEG15" s="33"/>
      <c r="PEH15" s="33"/>
      <c r="PEI15" s="33"/>
      <c r="PEJ15" s="33"/>
      <c r="PEK15" s="33"/>
      <c r="PEL15" s="33"/>
      <c r="PEM15" s="33"/>
      <c r="PEN15" s="33"/>
      <c r="PEO15" s="33"/>
      <c r="PEP15" s="33"/>
      <c r="PEQ15" s="33"/>
      <c r="PER15" s="33"/>
      <c r="PES15" s="33"/>
      <c r="PET15" s="33"/>
      <c r="PEU15" s="33"/>
      <c r="PEV15" s="33"/>
      <c r="PEW15" s="33"/>
      <c r="PEX15" s="33"/>
      <c r="PEY15" s="33"/>
      <c r="PEZ15" s="33"/>
      <c r="PFA15" s="33"/>
      <c r="PFB15" s="33"/>
      <c r="PFC15" s="33"/>
      <c r="PFD15" s="33"/>
      <c r="PFE15" s="33"/>
      <c r="PFF15" s="33"/>
      <c r="PFG15" s="33"/>
      <c r="PFH15" s="33"/>
      <c r="PFI15" s="33"/>
      <c r="PFJ15" s="33"/>
      <c r="PFK15" s="33"/>
      <c r="PFL15" s="33"/>
      <c r="PFM15" s="33"/>
      <c r="PFN15" s="33"/>
      <c r="PFO15" s="33"/>
      <c r="PFP15" s="33"/>
      <c r="PFQ15" s="33"/>
      <c r="PFR15" s="33"/>
      <c r="PFS15" s="33"/>
      <c r="PFT15" s="33"/>
      <c r="PFU15" s="33"/>
      <c r="PFV15" s="33"/>
      <c r="PFW15" s="33"/>
      <c r="PFX15" s="33"/>
      <c r="PFY15" s="33"/>
      <c r="PFZ15" s="33"/>
      <c r="PGA15" s="33"/>
      <c r="PGB15" s="33"/>
      <c r="PGC15" s="33"/>
      <c r="PGD15" s="33"/>
      <c r="PGE15" s="33"/>
      <c r="PGF15" s="33"/>
      <c r="PGG15" s="33"/>
      <c r="PGH15" s="33"/>
      <c r="PGI15" s="33"/>
      <c r="PGJ15" s="33"/>
      <c r="PGK15" s="33"/>
      <c r="PGL15" s="33"/>
      <c r="PGM15" s="33"/>
      <c r="PGN15" s="33"/>
      <c r="PGO15" s="33"/>
      <c r="PGP15" s="33"/>
      <c r="PGQ15" s="33"/>
      <c r="PGR15" s="33"/>
      <c r="PGS15" s="33"/>
      <c r="PGT15" s="33"/>
      <c r="PGU15" s="33"/>
      <c r="PGV15" s="33"/>
      <c r="PGW15" s="33"/>
      <c r="PGX15" s="33"/>
      <c r="PGY15" s="33"/>
      <c r="PGZ15" s="33"/>
      <c r="PHA15" s="33"/>
      <c r="PHB15" s="33"/>
      <c r="PHC15" s="33"/>
      <c r="PHD15" s="33"/>
      <c r="PHE15" s="33"/>
      <c r="PHF15" s="33"/>
      <c r="PHG15" s="33"/>
      <c r="PHH15" s="33"/>
      <c r="PHI15" s="33"/>
      <c r="PHJ15" s="33"/>
      <c r="PHK15" s="33"/>
      <c r="PHL15" s="33"/>
      <c r="PHM15" s="33"/>
      <c r="PHN15" s="33"/>
      <c r="PHO15" s="33"/>
      <c r="PHP15" s="33"/>
      <c r="PHQ15" s="33"/>
      <c r="PHR15" s="33"/>
      <c r="PHS15" s="33"/>
      <c r="PHT15" s="33"/>
      <c r="PHU15" s="33"/>
      <c r="PHV15" s="33"/>
      <c r="PHW15" s="33"/>
      <c r="PHX15" s="33"/>
      <c r="PHY15" s="33"/>
      <c r="PHZ15" s="33"/>
      <c r="PIA15" s="33"/>
      <c r="PIB15" s="33"/>
      <c r="PIC15" s="33"/>
      <c r="PID15" s="33"/>
      <c r="PIE15" s="33"/>
      <c r="PIF15" s="33"/>
      <c r="PIG15" s="33"/>
      <c r="PIH15" s="33"/>
      <c r="PII15" s="33"/>
      <c r="PIJ15" s="33"/>
      <c r="PIK15" s="33"/>
      <c r="PIL15" s="33"/>
      <c r="PIM15" s="33"/>
      <c r="PIN15" s="33"/>
      <c r="PIO15" s="33"/>
      <c r="PIP15" s="33"/>
      <c r="PIQ15" s="33"/>
      <c r="PIR15" s="33"/>
      <c r="PIS15" s="33"/>
      <c r="PIT15" s="33"/>
      <c r="PIU15" s="33"/>
      <c r="PIV15" s="33"/>
      <c r="PIW15" s="33"/>
      <c r="PIX15" s="33"/>
      <c r="PIY15" s="33"/>
      <c r="PIZ15" s="33"/>
      <c r="PJA15" s="33"/>
      <c r="PJB15" s="33"/>
      <c r="PJC15" s="33"/>
      <c r="PJD15" s="33"/>
      <c r="PJE15" s="33"/>
      <c r="PJF15" s="33"/>
      <c r="PJG15" s="33"/>
      <c r="PJH15" s="33"/>
      <c r="PJI15" s="33"/>
      <c r="PJJ15" s="33"/>
      <c r="PJK15" s="33"/>
      <c r="PJL15" s="33"/>
      <c r="PJM15" s="33"/>
      <c r="PJN15" s="33"/>
      <c r="PJO15" s="33"/>
      <c r="PJP15" s="33"/>
      <c r="PJQ15" s="33"/>
      <c r="PJR15" s="33"/>
      <c r="PJS15" s="33"/>
      <c r="PJT15" s="33"/>
      <c r="PJU15" s="33"/>
      <c r="PJV15" s="33"/>
      <c r="PJW15" s="33"/>
      <c r="PJX15" s="33"/>
      <c r="PJY15" s="33"/>
      <c r="PJZ15" s="33"/>
      <c r="PKA15" s="33"/>
      <c r="PKB15" s="33"/>
      <c r="PKC15" s="33"/>
      <c r="PKD15" s="33"/>
      <c r="PKE15" s="33"/>
      <c r="PKF15" s="33"/>
      <c r="PKG15" s="33"/>
      <c r="PKH15" s="33"/>
      <c r="PKI15" s="33"/>
      <c r="PKJ15" s="33"/>
      <c r="PKK15" s="33"/>
      <c r="PKL15" s="33"/>
      <c r="PKM15" s="33"/>
      <c r="PKN15" s="33"/>
      <c r="PKO15" s="33"/>
      <c r="PKP15" s="33"/>
      <c r="PKQ15" s="33"/>
      <c r="PKR15" s="33"/>
      <c r="PKS15" s="33"/>
      <c r="PKT15" s="33"/>
      <c r="PKU15" s="33"/>
      <c r="PKV15" s="33"/>
      <c r="PKW15" s="33"/>
      <c r="PKX15" s="33"/>
      <c r="PKY15" s="33"/>
      <c r="PKZ15" s="33"/>
      <c r="PLA15" s="33"/>
      <c r="PLB15" s="33"/>
      <c r="PLC15" s="33"/>
      <c r="PLD15" s="33"/>
      <c r="PLE15" s="33"/>
      <c r="PLF15" s="33"/>
      <c r="PLG15" s="33"/>
      <c r="PLH15" s="33"/>
      <c r="PLI15" s="33"/>
      <c r="PLJ15" s="33"/>
      <c r="PLK15" s="33"/>
      <c r="PLL15" s="33"/>
      <c r="PLM15" s="33"/>
      <c r="PLN15" s="33"/>
      <c r="PLO15" s="33"/>
      <c r="PLP15" s="33"/>
      <c r="PLQ15" s="33"/>
      <c r="PLR15" s="33"/>
      <c r="PLS15" s="33"/>
      <c r="PLT15" s="33"/>
      <c r="PLU15" s="33"/>
      <c r="PLV15" s="33"/>
      <c r="PLW15" s="33"/>
      <c r="PLX15" s="33"/>
      <c r="PLY15" s="33"/>
      <c r="PLZ15" s="33"/>
      <c r="PMA15" s="33"/>
      <c r="PMB15" s="33"/>
      <c r="PMC15" s="33"/>
      <c r="PMD15" s="33"/>
      <c r="PME15" s="33"/>
      <c r="PMF15" s="33"/>
      <c r="PMG15" s="33"/>
      <c r="PMH15" s="33"/>
      <c r="PMI15" s="33"/>
      <c r="PMJ15" s="33"/>
      <c r="PMK15" s="33"/>
      <c r="PML15" s="33"/>
      <c r="PMM15" s="33"/>
      <c r="PMN15" s="33"/>
      <c r="PMO15" s="33"/>
      <c r="PMP15" s="33"/>
      <c r="PMQ15" s="33"/>
      <c r="PMR15" s="33"/>
      <c r="PMS15" s="33"/>
      <c r="PMT15" s="33"/>
      <c r="PMU15" s="33"/>
      <c r="PMV15" s="33"/>
      <c r="PMW15" s="33"/>
      <c r="PMX15" s="33"/>
      <c r="PMY15" s="33"/>
      <c r="PMZ15" s="33"/>
      <c r="PNA15" s="33"/>
      <c r="PNB15" s="33"/>
      <c r="PNC15" s="33"/>
      <c r="PND15" s="33"/>
      <c r="PNE15" s="33"/>
      <c r="PNF15" s="33"/>
      <c r="PNG15" s="33"/>
      <c r="PNH15" s="33"/>
      <c r="PNI15" s="33"/>
      <c r="PNJ15" s="33"/>
      <c r="PNK15" s="33"/>
      <c r="PNL15" s="33"/>
      <c r="PNM15" s="33"/>
      <c r="PNN15" s="33"/>
      <c r="PNO15" s="33"/>
      <c r="PNP15" s="33"/>
      <c r="PNQ15" s="33"/>
      <c r="PNR15" s="33"/>
      <c r="PNS15" s="33"/>
      <c r="PNT15" s="33"/>
      <c r="PNU15" s="33"/>
      <c r="PNV15" s="33"/>
      <c r="PNW15" s="33"/>
      <c r="PNX15" s="33"/>
      <c r="PNY15" s="33"/>
      <c r="PNZ15" s="33"/>
      <c r="POA15" s="33"/>
      <c r="POB15" s="33"/>
      <c r="POC15" s="33"/>
      <c r="POD15" s="33"/>
      <c r="POE15" s="33"/>
      <c r="POF15" s="33"/>
      <c r="POG15" s="33"/>
      <c r="POH15" s="33"/>
      <c r="POI15" s="33"/>
      <c r="POJ15" s="33"/>
      <c r="POK15" s="33"/>
      <c r="POL15" s="33"/>
      <c r="POM15" s="33"/>
      <c r="PON15" s="33"/>
      <c r="POO15" s="33"/>
      <c r="POP15" s="33"/>
      <c r="POQ15" s="33"/>
      <c r="POR15" s="33"/>
      <c r="POS15" s="33"/>
      <c r="POT15" s="33"/>
      <c r="POU15" s="33"/>
      <c r="POV15" s="33"/>
      <c r="POW15" s="33"/>
      <c r="POX15" s="33"/>
      <c r="POY15" s="33"/>
      <c r="POZ15" s="33"/>
      <c r="PPA15" s="33"/>
      <c r="PPB15" s="33"/>
      <c r="PPC15" s="33"/>
      <c r="PPD15" s="33"/>
      <c r="PPE15" s="33"/>
      <c r="PPF15" s="33"/>
      <c r="PPG15" s="33"/>
      <c r="PPH15" s="33"/>
      <c r="PPI15" s="33"/>
      <c r="PPJ15" s="33"/>
      <c r="PPK15" s="33"/>
      <c r="PPL15" s="33"/>
      <c r="PPM15" s="33"/>
      <c r="PPN15" s="33"/>
      <c r="PPO15" s="33"/>
      <c r="PPP15" s="33"/>
      <c r="PPQ15" s="33"/>
      <c r="PPR15" s="33"/>
      <c r="PPS15" s="33"/>
      <c r="PPT15" s="33"/>
      <c r="PPU15" s="33"/>
      <c r="PPV15" s="33"/>
      <c r="PPW15" s="33"/>
      <c r="PPX15" s="33"/>
      <c r="PPY15" s="33"/>
      <c r="PPZ15" s="33"/>
      <c r="PQA15" s="33"/>
      <c r="PQB15" s="33"/>
      <c r="PQC15" s="33"/>
      <c r="PQD15" s="33"/>
      <c r="PQE15" s="33"/>
      <c r="PQF15" s="33"/>
      <c r="PQG15" s="33"/>
      <c r="PQH15" s="33"/>
      <c r="PQI15" s="33"/>
      <c r="PQJ15" s="33"/>
      <c r="PQK15" s="33"/>
      <c r="PQL15" s="33"/>
      <c r="PQM15" s="33"/>
      <c r="PQN15" s="33"/>
      <c r="PQO15" s="33"/>
      <c r="PQP15" s="33"/>
      <c r="PQQ15" s="33"/>
      <c r="PQR15" s="33"/>
      <c r="PQS15" s="33"/>
      <c r="PQT15" s="33"/>
      <c r="PQU15" s="33"/>
      <c r="PQV15" s="33"/>
      <c r="PQW15" s="33"/>
      <c r="PQX15" s="33"/>
      <c r="PQY15" s="33"/>
      <c r="PQZ15" s="33"/>
      <c r="PRA15" s="33"/>
      <c r="PRB15" s="33"/>
      <c r="PRC15" s="33"/>
      <c r="PRD15" s="33"/>
      <c r="PRE15" s="33"/>
      <c r="PRF15" s="33"/>
      <c r="PRG15" s="33"/>
      <c r="PRH15" s="33"/>
      <c r="PRI15" s="33"/>
      <c r="PRJ15" s="33"/>
      <c r="PRK15" s="33"/>
      <c r="PRL15" s="33"/>
      <c r="PRM15" s="33"/>
      <c r="PRN15" s="33"/>
      <c r="PRO15" s="33"/>
      <c r="PRP15" s="33"/>
      <c r="PRQ15" s="33"/>
      <c r="PRR15" s="33"/>
      <c r="PRS15" s="33"/>
      <c r="PRT15" s="33"/>
      <c r="PRU15" s="33"/>
      <c r="PRV15" s="33"/>
      <c r="PRW15" s="33"/>
      <c r="PRX15" s="33"/>
      <c r="PRY15" s="33"/>
      <c r="PRZ15" s="33"/>
      <c r="PSA15" s="33"/>
      <c r="PSB15" s="33"/>
      <c r="PSC15" s="33"/>
      <c r="PSD15" s="33"/>
      <c r="PSE15" s="33"/>
      <c r="PSF15" s="33"/>
      <c r="PSG15" s="33"/>
      <c r="PSH15" s="33"/>
      <c r="PSI15" s="33"/>
      <c r="PSJ15" s="33"/>
      <c r="PSK15" s="33"/>
      <c r="PSL15" s="33"/>
      <c r="PSM15" s="33"/>
      <c r="PSN15" s="33"/>
      <c r="PSO15" s="33"/>
      <c r="PSP15" s="33"/>
      <c r="PSQ15" s="33"/>
      <c r="PSR15" s="33"/>
      <c r="PSS15" s="33"/>
      <c r="PST15" s="33"/>
      <c r="PSU15" s="33"/>
      <c r="PSV15" s="33"/>
      <c r="PSW15" s="33"/>
      <c r="PSX15" s="33"/>
      <c r="PSY15" s="33"/>
      <c r="PSZ15" s="33"/>
      <c r="PTA15" s="33"/>
      <c r="PTB15" s="33"/>
      <c r="PTC15" s="33"/>
      <c r="PTD15" s="33"/>
      <c r="PTE15" s="33"/>
      <c r="PTF15" s="33"/>
      <c r="PTG15" s="33"/>
      <c r="PTH15" s="33"/>
      <c r="PTI15" s="33"/>
      <c r="PTJ15" s="33"/>
      <c r="PTK15" s="33"/>
      <c r="PTL15" s="33"/>
      <c r="PTM15" s="33"/>
      <c r="PTN15" s="33"/>
      <c r="PTO15" s="33"/>
      <c r="PTP15" s="33"/>
      <c r="PTQ15" s="33"/>
      <c r="PTR15" s="33"/>
      <c r="PTS15" s="33"/>
      <c r="PTT15" s="33"/>
      <c r="PTU15" s="33"/>
      <c r="PTV15" s="33"/>
      <c r="PTW15" s="33"/>
      <c r="PTX15" s="33"/>
      <c r="PTY15" s="33"/>
      <c r="PTZ15" s="33"/>
      <c r="PUA15" s="33"/>
      <c r="PUB15" s="33"/>
      <c r="PUC15" s="33"/>
      <c r="PUD15" s="33"/>
      <c r="PUE15" s="33"/>
      <c r="PUF15" s="33"/>
      <c r="PUG15" s="33"/>
      <c r="PUH15" s="33"/>
      <c r="PUI15" s="33"/>
      <c r="PUJ15" s="33"/>
      <c r="PUK15" s="33"/>
      <c r="PUL15" s="33"/>
      <c r="PUM15" s="33"/>
      <c r="PUN15" s="33"/>
      <c r="PUO15" s="33"/>
      <c r="PUP15" s="33"/>
      <c r="PUQ15" s="33"/>
      <c r="PUR15" s="33"/>
      <c r="PUS15" s="33"/>
      <c r="PUT15" s="33"/>
      <c r="PUU15" s="33"/>
      <c r="PUV15" s="33"/>
      <c r="PUW15" s="33"/>
      <c r="PUX15" s="33"/>
      <c r="PUY15" s="33"/>
      <c r="PUZ15" s="33"/>
      <c r="PVA15" s="33"/>
      <c r="PVB15" s="33"/>
      <c r="PVC15" s="33"/>
      <c r="PVD15" s="33"/>
      <c r="PVE15" s="33"/>
      <c r="PVF15" s="33"/>
      <c r="PVG15" s="33"/>
      <c r="PVH15" s="33"/>
      <c r="PVI15" s="33"/>
      <c r="PVJ15" s="33"/>
      <c r="PVK15" s="33"/>
      <c r="PVL15" s="33"/>
      <c r="PVM15" s="33"/>
      <c r="PVN15" s="33"/>
      <c r="PVO15" s="33"/>
      <c r="PVP15" s="33"/>
      <c r="PVQ15" s="33"/>
      <c r="PVR15" s="33"/>
      <c r="PVS15" s="33"/>
      <c r="PVT15" s="33"/>
      <c r="PVU15" s="33"/>
      <c r="PVV15" s="33"/>
      <c r="PVW15" s="33"/>
      <c r="PVX15" s="33"/>
      <c r="PVY15" s="33"/>
      <c r="PVZ15" s="33"/>
      <c r="PWA15" s="33"/>
      <c r="PWB15" s="33"/>
      <c r="PWC15" s="33"/>
      <c r="PWD15" s="33"/>
      <c r="PWE15" s="33"/>
      <c r="PWF15" s="33"/>
      <c r="PWG15" s="33"/>
      <c r="PWH15" s="33"/>
      <c r="PWI15" s="33"/>
      <c r="PWJ15" s="33"/>
      <c r="PWK15" s="33"/>
      <c r="PWL15" s="33"/>
      <c r="PWM15" s="33"/>
      <c r="PWN15" s="33"/>
      <c r="PWO15" s="33"/>
      <c r="PWP15" s="33"/>
      <c r="PWQ15" s="33"/>
      <c r="PWR15" s="33"/>
      <c r="PWS15" s="33"/>
      <c r="PWT15" s="33"/>
      <c r="PWU15" s="33"/>
      <c r="PWV15" s="33"/>
      <c r="PWW15" s="33"/>
      <c r="PWX15" s="33"/>
      <c r="PWY15" s="33"/>
      <c r="PWZ15" s="33"/>
      <c r="PXA15" s="33"/>
      <c r="PXB15" s="33"/>
      <c r="PXC15" s="33"/>
      <c r="PXD15" s="33"/>
      <c r="PXE15" s="33"/>
      <c r="PXF15" s="33"/>
      <c r="PXG15" s="33"/>
      <c r="PXH15" s="33"/>
      <c r="PXI15" s="33"/>
      <c r="PXJ15" s="33"/>
      <c r="PXK15" s="33"/>
      <c r="PXL15" s="33"/>
      <c r="PXM15" s="33"/>
      <c r="PXN15" s="33"/>
      <c r="PXO15" s="33"/>
      <c r="PXP15" s="33"/>
      <c r="PXQ15" s="33"/>
      <c r="PXR15" s="33"/>
      <c r="PXS15" s="33"/>
      <c r="PXT15" s="33"/>
      <c r="PXU15" s="33"/>
      <c r="PXV15" s="33"/>
      <c r="PXW15" s="33"/>
      <c r="PXX15" s="33"/>
      <c r="PXY15" s="33"/>
      <c r="PXZ15" s="33"/>
      <c r="PYA15" s="33"/>
      <c r="PYB15" s="33"/>
      <c r="PYC15" s="33"/>
      <c r="PYD15" s="33"/>
      <c r="PYE15" s="33"/>
      <c r="PYF15" s="33"/>
      <c r="PYG15" s="33"/>
      <c r="PYH15" s="33"/>
      <c r="PYI15" s="33"/>
      <c r="PYJ15" s="33"/>
      <c r="PYK15" s="33"/>
      <c r="PYL15" s="33"/>
      <c r="PYM15" s="33"/>
      <c r="PYN15" s="33"/>
      <c r="PYO15" s="33"/>
      <c r="PYP15" s="33"/>
      <c r="PYQ15" s="33"/>
      <c r="PYR15" s="33"/>
      <c r="PYS15" s="33"/>
      <c r="PYT15" s="33"/>
      <c r="PYU15" s="33"/>
      <c r="PYV15" s="33"/>
      <c r="PYW15" s="33"/>
      <c r="PYX15" s="33"/>
      <c r="PYY15" s="33"/>
      <c r="PYZ15" s="33"/>
      <c r="PZA15" s="33"/>
      <c r="PZB15" s="33"/>
      <c r="PZC15" s="33"/>
      <c r="PZD15" s="33"/>
      <c r="PZE15" s="33"/>
      <c r="PZF15" s="33"/>
      <c r="PZG15" s="33"/>
      <c r="PZH15" s="33"/>
      <c r="PZI15" s="33"/>
      <c r="PZJ15" s="33"/>
      <c r="PZK15" s="33"/>
      <c r="PZL15" s="33"/>
      <c r="PZM15" s="33"/>
      <c r="PZN15" s="33"/>
      <c r="PZO15" s="33"/>
      <c r="PZP15" s="33"/>
      <c r="PZQ15" s="33"/>
      <c r="PZR15" s="33"/>
      <c r="PZS15" s="33"/>
      <c r="PZT15" s="33"/>
      <c r="PZU15" s="33"/>
      <c r="PZV15" s="33"/>
      <c r="PZW15" s="33"/>
      <c r="PZX15" s="33"/>
      <c r="PZY15" s="33"/>
      <c r="PZZ15" s="33"/>
      <c r="QAA15" s="33"/>
      <c r="QAB15" s="33"/>
      <c r="QAC15" s="33"/>
      <c r="QAD15" s="33"/>
      <c r="QAE15" s="33"/>
      <c r="QAF15" s="33"/>
      <c r="QAG15" s="33"/>
      <c r="QAH15" s="33"/>
      <c r="QAI15" s="33"/>
      <c r="QAJ15" s="33"/>
      <c r="QAK15" s="33"/>
      <c r="QAL15" s="33"/>
      <c r="QAM15" s="33"/>
      <c r="QAN15" s="33"/>
      <c r="QAO15" s="33"/>
      <c r="QAP15" s="33"/>
      <c r="QAQ15" s="33"/>
      <c r="QAR15" s="33"/>
      <c r="QAS15" s="33"/>
      <c r="QAT15" s="33"/>
      <c r="QAU15" s="33"/>
      <c r="QAV15" s="33"/>
      <c r="QAW15" s="33"/>
      <c r="QAX15" s="33"/>
      <c r="QAY15" s="33"/>
      <c r="QAZ15" s="33"/>
      <c r="QBA15" s="33"/>
      <c r="QBB15" s="33"/>
      <c r="QBC15" s="33"/>
      <c r="QBD15" s="33"/>
      <c r="QBE15" s="33"/>
      <c r="QBF15" s="33"/>
      <c r="QBG15" s="33"/>
      <c r="QBH15" s="33"/>
      <c r="QBI15" s="33"/>
      <c r="QBJ15" s="33"/>
      <c r="QBK15" s="33"/>
      <c r="QBL15" s="33"/>
      <c r="QBM15" s="33"/>
      <c r="QBN15" s="33"/>
      <c r="QBO15" s="33"/>
      <c r="QBP15" s="33"/>
      <c r="QBQ15" s="33"/>
      <c r="QBR15" s="33"/>
      <c r="QBS15" s="33"/>
      <c r="QBT15" s="33"/>
      <c r="QBU15" s="33"/>
      <c r="QBV15" s="33"/>
      <c r="QBW15" s="33"/>
      <c r="QBX15" s="33"/>
      <c r="QBY15" s="33"/>
      <c r="QBZ15" s="33"/>
      <c r="QCA15" s="33"/>
      <c r="QCB15" s="33"/>
      <c r="QCC15" s="33"/>
      <c r="QCD15" s="33"/>
      <c r="QCE15" s="33"/>
      <c r="QCF15" s="33"/>
      <c r="QCG15" s="33"/>
      <c r="QCH15" s="33"/>
      <c r="QCI15" s="33"/>
      <c r="QCJ15" s="33"/>
      <c r="QCK15" s="33"/>
      <c r="QCL15" s="33"/>
      <c r="QCM15" s="33"/>
      <c r="QCN15" s="33"/>
      <c r="QCO15" s="33"/>
      <c r="QCP15" s="33"/>
      <c r="QCQ15" s="33"/>
      <c r="QCR15" s="33"/>
      <c r="QCS15" s="33"/>
      <c r="QCT15" s="33"/>
      <c r="QCU15" s="33"/>
      <c r="QCV15" s="33"/>
      <c r="QCW15" s="33"/>
      <c r="QCX15" s="33"/>
      <c r="QCY15" s="33"/>
      <c r="QCZ15" s="33"/>
      <c r="QDA15" s="33"/>
      <c r="QDB15" s="33"/>
      <c r="QDC15" s="33"/>
      <c r="QDD15" s="33"/>
      <c r="QDE15" s="33"/>
      <c r="QDF15" s="33"/>
      <c r="QDG15" s="33"/>
      <c r="QDH15" s="33"/>
      <c r="QDI15" s="33"/>
      <c r="QDJ15" s="33"/>
      <c r="QDK15" s="33"/>
      <c r="QDL15" s="33"/>
      <c r="QDM15" s="33"/>
      <c r="QDN15" s="33"/>
      <c r="QDO15" s="33"/>
      <c r="QDP15" s="33"/>
      <c r="QDQ15" s="33"/>
      <c r="QDR15" s="33"/>
      <c r="QDS15" s="33"/>
      <c r="QDT15" s="33"/>
      <c r="QDU15" s="33"/>
      <c r="QDV15" s="33"/>
      <c r="QDW15" s="33"/>
      <c r="QDX15" s="33"/>
      <c r="QDY15" s="33"/>
      <c r="QDZ15" s="33"/>
      <c r="QEA15" s="33"/>
      <c r="QEB15" s="33"/>
      <c r="QEC15" s="33"/>
      <c r="QED15" s="33"/>
      <c r="QEE15" s="33"/>
      <c r="QEF15" s="33"/>
      <c r="QEG15" s="33"/>
      <c r="QEH15" s="33"/>
      <c r="QEI15" s="33"/>
      <c r="QEJ15" s="33"/>
      <c r="QEK15" s="33"/>
      <c r="QEL15" s="33"/>
      <c r="QEM15" s="33"/>
      <c r="QEN15" s="33"/>
      <c r="QEO15" s="33"/>
      <c r="QEP15" s="33"/>
      <c r="QEQ15" s="33"/>
      <c r="QER15" s="33"/>
      <c r="QES15" s="33"/>
      <c r="QET15" s="33"/>
      <c r="QEU15" s="33"/>
      <c r="QEV15" s="33"/>
      <c r="QEW15" s="33"/>
      <c r="QEX15" s="33"/>
      <c r="QEY15" s="33"/>
      <c r="QEZ15" s="33"/>
      <c r="QFA15" s="33"/>
      <c r="QFB15" s="33"/>
      <c r="QFC15" s="33"/>
      <c r="QFD15" s="33"/>
      <c r="QFE15" s="33"/>
      <c r="QFF15" s="33"/>
      <c r="QFG15" s="33"/>
      <c r="QFH15" s="33"/>
      <c r="QFI15" s="33"/>
      <c r="QFJ15" s="33"/>
      <c r="QFK15" s="33"/>
      <c r="QFL15" s="33"/>
      <c r="QFM15" s="33"/>
      <c r="QFN15" s="33"/>
      <c r="QFO15" s="33"/>
      <c r="QFP15" s="33"/>
      <c r="QFQ15" s="33"/>
      <c r="QFR15" s="33"/>
      <c r="QFS15" s="33"/>
      <c r="QFT15" s="33"/>
      <c r="QFU15" s="33"/>
      <c r="QFV15" s="33"/>
      <c r="QFW15" s="33"/>
      <c r="QFX15" s="33"/>
      <c r="QFY15" s="33"/>
      <c r="QFZ15" s="33"/>
      <c r="QGA15" s="33"/>
      <c r="QGB15" s="33"/>
      <c r="QGC15" s="33"/>
      <c r="QGD15" s="33"/>
      <c r="QGE15" s="33"/>
      <c r="QGF15" s="33"/>
      <c r="QGG15" s="33"/>
      <c r="QGH15" s="33"/>
      <c r="QGI15" s="33"/>
      <c r="QGJ15" s="33"/>
      <c r="QGK15" s="33"/>
      <c r="QGL15" s="33"/>
      <c r="QGM15" s="33"/>
      <c r="QGN15" s="33"/>
      <c r="QGO15" s="33"/>
      <c r="QGP15" s="33"/>
      <c r="QGQ15" s="33"/>
      <c r="QGR15" s="33"/>
      <c r="QGS15" s="33"/>
      <c r="QGT15" s="33"/>
      <c r="QGU15" s="33"/>
      <c r="QGV15" s="33"/>
      <c r="QGW15" s="33"/>
      <c r="QGX15" s="33"/>
      <c r="QGY15" s="33"/>
      <c r="QGZ15" s="33"/>
      <c r="QHA15" s="33"/>
      <c r="QHB15" s="33"/>
      <c r="QHC15" s="33"/>
      <c r="QHD15" s="33"/>
      <c r="QHE15" s="33"/>
      <c r="QHF15" s="33"/>
      <c r="QHG15" s="33"/>
      <c r="QHH15" s="33"/>
      <c r="QHI15" s="33"/>
      <c r="QHJ15" s="33"/>
      <c r="QHK15" s="33"/>
      <c r="QHL15" s="33"/>
      <c r="QHM15" s="33"/>
      <c r="QHN15" s="33"/>
      <c r="QHO15" s="33"/>
      <c r="QHP15" s="33"/>
      <c r="QHQ15" s="33"/>
      <c r="QHR15" s="33"/>
      <c r="QHS15" s="33"/>
      <c r="QHT15" s="33"/>
      <c r="QHU15" s="33"/>
      <c r="QHV15" s="33"/>
      <c r="QHW15" s="33"/>
      <c r="QHX15" s="33"/>
      <c r="QHY15" s="33"/>
      <c r="QHZ15" s="33"/>
      <c r="QIA15" s="33"/>
      <c r="QIB15" s="33"/>
      <c r="QIC15" s="33"/>
      <c r="QID15" s="33"/>
      <c r="QIE15" s="33"/>
      <c r="QIF15" s="33"/>
      <c r="QIG15" s="33"/>
      <c r="QIH15" s="33"/>
      <c r="QII15" s="33"/>
      <c r="QIJ15" s="33"/>
      <c r="QIK15" s="33"/>
      <c r="QIL15" s="33"/>
      <c r="QIM15" s="33"/>
      <c r="QIN15" s="33"/>
      <c r="QIO15" s="33"/>
      <c r="QIP15" s="33"/>
      <c r="QIQ15" s="33"/>
      <c r="QIR15" s="33"/>
      <c r="QIS15" s="33"/>
      <c r="QIT15" s="33"/>
      <c r="QIU15" s="33"/>
      <c r="QIV15" s="33"/>
      <c r="QIW15" s="33"/>
      <c r="QIX15" s="33"/>
      <c r="QIY15" s="33"/>
      <c r="QIZ15" s="33"/>
      <c r="QJA15" s="33"/>
      <c r="QJB15" s="33"/>
      <c r="QJC15" s="33"/>
      <c r="QJD15" s="33"/>
      <c r="QJE15" s="33"/>
      <c r="QJF15" s="33"/>
      <c r="QJG15" s="33"/>
      <c r="QJH15" s="33"/>
      <c r="QJI15" s="33"/>
      <c r="QJJ15" s="33"/>
      <c r="QJK15" s="33"/>
      <c r="QJL15" s="33"/>
      <c r="QJM15" s="33"/>
      <c r="QJN15" s="33"/>
      <c r="QJO15" s="33"/>
      <c r="QJP15" s="33"/>
      <c r="QJQ15" s="33"/>
      <c r="QJR15" s="33"/>
      <c r="QJS15" s="33"/>
      <c r="QJT15" s="33"/>
      <c r="QJU15" s="33"/>
      <c r="QJV15" s="33"/>
      <c r="QJW15" s="33"/>
      <c r="QJX15" s="33"/>
      <c r="QJY15" s="33"/>
      <c r="QJZ15" s="33"/>
      <c r="QKA15" s="33"/>
      <c r="QKB15" s="33"/>
      <c r="QKC15" s="33"/>
      <c r="QKD15" s="33"/>
      <c r="QKE15" s="33"/>
      <c r="QKF15" s="33"/>
      <c r="QKG15" s="33"/>
      <c r="QKH15" s="33"/>
      <c r="QKI15" s="33"/>
      <c r="QKJ15" s="33"/>
      <c r="QKK15" s="33"/>
      <c r="QKL15" s="33"/>
      <c r="QKM15" s="33"/>
      <c r="QKN15" s="33"/>
      <c r="QKO15" s="33"/>
      <c r="QKP15" s="33"/>
      <c r="QKQ15" s="33"/>
      <c r="QKR15" s="33"/>
      <c r="QKS15" s="33"/>
      <c r="QKT15" s="33"/>
      <c r="QKU15" s="33"/>
      <c r="QKV15" s="33"/>
      <c r="QKW15" s="33"/>
      <c r="QKX15" s="33"/>
      <c r="QKY15" s="33"/>
      <c r="QKZ15" s="33"/>
      <c r="QLA15" s="33"/>
      <c r="QLB15" s="33"/>
      <c r="QLC15" s="33"/>
      <c r="QLD15" s="33"/>
      <c r="QLE15" s="33"/>
      <c r="QLF15" s="33"/>
      <c r="QLG15" s="33"/>
      <c r="QLH15" s="33"/>
      <c r="QLI15" s="33"/>
      <c r="QLJ15" s="33"/>
      <c r="QLK15" s="33"/>
      <c r="QLL15" s="33"/>
      <c r="QLM15" s="33"/>
      <c r="QLN15" s="33"/>
      <c r="QLO15" s="33"/>
      <c r="QLP15" s="33"/>
      <c r="QLQ15" s="33"/>
      <c r="QLR15" s="33"/>
      <c r="QLS15" s="33"/>
      <c r="QLT15" s="33"/>
      <c r="QLU15" s="33"/>
      <c r="QLV15" s="33"/>
      <c r="QLW15" s="33"/>
      <c r="QLX15" s="33"/>
      <c r="QLY15" s="33"/>
      <c r="QLZ15" s="33"/>
      <c r="QMA15" s="33"/>
      <c r="QMB15" s="33"/>
      <c r="QMC15" s="33"/>
      <c r="QMD15" s="33"/>
      <c r="QME15" s="33"/>
      <c r="QMF15" s="33"/>
      <c r="QMG15" s="33"/>
      <c r="QMH15" s="33"/>
      <c r="QMI15" s="33"/>
      <c r="QMJ15" s="33"/>
      <c r="QMK15" s="33"/>
      <c r="QML15" s="33"/>
      <c r="QMM15" s="33"/>
      <c r="QMN15" s="33"/>
      <c r="QMO15" s="33"/>
      <c r="QMP15" s="33"/>
      <c r="QMQ15" s="33"/>
      <c r="QMR15" s="33"/>
      <c r="QMS15" s="33"/>
      <c r="QMT15" s="33"/>
      <c r="QMU15" s="33"/>
      <c r="QMV15" s="33"/>
      <c r="QMW15" s="33"/>
      <c r="QMX15" s="33"/>
      <c r="QMY15" s="33"/>
      <c r="QMZ15" s="33"/>
      <c r="QNA15" s="33"/>
      <c r="QNB15" s="33"/>
      <c r="QNC15" s="33"/>
      <c r="QND15" s="33"/>
      <c r="QNE15" s="33"/>
      <c r="QNF15" s="33"/>
      <c r="QNG15" s="33"/>
      <c r="QNH15" s="33"/>
      <c r="QNI15" s="33"/>
      <c r="QNJ15" s="33"/>
      <c r="QNK15" s="33"/>
      <c r="QNL15" s="33"/>
      <c r="QNM15" s="33"/>
      <c r="QNN15" s="33"/>
      <c r="QNO15" s="33"/>
      <c r="QNP15" s="33"/>
      <c r="QNQ15" s="33"/>
      <c r="QNR15" s="33"/>
      <c r="QNS15" s="33"/>
      <c r="QNT15" s="33"/>
      <c r="QNU15" s="33"/>
      <c r="QNV15" s="33"/>
      <c r="QNW15" s="33"/>
      <c r="QNX15" s="33"/>
      <c r="QNY15" s="33"/>
      <c r="QNZ15" s="33"/>
      <c r="QOA15" s="33"/>
      <c r="QOB15" s="33"/>
      <c r="QOC15" s="33"/>
      <c r="QOD15" s="33"/>
      <c r="QOE15" s="33"/>
      <c r="QOF15" s="33"/>
      <c r="QOG15" s="33"/>
      <c r="QOH15" s="33"/>
      <c r="QOI15" s="33"/>
      <c r="QOJ15" s="33"/>
      <c r="QOK15" s="33"/>
      <c r="QOL15" s="33"/>
      <c r="QOM15" s="33"/>
      <c r="QON15" s="33"/>
      <c r="QOO15" s="33"/>
      <c r="QOP15" s="33"/>
      <c r="QOQ15" s="33"/>
      <c r="QOR15" s="33"/>
      <c r="QOS15" s="33"/>
      <c r="QOT15" s="33"/>
      <c r="QOU15" s="33"/>
      <c r="QOV15" s="33"/>
      <c r="QOW15" s="33"/>
      <c r="QOX15" s="33"/>
      <c r="QOY15" s="33"/>
      <c r="QOZ15" s="33"/>
      <c r="QPA15" s="33"/>
      <c r="QPB15" s="33"/>
      <c r="QPC15" s="33"/>
      <c r="QPD15" s="33"/>
      <c r="QPE15" s="33"/>
      <c r="QPF15" s="33"/>
      <c r="QPG15" s="33"/>
      <c r="QPH15" s="33"/>
      <c r="QPI15" s="33"/>
      <c r="QPJ15" s="33"/>
      <c r="QPK15" s="33"/>
      <c r="QPL15" s="33"/>
      <c r="QPM15" s="33"/>
      <c r="QPN15" s="33"/>
      <c r="QPO15" s="33"/>
      <c r="QPP15" s="33"/>
      <c r="QPQ15" s="33"/>
      <c r="QPR15" s="33"/>
      <c r="QPS15" s="33"/>
      <c r="QPT15" s="33"/>
      <c r="QPU15" s="33"/>
      <c r="QPV15" s="33"/>
      <c r="QPW15" s="33"/>
      <c r="QPX15" s="33"/>
      <c r="QPY15" s="33"/>
      <c r="QPZ15" s="33"/>
      <c r="QQA15" s="33"/>
      <c r="QQB15" s="33"/>
      <c r="QQC15" s="33"/>
      <c r="QQD15" s="33"/>
      <c r="QQE15" s="33"/>
      <c r="QQF15" s="33"/>
      <c r="QQG15" s="33"/>
      <c r="QQH15" s="33"/>
      <c r="QQI15" s="33"/>
      <c r="QQJ15" s="33"/>
      <c r="QQK15" s="33"/>
      <c r="QQL15" s="33"/>
      <c r="QQM15" s="33"/>
      <c r="QQN15" s="33"/>
      <c r="QQO15" s="33"/>
      <c r="QQP15" s="33"/>
      <c r="QQQ15" s="33"/>
      <c r="QQR15" s="33"/>
      <c r="QQS15" s="33"/>
      <c r="QQT15" s="33"/>
      <c r="QQU15" s="33"/>
      <c r="QQV15" s="33"/>
      <c r="QQW15" s="33"/>
      <c r="QQX15" s="33"/>
      <c r="QQY15" s="33"/>
      <c r="QQZ15" s="33"/>
      <c r="QRA15" s="33"/>
      <c r="QRB15" s="33"/>
      <c r="QRC15" s="33"/>
      <c r="QRD15" s="33"/>
      <c r="QRE15" s="33"/>
      <c r="QRF15" s="33"/>
      <c r="QRG15" s="33"/>
      <c r="QRH15" s="33"/>
      <c r="QRI15" s="33"/>
      <c r="QRJ15" s="33"/>
      <c r="QRK15" s="33"/>
      <c r="QRL15" s="33"/>
      <c r="QRM15" s="33"/>
      <c r="QRN15" s="33"/>
      <c r="QRO15" s="33"/>
      <c r="QRP15" s="33"/>
      <c r="QRQ15" s="33"/>
      <c r="QRR15" s="33"/>
      <c r="QRS15" s="33"/>
      <c r="QRT15" s="33"/>
      <c r="QRU15" s="33"/>
      <c r="QRV15" s="33"/>
      <c r="QRW15" s="33"/>
      <c r="QRX15" s="33"/>
      <c r="QRY15" s="33"/>
      <c r="QRZ15" s="33"/>
      <c r="QSA15" s="33"/>
      <c r="QSB15" s="33"/>
      <c r="QSC15" s="33"/>
      <c r="QSD15" s="33"/>
      <c r="QSE15" s="33"/>
      <c r="QSF15" s="33"/>
      <c r="QSG15" s="33"/>
      <c r="QSH15" s="33"/>
      <c r="QSI15" s="33"/>
      <c r="QSJ15" s="33"/>
      <c r="QSK15" s="33"/>
      <c r="QSL15" s="33"/>
      <c r="QSM15" s="33"/>
      <c r="QSN15" s="33"/>
      <c r="QSO15" s="33"/>
      <c r="QSP15" s="33"/>
      <c r="QSQ15" s="33"/>
      <c r="QSR15" s="33"/>
      <c r="QSS15" s="33"/>
      <c r="QST15" s="33"/>
      <c r="QSU15" s="33"/>
      <c r="QSV15" s="33"/>
      <c r="QSW15" s="33"/>
      <c r="QSX15" s="33"/>
      <c r="QSY15" s="33"/>
      <c r="QSZ15" s="33"/>
      <c r="QTA15" s="33"/>
      <c r="QTB15" s="33"/>
      <c r="QTC15" s="33"/>
      <c r="QTD15" s="33"/>
      <c r="QTE15" s="33"/>
      <c r="QTF15" s="33"/>
      <c r="QTG15" s="33"/>
      <c r="QTH15" s="33"/>
      <c r="QTI15" s="33"/>
      <c r="QTJ15" s="33"/>
      <c r="QTK15" s="33"/>
      <c r="QTL15" s="33"/>
      <c r="QTM15" s="33"/>
      <c r="QTN15" s="33"/>
      <c r="QTO15" s="33"/>
      <c r="QTP15" s="33"/>
      <c r="QTQ15" s="33"/>
      <c r="QTR15" s="33"/>
      <c r="QTS15" s="33"/>
      <c r="QTT15" s="33"/>
      <c r="QTU15" s="33"/>
      <c r="QTV15" s="33"/>
      <c r="QTW15" s="33"/>
      <c r="QTX15" s="33"/>
      <c r="QTY15" s="33"/>
      <c r="QTZ15" s="33"/>
      <c r="QUA15" s="33"/>
      <c r="QUB15" s="33"/>
      <c r="QUC15" s="33"/>
      <c r="QUD15" s="33"/>
      <c r="QUE15" s="33"/>
      <c r="QUF15" s="33"/>
      <c r="QUG15" s="33"/>
      <c r="QUH15" s="33"/>
      <c r="QUI15" s="33"/>
      <c r="QUJ15" s="33"/>
      <c r="QUK15" s="33"/>
      <c r="QUL15" s="33"/>
      <c r="QUM15" s="33"/>
      <c r="QUN15" s="33"/>
      <c r="QUO15" s="33"/>
      <c r="QUP15" s="33"/>
      <c r="QUQ15" s="33"/>
      <c r="QUR15" s="33"/>
      <c r="QUS15" s="33"/>
      <c r="QUT15" s="33"/>
      <c r="QUU15" s="33"/>
      <c r="QUV15" s="33"/>
      <c r="QUW15" s="33"/>
      <c r="QUX15" s="33"/>
      <c r="QUY15" s="33"/>
      <c r="QUZ15" s="33"/>
      <c r="QVA15" s="33"/>
      <c r="QVB15" s="33"/>
      <c r="QVC15" s="33"/>
      <c r="QVD15" s="33"/>
      <c r="QVE15" s="33"/>
      <c r="QVF15" s="33"/>
      <c r="QVG15" s="33"/>
      <c r="QVH15" s="33"/>
      <c r="QVI15" s="33"/>
      <c r="QVJ15" s="33"/>
      <c r="QVK15" s="33"/>
      <c r="QVL15" s="33"/>
      <c r="QVM15" s="33"/>
      <c r="QVN15" s="33"/>
      <c r="QVO15" s="33"/>
      <c r="QVP15" s="33"/>
      <c r="QVQ15" s="33"/>
      <c r="QVR15" s="33"/>
      <c r="QVS15" s="33"/>
      <c r="QVT15" s="33"/>
      <c r="QVU15" s="33"/>
      <c r="QVV15" s="33"/>
      <c r="QVW15" s="33"/>
      <c r="QVX15" s="33"/>
      <c r="QVY15" s="33"/>
      <c r="QVZ15" s="33"/>
      <c r="QWA15" s="33"/>
      <c r="QWB15" s="33"/>
      <c r="QWC15" s="33"/>
      <c r="QWD15" s="33"/>
      <c r="QWE15" s="33"/>
      <c r="QWF15" s="33"/>
      <c r="QWG15" s="33"/>
      <c r="QWH15" s="33"/>
      <c r="QWI15" s="33"/>
      <c r="QWJ15" s="33"/>
      <c r="QWK15" s="33"/>
      <c r="QWL15" s="33"/>
      <c r="QWM15" s="33"/>
      <c r="QWN15" s="33"/>
      <c r="QWO15" s="33"/>
      <c r="QWP15" s="33"/>
      <c r="QWQ15" s="33"/>
      <c r="QWR15" s="33"/>
      <c r="QWS15" s="33"/>
      <c r="QWT15" s="33"/>
      <c r="QWU15" s="33"/>
      <c r="QWV15" s="33"/>
      <c r="QWW15" s="33"/>
      <c r="QWX15" s="33"/>
      <c r="QWY15" s="33"/>
      <c r="QWZ15" s="33"/>
      <c r="QXA15" s="33"/>
      <c r="QXB15" s="33"/>
      <c r="QXC15" s="33"/>
      <c r="QXD15" s="33"/>
      <c r="QXE15" s="33"/>
      <c r="QXF15" s="33"/>
      <c r="QXG15" s="33"/>
      <c r="QXH15" s="33"/>
      <c r="QXI15" s="33"/>
      <c r="QXJ15" s="33"/>
      <c r="QXK15" s="33"/>
      <c r="QXL15" s="33"/>
      <c r="QXM15" s="33"/>
      <c r="QXN15" s="33"/>
      <c r="QXO15" s="33"/>
      <c r="QXP15" s="33"/>
      <c r="QXQ15" s="33"/>
      <c r="QXR15" s="33"/>
      <c r="QXS15" s="33"/>
      <c r="QXT15" s="33"/>
      <c r="QXU15" s="33"/>
      <c r="QXV15" s="33"/>
      <c r="QXW15" s="33"/>
      <c r="QXX15" s="33"/>
      <c r="QXY15" s="33"/>
      <c r="QXZ15" s="33"/>
      <c r="QYA15" s="33"/>
      <c r="QYB15" s="33"/>
      <c r="QYC15" s="33"/>
      <c r="QYD15" s="33"/>
      <c r="QYE15" s="33"/>
      <c r="QYF15" s="33"/>
      <c r="QYG15" s="33"/>
      <c r="QYH15" s="33"/>
      <c r="QYI15" s="33"/>
      <c r="QYJ15" s="33"/>
      <c r="QYK15" s="33"/>
      <c r="QYL15" s="33"/>
      <c r="QYM15" s="33"/>
      <c r="QYN15" s="33"/>
      <c r="QYO15" s="33"/>
      <c r="QYP15" s="33"/>
      <c r="QYQ15" s="33"/>
      <c r="QYR15" s="33"/>
      <c r="QYS15" s="33"/>
      <c r="QYT15" s="33"/>
      <c r="QYU15" s="33"/>
      <c r="QYV15" s="33"/>
      <c r="QYW15" s="33"/>
      <c r="QYX15" s="33"/>
      <c r="QYY15" s="33"/>
      <c r="QYZ15" s="33"/>
      <c r="QZA15" s="33"/>
      <c r="QZB15" s="33"/>
      <c r="QZC15" s="33"/>
      <c r="QZD15" s="33"/>
      <c r="QZE15" s="33"/>
      <c r="QZF15" s="33"/>
      <c r="QZG15" s="33"/>
      <c r="QZH15" s="33"/>
      <c r="QZI15" s="33"/>
      <c r="QZJ15" s="33"/>
      <c r="QZK15" s="33"/>
      <c r="QZL15" s="33"/>
      <c r="QZM15" s="33"/>
      <c r="QZN15" s="33"/>
      <c r="QZO15" s="33"/>
      <c r="QZP15" s="33"/>
      <c r="QZQ15" s="33"/>
      <c r="QZR15" s="33"/>
      <c r="QZS15" s="33"/>
      <c r="QZT15" s="33"/>
      <c r="QZU15" s="33"/>
      <c r="QZV15" s="33"/>
      <c r="QZW15" s="33"/>
      <c r="QZX15" s="33"/>
      <c r="QZY15" s="33"/>
      <c r="QZZ15" s="33"/>
      <c r="RAA15" s="33"/>
      <c r="RAB15" s="33"/>
      <c r="RAC15" s="33"/>
      <c r="RAD15" s="33"/>
      <c r="RAE15" s="33"/>
      <c r="RAF15" s="33"/>
      <c r="RAG15" s="33"/>
      <c r="RAH15" s="33"/>
      <c r="RAI15" s="33"/>
      <c r="RAJ15" s="33"/>
      <c r="RAK15" s="33"/>
      <c r="RAL15" s="33"/>
      <c r="RAM15" s="33"/>
      <c r="RAN15" s="33"/>
      <c r="RAO15" s="33"/>
      <c r="RAP15" s="33"/>
      <c r="RAQ15" s="33"/>
      <c r="RAR15" s="33"/>
      <c r="RAS15" s="33"/>
      <c r="RAT15" s="33"/>
      <c r="RAU15" s="33"/>
      <c r="RAV15" s="33"/>
      <c r="RAW15" s="33"/>
      <c r="RAX15" s="33"/>
      <c r="RAY15" s="33"/>
      <c r="RAZ15" s="33"/>
      <c r="RBA15" s="33"/>
      <c r="RBB15" s="33"/>
      <c r="RBC15" s="33"/>
      <c r="RBD15" s="33"/>
      <c r="RBE15" s="33"/>
      <c r="RBF15" s="33"/>
      <c r="RBG15" s="33"/>
      <c r="RBH15" s="33"/>
      <c r="RBI15" s="33"/>
      <c r="RBJ15" s="33"/>
      <c r="RBK15" s="33"/>
      <c r="RBL15" s="33"/>
      <c r="RBM15" s="33"/>
      <c r="RBN15" s="33"/>
      <c r="RBO15" s="33"/>
      <c r="RBP15" s="33"/>
      <c r="RBQ15" s="33"/>
      <c r="RBR15" s="33"/>
      <c r="RBS15" s="33"/>
      <c r="RBT15" s="33"/>
      <c r="RBU15" s="33"/>
      <c r="RBV15" s="33"/>
      <c r="RBW15" s="33"/>
      <c r="RBX15" s="33"/>
      <c r="RBY15" s="33"/>
      <c r="RBZ15" s="33"/>
      <c r="RCA15" s="33"/>
      <c r="RCB15" s="33"/>
      <c r="RCC15" s="33"/>
      <c r="RCD15" s="33"/>
      <c r="RCE15" s="33"/>
      <c r="RCF15" s="33"/>
      <c r="RCG15" s="33"/>
      <c r="RCH15" s="33"/>
      <c r="RCI15" s="33"/>
      <c r="RCJ15" s="33"/>
      <c r="RCK15" s="33"/>
      <c r="RCL15" s="33"/>
      <c r="RCM15" s="33"/>
      <c r="RCN15" s="33"/>
      <c r="RCO15" s="33"/>
      <c r="RCP15" s="33"/>
      <c r="RCQ15" s="33"/>
      <c r="RCR15" s="33"/>
      <c r="RCS15" s="33"/>
      <c r="RCT15" s="33"/>
      <c r="RCU15" s="33"/>
      <c r="RCV15" s="33"/>
      <c r="RCW15" s="33"/>
      <c r="RCX15" s="33"/>
      <c r="RCY15" s="33"/>
      <c r="RCZ15" s="33"/>
      <c r="RDA15" s="33"/>
      <c r="RDB15" s="33"/>
      <c r="RDC15" s="33"/>
      <c r="RDD15" s="33"/>
      <c r="RDE15" s="33"/>
      <c r="RDF15" s="33"/>
      <c r="RDG15" s="33"/>
      <c r="RDH15" s="33"/>
      <c r="RDI15" s="33"/>
      <c r="RDJ15" s="33"/>
      <c r="RDK15" s="33"/>
      <c r="RDL15" s="33"/>
      <c r="RDM15" s="33"/>
      <c r="RDN15" s="33"/>
      <c r="RDO15" s="33"/>
      <c r="RDP15" s="33"/>
      <c r="RDQ15" s="33"/>
      <c r="RDR15" s="33"/>
      <c r="RDS15" s="33"/>
      <c r="RDT15" s="33"/>
      <c r="RDU15" s="33"/>
      <c r="RDV15" s="33"/>
      <c r="RDW15" s="33"/>
      <c r="RDX15" s="33"/>
      <c r="RDY15" s="33"/>
      <c r="RDZ15" s="33"/>
      <c r="REA15" s="33"/>
      <c r="REB15" s="33"/>
      <c r="REC15" s="33"/>
      <c r="RED15" s="33"/>
      <c r="REE15" s="33"/>
      <c r="REF15" s="33"/>
      <c r="REG15" s="33"/>
      <c r="REH15" s="33"/>
      <c r="REI15" s="33"/>
      <c r="REJ15" s="33"/>
      <c r="REK15" s="33"/>
      <c r="REL15" s="33"/>
      <c r="REM15" s="33"/>
      <c r="REN15" s="33"/>
      <c r="REO15" s="33"/>
      <c r="REP15" s="33"/>
      <c r="REQ15" s="33"/>
      <c r="RER15" s="33"/>
      <c r="RES15" s="33"/>
      <c r="RET15" s="33"/>
      <c r="REU15" s="33"/>
      <c r="REV15" s="33"/>
      <c r="REW15" s="33"/>
      <c r="REX15" s="33"/>
      <c r="REY15" s="33"/>
      <c r="REZ15" s="33"/>
      <c r="RFA15" s="33"/>
      <c r="RFB15" s="33"/>
      <c r="RFC15" s="33"/>
      <c r="RFD15" s="33"/>
      <c r="RFE15" s="33"/>
      <c r="RFF15" s="33"/>
      <c r="RFG15" s="33"/>
      <c r="RFH15" s="33"/>
      <c r="RFI15" s="33"/>
      <c r="RFJ15" s="33"/>
      <c r="RFK15" s="33"/>
      <c r="RFL15" s="33"/>
      <c r="RFM15" s="33"/>
      <c r="RFN15" s="33"/>
      <c r="RFO15" s="33"/>
      <c r="RFP15" s="33"/>
      <c r="RFQ15" s="33"/>
      <c r="RFR15" s="33"/>
      <c r="RFS15" s="33"/>
      <c r="RFT15" s="33"/>
      <c r="RFU15" s="33"/>
      <c r="RFV15" s="33"/>
      <c r="RFW15" s="33"/>
      <c r="RFX15" s="33"/>
      <c r="RFY15" s="33"/>
      <c r="RFZ15" s="33"/>
      <c r="RGA15" s="33"/>
      <c r="RGB15" s="33"/>
      <c r="RGC15" s="33"/>
      <c r="RGD15" s="33"/>
      <c r="RGE15" s="33"/>
      <c r="RGF15" s="33"/>
      <c r="RGG15" s="33"/>
      <c r="RGH15" s="33"/>
      <c r="RGI15" s="33"/>
      <c r="RGJ15" s="33"/>
      <c r="RGK15" s="33"/>
      <c r="RGL15" s="33"/>
      <c r="RGM15" s="33"/>
      <c r="RGN15" s="33"/>
      <c r="RGO15" s="33"/>
      <c r="RGP15" s="33"/>
      <c r="RGQ15" s="33"/>
      <c r="RGR15" s="33"/>
      <c r="RGS15" s="33"/>
      <c r="RGT15" s="33"/>
      <c r="RGU15" s="33"/>
      <c r="RGV15" s="33"/>
      <c r="RGW15" s="33"/>
      <c r="RGX15" s="33"/>
      <c r="RGY15" s="33"/>
      <c r="RGZ15" s="33"/>
      <c r="RHA15" s="33"/>
      <c r="RHB15" s="33"/>
      <c r="RHC15" s="33"/>
      <c r="RHD15" s="33"/>
      <c r="RHE15" s="33"/>
      <c r="RHF15" s="33"/>
      <c r="RHG15" s="33"/>
      <c r="RHH15" s="33"/>
      <c r="RHI15" s="33"/>
      <c r="RHJ15" s="33"/>
      <c r="RHK15" s="33"/>
      <c r="RHL15" s="33"/>
      <c r="RHM15" s="33"/>
      <c r="RHN15" s="33"/>
      <c r="RHO15" s="33"/>
      <c r="RHP15" s="33"/>
      <c r="RHQ15" s="33"/>
      <c r="RHR15" s="33"/>
      <c r="RHS15" s="33"/>
      <c r="RHT15" s="33"/>
      <c r="RHU15" s="33"/>
      <c r="RHV15" s="33"/>
      <c r="RHW15" s="33"/>
      <c r="RHX15" s="33"/>
      <c r="RHY15" s="33"/>
      <c r="RHZ15" s="33"/>
      <c r="RIA15" s="33"/>
      <c r="RIB15" s="33"/>
      <c r="RIC15" s="33"/>
      <c r="RID15" s="33"/>
      <c r="RIE15" s="33"/>
      <c r="RIF15" s="33"/>
      <c r="RIG15" s="33"/>
      <c r="RIH15" s="33"/>
      <c r="RII15" s="33"/>
      <c r="RIJ15" s="33"/>
      <c r="RIK15" s="33"/>
      <c r="RIL15" s="33"/>
      <c r="RIM15" s="33"/>
      <c r="RIN15" s="33"/>
      <c r="RIO15" s="33"/>
      <c r="RIP15" s="33"/>
      <c r="RIQ15" s="33"/>
      <c r="RIR15" s="33"/>
      <c r="RIS15" s="33"/>
      <c r="RIT15" s="33"/>
      <c r="RIU15" s="33"/>
      <c r="RIV15" s="33"/>
      <c r="RIW15" s="33"/>
      <c r="RIX15" s="33"/>
      <c r="RIY15" s="33"/>
      <c r="RIZ15" s="33"/>
      <c r="RJA15" s="33"/>
      <c r="RJB15" s="33"/>
      <c r="RJC15" s="33"/>
      <c r="RJD15" s="33"/>
      <c r="RJE15" s="33"/>
      <c r="RJF15" s="33"/>
      <c r="RJG15" s="33"/>
      <c r="RJH15" s="33"/>
      <c r="RJI15" s="33"/>
      <c r="RJJ15" s="33"/>
      <c r="RJK15" s="33"/>
      <c r="RJL15" s="33"/>
      <c r="RJM15" s="33"/>
      <c r="RJN15" s="33"/>
      <c r="RJO15" s="33"/>
      <c r="RJP15" s="33"/>
      <c r="RJQ15" s="33"/>
      <c r="RJR15" s="33"/>
      <c r="RJS15" s="33"/>
      <c r="RJT15" s="33"/>
      <c r="RJU15" s="33"/>
      <c r="RJV15" s="33"/>
      <c r="RJW15" s="33"/>
      <c r="RJX15" s="33"/>
      <c r="RJY15" s="33"/>
      <c r="RJZ15" s="33"/>
      <c r="RKA15" s="33"/>
      <c r="RKB15" s="33"/>
      <c r="RKC15" s="33"/>
      <c r="RKD15" s="33"/>
      <c r="RKE15" s="33"/>
      <c r="RKF15" s="33"/>
      <c r="RKG15" s="33"/>
      <c r="RKH15" s="33"/>
      <c r="RKI15" s="33"/>
      <c r="RKJ15" s="33"/>
      <c r="RKK15" s="33"/>
      <c r="RKL15" s="33"/>
      <c r="RKM15" s="33"/>
      <c r="RKN15" s="33"/>
      <c r="RKO15" s="33"/>
      <c r="RKP15" s="33"/>
      <c r="RKQ15" s="33"/>
      <c r="RKR15" s="33"/>
      <c r="RKS15" s="33"/>
      <c r="RKT15" s="33"/>
      <c r="RKU15" s="33"/>
      <c r="RKV15" s="33"/>
      <c r="RKW15" s="33"/>
      <c r="RKX15" s="33"/>
      <c r="RKY15" s="33"/>
      <c r="RKZ15" s="33"/>
      <c r="RLA15" s="33"/>
      <c r="RLB15" s="33"/>
      <c r="RLC15" s="33"/>
      <c r="RLD15" s="33"/>
      <c r="RLE15" s="33"/>
      <c r="RLF15" s="33"/>
      <c r="RLG15" s="33"/>
      <c r="RLH15" s="33"/>
      <c r="RLI15" s="33"/>
      <c r="RLJ15" s="33"/>
      <c r="RLK15" s="33"/>
      <c r="RLL15" s="33"/>
      <c r="RLM15" s="33"/>
      <c r="RLN15" s="33"/>
      <c r="RLO15" s="33"/>
      <c r="RLP15" s="33"/>
      <c r="RLQ15" s="33"/>
      <c r="RLR15" s="33"/>
      <c r="RLS15" s="33"/>
      <c r="RLT15" s="33"/>
      <c r="RLU15" s="33"/>
      <c r="RLV15" s="33"/>
      <c r="RLW15" s="33"/>
      <c r="RLX15" s="33"/>
      <c r="RLY15" s="33"/>
      <c r="RLZ15" s="33"/>
      <c r="RMA15" s="33"/>
      <c r="RMB15" s="33"/>
      <c r="RMC15" s="33"/>
      <c r="RMD15" s="33"/>
      <c r="RME15" s="33"/>
      <c r="RMF15" s="33"/>
      <c r="RMG15" s="33"/>
      <c r="RMH15" s="33"/>
      <c r="RMI15" s="33"/>
      <c r="RMJ15" s="33"/>
      <c r="RMK15" s="33"/>
      <c r="RML15" s="33"/>
      <c r="RMM15" s="33"/>
      <c r="RMN15" s="33"/>
      <c r="RMO15" s="33"/>
      <c r="RMP15" s="33"/>
      <c r="RMQ15" s="33"/>
      <c r="RMR15" s="33"/>
      <c r="RMS15" s="33"/>
      <c r="RMT15" s="33"/>
      <c r="RMU15" s="33"/>
      <c r="RMV15" s="33"/>
      <c r="RMW15" s="33"/>
      <c r="RMX15" s="33"/>
      <c r="RMY15" s="33"/>
      <c r="RMZ15" s="33"/>
      <c r="RNA15" s="33"/>
      <c r="RNB15" s="33"/>
      <c r="RNC15" s="33"/>
      <c r="RND15" s="33"/>
      <c r="RNE15" s="33"/>
      <c r="RNF15" s="33"/>
      <c r="RNG15" s="33"/>
      <c r="RNH15" s="33"/>
      <c r="RNI15" s="33"/>
      <c r="RNJ15" s="33"/>
      <c r="RNK15" s="33"/>
      <c r="RNL15" s="33"/>
      <c r="RNM15" s="33"/>
      <c r="RNN15" s="33"/>
      <c r="RNO15" s="33"/>
      <c r="RNP15" s="33"/>
      <c r="RNQ15" s="33"/>
      <c r="RNR15" s="33"/>
      <c r="RNS15" s="33"/>
      <c r="RNT15" s="33"/>
      <c r="RNU15" s="33"/>
      <c r="RNV15" s="33"/>
      <c r="RNW15" s="33"/>
      <c r="RNX15" s="33"/>
      <c r="RNY15" s="33"/>
      <c r="RNZ15" s="33"/>
      <c r="ROA15" s="33"/>
      <c r="ROB15" s="33"/>
      <c r="ROC15" s="33"/>
      <c r="ROD15" s="33"/>
      <c r="ROE15" s="33"/>
      <c r="ROF15" s="33"/>
      <c r="ROG15" s="33"/>
      <c r="ROH15" s="33"/>
      <c r="ROI15" s="33"/>
      <c r="ROJ15" s="33"/>
      <c r="ROK15" s="33"/>
      <c r="ROL15" s="33"/>
      <c r="ROM15" s="33"/>
      <c r="RON15" s="33"/>
      <c r="ROO15" s="33"/>
      <c r="ROP15" s="33"/>
      <c r="ROQ15" s="33"/>
      <c r="ROR15" s="33"/>
      <c r="ROS15" s="33"/>
      <c r="ROT15" s="33"/>
      <c r="ROU15" s="33"/>
      <c r="ROV15" s="33"/>
      <c r="ROW15" s="33"/>
      <c r="ROX15" s="33"/>
      <c r="ROY15" s="33"/>
      <c r="ROZ15" s="33"/>
      <c r="RPA15" s="33"/>
      <c r="RPB15" s="33"/>
      <c r="RPC15" s="33"/>
      <c r="RPD15" s="33"/>
      <c r="RPE15" s="33"/>
      <c r="RPF15" s="33"/>
      <c r="RPG15" s="33"/>
      <c r="RPH15" s="33"/>
      <c r="RPI15" s="33"/>
      <c r="RPJ15" s="33"/>
      <c r="RPK15" s="33"/>
      <c r="RPL15" s="33"/>
      <c r="RPM15" s="33"/>
      <c r="RPN15" s="33"/>
      <c r="RPO15" s="33"/>
      <c r="RPP15" s="33"/>
      <c r="RPQ15" s="33"/>
      <c r="RPR15" s="33"/>
      <c r="RPS15" s="33"/>
      <c r="RPT15" s="33"/>
      <c r="RPU15" s="33"/>
      <c r="RPV15" s="33"/>
      <c r="RPW15" s="33"/>
      <c r="RPX15" s="33"/>
      <c r="RPY15" s="33"/>
      <c r="RPZ15" s="33"/>
      <c r="RQA15" s="33"/>
      <c r="RQB15" s="33"/>
      <c r="RQC15" s="33"/>
      <c r="RQD15" s="33"/>
      <c r="RQE15" s="33"/>
      <c r="RQF15" s="33"/>
      <c r="RQG15" s="33"/>
      <c r="RQH15" s="33"/>
      <c r="RQI15" s="33"/>
      <c r="RQJ15" s="33"/>
      <c r="RQK15" s="33"/>
      <c r="RQL15" s="33"/>
      <c r="RQM15" s="33"/>
      <c r="RQN15" s="33"/>
      <c r="RQO15" s="33"/>
      <c r="RQP15" s="33"/>
      <c r="RQQ15" s="33"/>
      <c r="RQR15" s="33"/>
      <c r="RQS15" s="33"/>
      <c r="RQT15" s="33"/>
      <c r="RQU15" s="33"/>
      <c r="RQV15" s="33"/>
      <c r="RQW15" s="33"/>
      <c r="RQX15" s="33"/>
      <c r="RQY15" s="33"/>
      <c r="RQZ15" s="33"/>
      <c r="RRA15" s="33"/>
      <c r="RRB15" s="33"/>
      <c r="RRC15" s="33"/>
      <c r="RRD15" s="33"/>
      <c r="RRE15" s="33"/>
      <c r="RRF15" s="33"/>
      <c r="RRG15" s="33"/>
      <c r="RRH15" s="33"/>
      <c r="RRI15" s="33"/>
      <c r="RRJ15" s="33"/>
      <c r="RRK15" s="33"/>
      <c r="RRL15" s="33"/>
      <c r="RRM15" s="33"/>
      <c r="RRN15" s="33"/>
      <c r="RRO15" s="33"/>
      <c r="RRP15" s="33"/>
      <c r="RRQ15" s="33"/>
      <c r="RRR15" s="33"/>
      <c r="RRS15" s="33"/>
      <c r="RRT15" s="33"/>
      <c r="RRU15" s="33"/>
      <c r="RRV15" s="33"/>
      <c r="RRW15" s="33"/>
      <c r="RRX15" s="33"/>
      <c r="RRY15" s="33"/>
      <c r="RRZ15" s="33"/>
      <c r="RSA15" s="33"/>
      <c r="RSB15" s="33"/>
      <c r="RSC15" s="33"/>
      <c r="RSD15" s="33"/>
      <c r="RSE15" s="33"/>
      <c r="RSF15" s="33"/>
      <c r="RSG15" s="33"/>
      <c r="RSH15" s="33"/>
      <c r="RSI15" s="33"/>
      <c r="RSJ15" s="33"/>
      <c r="RSK15" s="33"/>
      <c r="RSL15" s="33"/>
      <c r="RSM15" s="33"/>
      <c r="RSN15" s="33"/>
      <c r="RSO15" s="33"/>
      <c r="RSP15" s="33"/>
      <c r="RSQ15" s="33"/>
      <c r="RSR15" s="33"/>
      <c r="RSS15" s="33"/>
      <c r="RST15" s="33"/>
      <c r="RSU15" s="33"/>
      <c r="RSV15" s="33"/>
      <c r="RSW15" s="33"/>
      <c r="RSX15" s="33"/>
      <c r="RSY15" s="33"/>
      <c r="RSZ15" s="33"/>
      <c r="RTA15" s="33"/>
      <c r="RTB15" s="33"/>
      <c r="RTC15" s="33"/>
      <c r="RTD15" s="33"/>
      <c r="RTE15" s="33"/>
      <c r="RTF15" s="33"/>
      <c r="RTG15" s="33"/>
      <c r="RTH15" s="33"/>
      <c r="RTI15" s="33"/>
      <c r="RTJ15" s="33"/>
      <c r="RTK15" s="33"/>
      <c r="RTL15" s="33"/>
      <c r="RTM15" s="33"/>
      <c r="RTN15" s="33"/>
      <c r="RTO15" s="33"/>
      <c r="RTP15" s="33"/>
      <c r="RTQ15" s="33"/>
      <c r="RTR15" s="33"/>
      <c r="RTS15" s="33"/>
      <c r="RTT15" s="33"/>
      <c r="RTU15" s="33"/>
      <c r="RTV15" s="33"/>
      <c r="RTW15" s="33"/>
      <c r="RTX15" s="33"/>
      <c r="RTY15" s="33"/>
      <c r="RTZ15" s="33"/>
      <c r="RUA15" s="33"/>
      <c r="RUB15" s="33"/>
      <c r="RUC15" s="33"/>
      <c r="RUD15" s="33"/>
      <c r="RUE15" s="33"/>
      <c r="RUF15" s="33"/>
      <c r="RUG15" s="33"/>
      <c r="RUH15" s="33"/>
      <c r="RUI15" s="33"/>
      <c r="RUJ15" s="33"/>
      <c r="RUK15" s="33"/>
      <c r="RUL15" s="33"/>
      <c r="RUM15" s="33"/>
      <c r="RUN15" s="33"/>
      <c r="RUO15" s="33"/>
      <c r="RUP15" s="33"/>
      <c r="RUQ15" s="33"/>
      <c r="RUR15" s="33"/>
      <c r="RUS15" s="33"/>
      <c r="RUT15" s="33"/>
      <c r="RUU15" s="33"/>
      <c r="RUV15" s="33"/>
      <c r="RUW15" s="33"/>
      <c r="RUX15" s="33"/>
      <c r="RUY15" s="33"/>
      <c r="RUZ15" s="33"/>
      <c r="RVA15" s="33"/>
      <c r="RVB15" s="33"/>
      <c r="RVC15" s="33"/>
      <c r="RVD15" s="33"/>
      <c r="RVE15" s="33"/>
      <c r="RVF15" s="33"/>
      <c r="RVG15" s="33"/>
      <c r="RVH15" s="33"/>
      <c r="RVI15" s="33"/>
      <c r="RVJ15" s="33"/>
      <c r="RVK15" s="33"/>
      <c r="RVL15" s="33"/>
      <c r="RVM15" s="33"/>
      <c r="RVN15" s="33"/>
      <c r="RVO15" s="33"/>
      <c r="RVP15" s="33"/>
      <c r="RVQ15" s="33"/>
      <c r="RVR15" s="33"/>
      <c r="RVS15" s="33"/>
      <c r="RVT15" s="33"/>
      <c r="RVU15" s="33"/>
      <c r="RVV15" s="33"/>
      <c r="RVW15" s="33"/>
      <c r="RVX15" s="33"/>
      <c r="RVY15" s="33"/>
      <c r="RVZ15" s="33"/>
      <c r="RWA15" s="33"/>
      <c r="RWB15" s="33"/>
      <c r="RWC15" s="33"/>
      <c r="RWD15" s="33"/>
      <c r="RWE15" s="33"/>
      <c r="RWF15" s="33"/>
      <c r="RWG15" s="33"/>
      <c r="RWH15" s="33"/>
      <c r="RWI15" s="33"/>
      <c r="RWJ15" s="33"/>
      <c r="RWK15" s="33"/>
      <c r="RWL15" s="33"/>
      <c r="RWM15" s="33"/>
      <c r="RWN15" s="33"/>
      <c r="RWO15" s="33"/>
      <c r="RWP15" s="33"/>
      <c r="RWQ15" s="33"/>
      <c r="RWR15" s="33"/>
      <c r="RWS15" s="33"/>
      <c r="RWT15" s="33"/>
      <c r="RWU15" s="33"/>
      <c r="RWV15" s="33"/>
      <c r="RWW15" s="33"/>
      <c r="RWX15" s="33"/>
      <c r="RWY15" s="33"/>
      <c r="RWZ15" s="33"/>
      <c r="RXA15" s="33"/>
      <c r="RXB15" s="33"/>
      <c r="RXC15" s="33"/>
      <c r="RXD15" s="33"/>
      <c r="RXE15" s="33"/>
      <c r="RXF15" s="33"/>
      <c r="RXG15" s="33"/>
      <c r="RXH15" s="33"/>
      <c r="RXI15" s="33"/>
      <c r="RXJ15" s="33"/>
      <c r="RXK15" s="33"/>
      <c r="RXL15" s="33"/>
      <c r="RXM15" s="33"/>
      <c r="RXN15" s="33"/>
      <c r="RXO15" s="33"/>
      <c r="RXP15" s="33"/>
      <c r="RXQ15" s="33"/>
      <c r="RXR15" s="33"/>
      <c r="RXS15" s="33"/>
      <c r="RXT15" s="33"/>
      <c r="RXU15" s="33"/>
      <c r="RXV15" s="33"/>
      <c r="RXW15" s="33"/>
      <c r="RXX15" s="33"/>
      <c r="RXY15" s="33"/>
      <c r="RXZ15" s="33"/>
      <c r="RYA15" s="33"/>
      <c r="RYB15" s="33"/>
      <c r="RYC15" s="33"/>
      <c r="RYD15" s="33"/>
      <c r="RYE15" s="33"/>
      <c r="RYF15" s="33"/>
      <c r="RYG15" s="33"/>
      <c r="RYH15" s="33"/>
      <c r="RYI15" s="33"/>
      <c r="RYJ15" s="33"/>
      <c r="RYK15" s="33"/>
      <c r="RYL15" s="33"/>
      <c r="RYM15" s="33"/>
      <c r="RYN15" s="33"/>
      <c r="RYO15" s="33"/>
      <c r="RYP15" s="33"/>
      <c r="RYQ15" s="33"/>
      <c r="RYR15" s="33"/>
      <c r="RYS15" s="33"/>
      <c r="RYT15" s="33"/>
      <c r="RYU15" s="33"/>
      <c r="RYV15" s="33"/>
      <c r="RYW15" s="33"/>
      <c r="RYX15" s="33"/>
      <c r="RYY15" s="33"/>
      <c r="RYZ15" s="33"/>
      <c r="RZA15" s="33"/>
      <c r="RZB15" s="33"/>
      <c r="RZC15" s="33"/>
      <c r="RZD15" s="33"/>
      <c r="RZE15" s="33"/>
      <c r="RZF15" s="33"/>
      <c r="RZG15" s="33"/>
      <c r="RZH15" s="33"/>
      <c r="RZI15" s="33"/>
      <c r="RZJ15" s="33"/>
      <c r="RZK15" s="33"/>
      <c r="RZL15" s="33"/>
      <c r="RZM15" s="33"/>
      <c r="RZN15" s="33"/>
      <c r="RZO15" s="33"/>
      <c r="RZP15" s="33"/>
      <c r="RZQ15" s="33"/>
      <c r="RZR15" s="33"/>
      <c r="RZS15" s="33"/>
      <c r="RZT15" s="33"/>
      <c r="RZU15" s="33"/>
      <c r="RZV15" s="33"/>
      <c r="RZW15" s="33"/>
      <c r="RZX15" s="33"/>
      <c r="RZY15" s="33"/>
      <c r="RZZ15" s="33"/>
      <c r="SAA15" s="33"/>
      <c r="SAB15" s="33"/>
      <c r="SAC15" s="33"/>
      <c r="SAD15" s="33"/>
      <c r="SAE15" s="33"/>
      <c r="SAF15" s="33"/>
      <c r="SAG15" s="33"/>
      <c r="SAH15" s="33"/>
      <c r="SAI15" s="33"/>
      <c r="SAJ15" s="33"/>
      <c r="SAK15" s="33"/>
      <c r="SAL15" s="33"/>
      <c r="SAM15" s="33"/>
      <c r="SAN15" s="33"/>
      <c r="SAO15" s="33"/>
      <c r="SAP15" s="33"/>
      <c r="SAQ15" s="33"/>
      <c r="SAR15" s="33"/>
      <c r="SAS15" s="33"/>
      <c r="SAT15" s="33"/>
      <c r="SAU15" s="33"/>
      <c r="SAV15" s="33"/>
      <c r="SAW15" s="33"/>
      <c r="SAX15" s="33"/>
      <c r="SAY15" s="33"/>
      <c r="SAZ15" s="33"/>
      <c r="SBA15" s="33"/>
      <c r="SBB15" s="33"/>
      <c r="SBC15" s="33"/>
      <c r="SBD15" s="33"/>
      <c r="SBE15" s="33"/>
      <c r="SBF15" s="33"/>
      <c r="SBG15" s="33"/>
      <c r="SBH15" s="33"/>
      <c r="SBI15" s="33"/>
      <c r="SBJ15" s="33"/>
      <c r="SBK15" s="33"/>
      <c r="SBL15" s="33"/>
      <c r="SBM15" s="33"/>
      <c r="SBN15" s="33"/>
      <c r="SBO15" s="33"/>
      <c r="SBP15" s="33"/>
      <c r="SBQ15" s="33"/>
      <c r="SBR15" s="33"/>
      <c r="SBS15" s="33"/>
      <c r="SBT15" s="33"/>
      <c r="SBU15" s="33"/>
      <c r="SBV15" s="33"/>
      <c r="SBW15" s="33"/>
      <c r="SBX15" s="33"/>
      <c r="SBY15" s="33"/>
      <c r="SBZ15" s="33"/>
      <c r="SCA15" s="33"/>
      <c r="SCB15" s="33"/>
      <c r="SCC15" s="33"/>
      <c r="SCD15" s="33"/>
      <c r="SCE15" s="33"/>
      <c r="SCF15" s="33"/>
      <c r="SCG15" s="33"/>
      <c r="SCH15" s="33"/>
      <c r="SCI15" s="33"/>
      <c r="SCJ15" s="33"/>
      <c r="SCK15" s="33"/>
      <c r="SCL15" s="33"/>
      <c r="SCM15" s="33"/>
      <c r="SCN15" s="33"/>
      <c r="SCO15" s="33"/>
      <c r="SCP15" s="33"/>
      <c r="SCQ15" s="33"/>
      <c r="SCR15" s="33"/>
      <c r="SCS15" s="33"/>
      <c r="SCT15" s="33"/>
      <c r="SCU15" s="33"/>
      <c r="SCV15" s="33"/>
      <c r="SCW15" s="33"/>
      <c r="SCX15" s="33"/>
      <c r="SCY15" s="33"/>
      <c r="SCZ15" s="33"/>
      <c r="SDA15" s="33"/>
      <c r="SDB15" s="33"/>
      <c r="SDC15" s="33"/>
      <c r="SDD15" s="33"/>
      <c r="SDE15" s="33"/>
      <c r="SDF15" s="33"/>
      <c r="SDG15" s="33"/>
      <c r="SDH15" s="33"/>
      <c r="SDI15" s="33"/>
      <c r="SDJ15" s="33"/>
      <c r="SDK15" s="33"/>
      <c r="SDL15" s="33"/>
      <c r="SDM15" s="33"/>
      <c r="SDN15" s="33"/>
      <c r="SDO15" s="33"/>
      <c r="SDP15" s="33"/>
      <c r="SDQ15" s="33"/>
      <c r="SDR15" s="33"/>
      <c r="SDS15" s="33"/>
      <c r="SDT15" s="33"/>
      <c r="SDU15" s="33"/>
      <c r="SDV15" s="33"/>
      <c r="SDW15" s="33"/>
      <c r="SDX15" s="33"/>
      <c r="SDY15" s="33"/>
      <c r="SDZ15" s="33"/>
      <c r="SEA15" s="33"/>
      <c r="SEB15" s="33"/>
      <c r="SEC15" s="33"/>
      <c r="SED15" s="33"/>
      <c r="SEE15" s="33"/>
      <c r="SEF15" s="33"/>
      <c r="SEG15" s="33"/>
      <c r="SEH15" s="33"/>
      <c r="SEI15" s="33"/>
      <c r="SEJ15" s="33"/>
      <c r="SEK15" s="33"/>
      <c r="SEL15" s="33"/>
      <c r="SEM15" s="33"/>
      <c r="SEN15" s="33"/>
      <c r="SEO15" s="33"/>
      <c r="SEP15" s="33"/>
      <c r="SEQ15" s="33"/>
      <c r="SER15" s="33"/>
      <c r="SES15" s="33"/>
      <c r="SET15" s="33"/>
      <c r="SEU15" s="33"/>
      <c r="SEV15" s="33"/>
      <c r="SEW15" s="33"/>
      <c r="SEX15" s="33"/>
      <c r="SEY15" s="33"/>
      <c r="SEZ15" s="33"/>
      <c r="SFA15" s="33"/>
      <c r="SFB15" s="33"/>
      <c r="SFC15" s="33"/>
      <c r="SFD15" s="33"/>
      <c r="SFE15" s="33"/>
      <c r="SFF15" s="33"/>
      <c r="SFG15" s="33"/>
      <c r="SFH15" s="33"/>
      <c r="SFI15" s="33"/>
      <c r="SFJ15" s="33"/>
      <c r="SFK15" s="33"/>
      <c r="SFL15" s="33"/>
      <c r="SFM15" s="33"/>
      <c r="SFN15" s="33"/>
      <c r="SFO15" s="33"/>
      <c r="SFP15" s="33"/>
      <c r="SFQ15" s="33"/>
      <c r="SFR15" s="33"/>
      <c r="SFS15" s="33"/>
      <c r="SFT15" s="33"/>
      <c r="SFU15" s="33"/>
      <c r="SFV15" s="33"/>
      <c r="SFW15" s="33"/>
      <c r="SFX15" s="33"/>
      <c r="SFY15" s="33"/>
      <c r="SFZ15" s="33"/>
      <c r="SGA15" s="33"/>
      <c r="SGB15" s="33"/>
      <c r="SGC15" s="33"/>
      <c r="SGD15" s="33"/>
      <c r="SGE15" s="33"/>
      <c r="SGF15" s="33"/>
      <c r="SGG15" s="33"/>
      <c r="SGH15" s="33"/>
      <c r="SGI15" s="33"/>
      <c r="SGJ15" s="33"/>
      <c r="SGK15" s="33"/>
      <c r="SGL15" s="33"/>
      <c r="SGM15" s="33"/>
      <c r="SGN15" s="33"/>
      <c r="SGO15" s="33"/>
      <c r="SGP15" s="33"/>
      <c r="SGQ15" s="33"/>
      <c r="SGR15" s="33"/>
      <c r="SGS15" s="33"/>
      <c r="SGT15" s="33"/>
      <c r="SGU15" s="33"/>
      <c r="SGV15" s="33"/>
      <c r="SGW15" s="33"/>
      <c r="SGX15" s="33"/>
      <c r="SGY15" s="33"/>
      <c r="SGZ15" s="33"/>
      <c r="SHA15" s="33"/>
      <c r="SHB15" s="33"/>
      <c r="SHC15" s="33"/>
      <c r="SHD15" s="33"/>
      <c r="SHE15" s="33"/>
      <c r="SHF15" s="33"/>
      <c r="SHG15" s="33"/>
      <c r="SHH15" s="33"/>
      <c r="SHI15" s="33"/>
      <c r="SHJ15" s="33"/>
      <c r="SHK15" s="33"/>
      <c r="SHL15" s="33"/>
      <c r="SHM15" s="33"/>
      <c r="SHN15" s="33"/>
      <c r="SHO15" s="33"/>
      <c r="SHP15" s="33"/>
      <c r="SHQ15" s="33"/>
      <c r="SHR15" s="33"/>
      <c r="SHS15" s="33"/>
      <c r="SHT15" s="33"/>
      <c r="SHU15" s="33"/>
      <c r="SHV15" s="33"/>
      <c r="SHW15" s="33"/>
      <c r="SHX15" s="33"/>
      <c r="SHY15" s="33"/>
      <c r="SHZ15" s="33"/>
      <c r="SIA15" s="33"/>
      <c r="SIB15" s="33"/>
      <c r="SIC15" s="33"/>
      <c r="SID15" s="33"/>
      <c r="SIE15" s="33"/>
      <c r="SIF15" s="33"/>
      <c r="SIG15" s="33"/>
      <c r="SIH15" s="33"/>
      <c r="SII15" s="33"/>
      <c r="SIJ15" s="33"/>
      <c r="SIK15" s="33"/>
      <c r="SIL15" s="33"/>
      <c r="SIM15" s="33"/>
      <c r="SIN15" s="33"/>
      <c r="SIO15" s="33"/>
      <c r="SIP15" s="33"/>
      <c r="SIQ15" s="33"/>
      <c r="SIR15" s="33"/>
      <c r="SIS15" s="33"/>
      <c r="SIT15" s="33"/>
      <c r="SIU15" s="33"/>
      <c r="SIV15" s="33"/>
      <c r="SIW15" s="33"/>
      <c r="SIX15" s="33"/>
      <c r="SIY15" s="33"/>
      <c r="SIZ15" s="33"/>
      <c r="SJA15" s="33"/>
      <c r="SJB15" s="33"/>
      <c r="SJC15" s="33"/>
      <c r="SJD15" s="33"/>
      <c r="SJE15" s="33"/>
      <c r="SJF15" s="33"/>
      <c r="SJG15" s="33"/>
      <c r="SJH15" s="33"/>
      <c r="SJI15" s="33"/>
      <c r="SJJ15" s="33"/>
      <c r="SJK15" s="33"/>
      <c r="SJL15" s="33"/>
      <c r="SJM15" s="33"/>
      <c r="SJN15" s="33"/>
      <c r="SJO15" s="33"/>
      <c r="SJP15" s="33"/>
      <c r="SJQ15" s="33"/>
      <c r="SJR15" s="33"/>
      <c r="SJS15" s="33"/>
      <c r="SJT15" s="33"/>
      <c r="SJU15" s="33"/>
      <c r="SJV15" s="33"/>
      <c r="SJW15" s="33"/>
      <c r="SJX15" s="33"/>
      <c r="SJY15" s="33"/>
      <c r="SJZ15" s="33"/>
      <c r="SKA15" s="33"/>
      <c r="SKB15" s="33"/>
      <c r="SKC15" s="33"/>
      <c r="SKD15" s="33"/>
      <c r="SKE15" s="33"/>
      <c r="SKF15" s="33"/>
      <c r="SKG15" s="33"/>
      <c r="SKH15" s="33"/>
      <c r="SKI15" s="33"/>
      <c r="SKJ15" s="33"/>
      <c r="SKK15" s="33"/>
      <c r="SKL15" s="33"/>
      <c r="SKM15" s="33"/>
      <c r="SKN15" s="33"/>
      <c r="SKO15" s="33"/>
      <c r="SKP15" s="33"/>
      <c r="SKQ15" s="33"/>
      <c r="SKR15" s="33"/>
      <c r="SKS15" s="33"/>
      <c r="SKT15" s="33"/>
      <c r="SKU15" s="33"/>
      <c r="SKV15" s="33"/>
      <c r="SKW15" s="33"/>
      <c r="SKX15" s="33"/>
      <c r="SKY15" s="33"/>
      <c r="SKZ15" s="33"/>
      <c r="SLA15" s="33"/>
      <c r="SLB15" s="33"/>
      <c r="SLC15" s="33"/>
      <c r="SLD15" s="33"/>
      <c r="SLE15" s="33"/>
      <c r="SLF15" s="33"/>
      <c r="SLG15" s="33"/>
      <c r="SLH15" s="33"/>
      <c r="SLI15" s="33"/>
      <c r="SLJ15" s="33"/>
      <c r="SLK15" s="33"/>
      <c r="SLL15" s="33"/>
      <c r="SLM15" s="33"/>
      <c r="SLN15" s="33"/>
      <c r="SLO15" s="33"/>
      <c r="SLP15" s="33"/>
      <c r="SLQ15" s="33"/>
      <c r="SLR15" s="33"/>
      <c r="SLS15" s="33"/>
      <c r="SLT15" s="33"/>
      <c r="SLU15" s="33"/>
      <c r="SLV15" s="33"/>
      <c r="SLW15" s="33"/>
      <c r="SLX15" s="33"/>
      <c r="SLY15" s="33"/>
      <c r="SLZ15" s="33"/>
      <c r="SMA15" s="33"/>
      <c r="SMB15" s="33"/>
      <c r="SMC15" s="33"/>
      <c r="SMD15" s="33"/>
      <c r="SME15" s="33"/>
      <c r="SMF15" s="33"/>
      <c r="SMG15" s="33"/>
      <c r="SMH15" s="33"/>
      <c r="SMI15" s="33"/>
      <c r="SMJ15" s="33"/>
      <c r="SMK15" s="33"/>
      <c r="SML15" s="33"/>
      <c r="SMM15" s="33"/>
      <c r="SMN15" s="33"/>
      <c r="SMO15" s="33"/>
      <c r="SMP15" s="33"/>
      <c r="SMQ15" s="33"/>
      <c r="SMR15" s="33"/>
      <c r="SMS15" s="33"/>
      <c r="SMT15" s="33"/>
      <c r="SMU15" s="33"/>
      <c r="SMV15" s="33"/>
      <c r="SMW15" s="33"/>
      <c r="SMX15" s="33"/>
      <c r="SMY15" s="33"/>
      <c r="SMZ15" s="33"/>
      <c r="SNA15" s="33"/>
      <c r="SNB15" s="33"/>
      <c r="SNC15" s="33"/>
      <c r="SND15" s="33"/>
      <c r="SNE15" s="33"/>
      <c r="SNF15" s="33"/>
      <c r="SNG15" s="33"/>
      <c r="SNH15" s="33"/>
      <c r="SNI15" s="33"/>
      <c r="SNJ15" s="33"/>
      <c r="SNK15" s="33"/>
      <c r="SNL15" s="33"/>
      <c r="SNM15" s="33"/>
      <c r="SNN15" s="33"/>
      <c r="SNO15" s="33"/>
      <c r="SNP15" s="33"/>
      <c r="SNQ15" s="33"/>
      <c r="SNR15" s="33"/>
      <c r="SNS15" s="33"/>
      <c r="SNT15" s="33"/>
      <c r="SNU15" s="33"/>
      <c r="SNV15" s="33"/>
      <c r="SNW15" s="33"/>
      <c r="SNX15" s="33"/>
      <c r="SNY15" s="33"/>
      <c r="SNZ15" s="33"/>
      <c r="SOA15" s="33"/>
      <c r="SOB15" s="33"/>
      <c r="SOC15" s="33"/>
      <c r="SOD15" s="33"/>
      <c r="SOE15" s="33"/>
      <c r="SOF15" s="33"/>
      <c r="SOG15" s="33"/>
      <c r="SOH15" s="33"/>
      <c r="SOI15" s="33"/>
      <c r="SOJ15" s="33"/>
      <c r="SOK15" s="33"/>
      <c r="SOL15" s="33"/>
      <c r="SOM15" s="33"/>
      <c r="SON15" s="33"/>
      <c r="SOO15" s="33"/>
      <c r="SOP15" s="33"/>
      <c r="SOQ15" s="33"/>
      <c r="SOR15" s="33"/>
      <c r="SOS15" s="33"/>
      <c r="SOT15" s="33"/>
      <c r="SOU15" s="33"/>
      <c r="SOV15" s="33"/>
      <c r="SOW15" s="33"/>
      <c r="SOX15" s="33"/>
      <c r="SOY15" s="33"/>
      <c r="SOZ15" s="33"/>
      <c r="SPA15" s="33"/>
      <c r="SPB15" s="33"/>
      <c r="SPC15" s="33"/>
      <c r="SPD15" s="33"/>
      <c r="SPE15" s="33"/>
      <c r="SPF15" s="33"/>
      <c r="SPG15" s="33"/>
      <c r="SPH15" s="33"/>
      <c r="SPI15" s="33"/>
      <c r="SPJ15" s="33"/>
      <c r="SPK15" s="33"/>
      <c r="SPL15" s="33"/>
      <c r="SPM15" s="33"/>
      <c r="SPN15" s="33"/>
      <c r="SPO15" s="33"/>
      <c r="SPP15" s="33"/>
      <c r="SPQ15" s="33"/>
      <c r="SPR15" s="33"/>
      <c r="SPS15" s="33"/>
      <c r="SPT15" s="33"/>
      <c r="SPU15" s="33"/>
      <c r="SPV15" s="33"/>
      <c r="SPW15" s="33"/>
      <c r="SPX15" s="33"/>
      <c r="SPY15" s="33"/>
      <c r="SPZ15" s="33"/>
      <c r="SQA15" s="33"/>
      <c r="SQB15" s="33"/>
      <c r="SQC15" s="33"/>
      <c r="SQD15" s="33"/>
      <c r="SQE15" s="33"/>
      <c r="SQF15" s="33"/>
      <c r="SQG15" s="33"/>
      <c r="SQH15" s="33"/>
      <c r="SQI15" s="33"/>
      <c r="SQJ15" s="33"/>
      <c r="SQK15" s="33"/>
      <c r="SQL15" s="33"/>
      <c r="SQM15" s="33"/>
      <c r="SQN15" s="33"/>
      <c r="SQO15" s="33"/>
      <c r="SQP15" s="33"/>
      <c r="SQQ15" s="33"/>
      <c r="SQR15" s="33"/>
      <c r="SQS15" s="33"/>
      <c r="SQT15" s="33"/>
      <c r="SQU15" s="33"/>
      <c r="SQV15" s="33"/>
      <c r="SQW15" s="33"/>
      <c r="SQX15" s="33"/>
      <c r="SQY15" s="33"/>
      <c r="SQZ15" s="33"/>
      <c r="SRA15" s="33"/>
      <c r="SRB15" s="33"/>
      <c r="SRC15" s="33"/>
      <c r="SRD15" s="33"/>
      <c r="SRE15" s="33"/>
      <c r="SRF15" s="33"/>
      <c r="SRG15" s="33"/>
      <c r="SRH15" s="33"/>
      <c r="SRI15" s="33"/>
      <c r="SRJ15" s="33"/>
      <c r="SRK15" s="33"/>
      <c r="SRL15" s="33"/>
      <c r="SRM15" s="33"/>
      <c r="SRN15" s="33"/>
      <c r="SRO15" s="33"/>
      <c r="SRP15" s="33"/>
      <c r="SRQ15" s="33"/>
      <c r="SRR15" s="33"/>
      <c r="SRS15" s="33"/>
      <c r="SRT15" s="33"/>
      <c r="SRU15" s="33"/>
      <c r="SRV15" s="33"/>
      <c r="SRW15" s="33"/>
      <c r="SRX15" s="33"/>
      <c r="SRY15" s="33"/>
      <c r="SRZ15" s="33"/>
      <c r="SSA15" s="33"/>
      <c r="SSB15" s="33"/>
      <c r="SSC15" s="33"/>
      <c r="SSD15" s="33"/>
      <c r="SSE15" s="33"/>
      <c r="SSF15" s="33"/>
      <c r="SSG15" s="33"/>
      <c r="SSH15" s="33"/>
      <c r="SSI15" s="33"/>
      <c r="SSJ15" s="33"/>
      <c r="SSK15" s="33"/>
      <c r="SSL15" s="33"/>
      <c r="SSM15" s="33"/>
      <c r="SSN15" s="33"/>
      <c r="SSO15" s="33"/>
      <c r="SSP15" s="33"/>
      <c r="SSQ15" s="33"/>
      <c r="SSR15" s="33"/>
      <c r="SSS15" s="33"/>
      <c r="SST15" s="33"/>
      <c r="SSU15" s="33"/>
      <c r="SSV15" s="33"/>
      <c r="SSW15" s="33"/>
      <c r="SSX15" s="33"/>
      <c r="SSY15" s="33"/>
      <c r="SSZ15" s="33"/>
      <c r="STA15" s="33"/>
      <c r="STB15" s="33"/>
      <c r="STC15" s="33"/>
      <c r="STD15" s="33"/>
      <c r="STE15" s="33"/>
      <c r="STF15" s="33"/>
      <c r="STG15" s="33"/>
      <c r="STH15" s="33"/>
      <c r="STI15" s="33"/>
      <c r="STJ15" s="33"/>
      <c r="STK15" s="33"/>
      <c r="STL15" s="33"/>
      <c r="STM15" s="33"/>
      <c r="STN15" s="33"/>
      <c r="STO15" s="33"/>
      <c r="STP15" s="33"/>
      <c r="STQ15" s="33"/>
      <c r="STR15" s="33"/>
      <c r="STS15" s="33"/>
      <c r="STT15" s="33"/>
      <c r="STU15" s="33"/>
      <c r="STV15" s="33"/>
      <c r="STW15" s="33"/>
      <c r="STX15" s="33"/>
      <c r="STY15" s="33"/>
      <c r="STZ15" s="33"/>
      <c r="SUA15" s="33"/>
      <c r="SUB15" s="33"/>
      <c r="SUC15" s="33"/>
      <c r="SUD15" s="33"/>
      <c r="SUE15" s="33"/>
      <c r="SUF15" s="33"/>
      <c r="SUG15" s="33"/>
      <c r="SUH15" s="33"/>
      <c r="SUI15" s="33"/>
      <c r="SUJ15" s="33"/>
      <c r="SUK15" s="33"/>
      <c r="SUL15" s="33"/>
      <c r="SUM15" s="33"/>
      <c r="SUN15" s="33"/>
      <c r="SUO15" s="33"/>
      <c r="SUP15" s="33"/>
      <c r="SUQ15" s="33"/>
      <c r="SUR15" s="33"/>
      <c r="SUS15" s="33"/>
      <c r="SUT15" s="33"/>
      <c r="SUU15" s="33"/>
      <c r="SUV15" s="33"/>
      <c r="SUW15" s="33"/>
      <c r="SUX15" s="33"/>
      <c r="SUY15" s="33"/>
      <c r="SUZ15" s="33"/>
      <c r="SVA15" s="33"/>
      <c r="SVB15" s="33"/>
      <c r="SVC15" s="33"/>
      <c r="SVD15" s="33"/>
      <c r="SVE15" s="33"/>
      <c r="SVF15" s="33"/>
      <c r="SVG15" s="33"/>
      <c r="SVH15" s="33"/>
      <c r="SVI15" s="33"/>
      <c r="SVJ15" s="33"/>
      <c r="SVK15" s="33"/>
      <c r="SVL15" s="33"/>
      <c r="SVM15" s="33"/>
      <c r="SVN15" s="33"/>
      <c r="SVO15" s="33"/>
      <c r="SVP15" s="33"/>
      <c r="SVQ15" s="33"/>
      <c r="SVR15" s="33"/>
      <c r="SVS15" s="33"/>
      <c r="SVT15" s="33"/>
      <c r="SVU15" s="33"/>
      <c r="SVV15" s="33"/>
      <c r="SVW15" s="33"/>
      <c r="SVX15" s="33"/>
      <c r="SVY15" s="33"/>
      <c r="SVZ15" s="33"/>
      <c r="SWA15" s="33"/>
      <c r="SWB15" s="33"/>
      <c r="SWC15" s="33"/>
      <c r="SWD15" s="33"/>
      <c r="SWE15" s="33"/>
      <c r="SWF15" s="33"/>
      <c r="SWG15" s="33"/>
      <c r="SWH15" s="33"/>
      <c r="SWI15" s="33"/>
      <c r="SWJ15" s="33"/>
      <c r="SWK15" s="33"/>
      <c r="SWL15" s="33"/>
      <c r="SWM15" s="33"/>
      <c r="SWN15" s="33"/>
      <c r="SWO15" s="33"/>
      <c r="SWP15" s="33"/>
      <c r="SWQ15" s="33"/>
      <c r="SWR15" s="33"/>
      <c r="SWS15" s="33"/>
      <c r="SWT15" s="33"/>
      <c r="SWU15" s="33"/>
      <c r="SWV15" s="33"/>
      <c r="SWW15" s="33"/>
      <c r="SWX15" s="33"/>
      <c r="SWY15" s="33"/>
      <c r="SWZ15" s="33"/>
      <c r="SXA15" s="33"/>
      <c r="SXB15" s="33"/>
      <c r="SXC15" s="33"/>
      <c r="SXD15" s="33"/>
      <c r="SXE15" s="33"/>
      <c r="SXF15" s="33"/>
      <c r="SXG15" s="33"/>
      <c r="SXH15" s="33"/>
      <c r="SXI15" s="33"/>
      <c r="SXJ15" s="33"/>
      <c r="SXK15" s="33"/>
      <c r="SXL15" s="33"/>
      <c r="SXM15" s="33"/>
      <c r="SXN15" s="33"/>
      <c r="SXO15" s="33"/>
      <c r="SXP15" s="33"/>
      <c r="SXQ15" s="33"/>
      <c r="SXR15" s="33"/>
      <c r="SXS15" s="33"/>
      <c r="SXT15" s="33"/>
      <c r="SXU15" s="33"/>
      <c r="SXV15" s="33"/>
      <c r="SXW15" s="33"/>
      <c r="SXX15" s="33"/>
      <c r="SXY15" s="33"/>
      <c r="SXZ15" s="33"/>
      <c r="SYA15" s="33"/>
      <c r="SYB15" s="33"/>
      <c r="SYC15" s="33"/>
      <c r="SYD15" s="33"/>
      <c r="SYE15" s="33"/>
      <c r="SYF15" s="33"/>
      <c r="SYG15" s="33"/>
      <c r="SYH15" s="33"/>
      <c r="SYI15" s="33"/>
      <c r="SYJ15" s="33"/>
      <c r="SYK15" s="33"/>
      <c r="SYL15" s="33"/>
      <c r="SYM15" s="33"/>
      <c r="SYN15" s="33"/>
      <c r="SYO15" s="33"/>
      <c r="SYP15" s="33"/>
      <c r="SYQ15" s="33"/>
      <c r="SYR15" s="33"/>
      <c r="SYS15" s="33"/>
      <c r="SYT15" s="33"/>
      <c r="SYU15" s="33"/>
      <c r="SYV15" s="33"/>
      <c r="SYW15" s="33"/>
      <c r="SYX15" s="33"/>
      <c r="SYY15" s="33"/>
      <c r="SYZ15" s="33"/>
      <c r="SZA15" s="33"/>
      <c r="SZB15" s="33"/>
      <c r="SZC15" s="33"/>
      <c r="SZD15" s="33"/>
      <c r="SZE15" s="33"/>
      <c r="SZF15" s="33"/>
      <c r="SZG15" s="33"/>
      <c r="SZH15" s="33"/>
      <c r="SZI15" s="33"/>
      <c r="SZJ15" s="33"/>
      <c r="SZK15" s="33"/>
      <c r="SZL15" s="33"/>
      <c r="SZM15" s="33"/>
      <c r="SZN15" s="33"/>
      <c r="SZO15" s="33"/>
      <c r="SZP15" s="33"/>
      <c r="SZQ15" s="33"/>
      <c r="SZR15" s="33"/>
      <c r="SZS15" s="33"/>
      <c r="SZT15" s="33"/>
      <c r="SZU15" s="33"/>
      <c r="SZV15" s="33"/>
      <c r="SZW15" s="33"/>
      <c r="SZX15" s="33"/>
      <c r="SZY15" s="33"/>
      <c r="SZZ15" s="33"/>
      <c r="TAA15" s="33"/>
      <c r="TAB15" s="33"/>
      <c r="TAC15" s="33"/>
      <c r="TAD15" s="33"/>
      <c r="TAE15" s="33"/>
      <c r="TAF15" s="33"/>
      <c r="TAG15" s="33"/>
      <c r="TAH15" s="33"/>
      <c r="TAI15" s="33"/>
      <c r="TAJ15" s="33"/>
      <c r="TAK15" s="33"/>
      <c r="TAL15" s="33"/>
      <c r="TAM15" s="33"/>
      <c r="TAN15" s="33"/>
      <c r="TAO15" s="33"/>
      <c r="TAP15" s="33"/>
      <c r="TAQ15" s="33"/>
      <c r="TAR15" s="33"/>
      <c r="TAS15" s="33"/>
      <c r="TAT15" s="33"/>
      <c r="TAU15" s="33"/>
      <c r="TAV15" s="33"/>
      <c r="TAW15" s="33"/>
      <c r="TAX15" s="33"/>
      <c r="TAY15" s="33"/>
      <c r="TAZ15" s="33"/>
      <c r="TBA15" s="33"/>
      <c r="TBB15" s="33"/>
      <c r="TBC15" s="33"/>
      <c r="TBD15" s="33"/>
      <c r="TBE15" s="33"/>
      <c r="TBF15" s="33"/>
      <c r="TBG15" s="33"/>
      <c r="TBH15" s="33"/>
      <c r="TBI15" s="33"/>
      <c r="TBJ15" s="33"/>
      <c r="TBK15" s="33"/>
      <c r="TBL15" s="33"/>
      <c r="TBM15" s="33"/>
      <c r="TBN15" s="33"/>
      <c r="TBO15" s="33"/>
      <c r="TBP15" s="33"/>
      <c r="TBQ15" s="33"/>
      <c r="TBR15" s="33"/>
      <c r="TBS15" s="33"/>
      <c r="TBT15" s="33"/>
      <c r="TBU15" s="33"/>
      <c r="TBV15" s="33"/>
      <c r="TBW15" s="33"/>
      <c r="TBX15" s="33"/>
      <c r="TBY15" s="33"/>
      <c r="TBZ15" s="33"/>
      <c r="TCA15" s="33"/>
      <c r="TCB15" s="33"/>
      <c r="TCC15" s="33"/>
      <c r="TCD15" s="33"/>
      <c r="TCE15" s="33"/>
      <c r="TCF15" s="33"/>
      <c r="TCG15" s="33"/>
      <c r="TCH15" s="33"/>
      <c r="TCI15" s="33"/>
      <c r="TCJ15" s="33"/>
      <c r="TCK15" s="33"/>
      <c r="TCL15" s="33"/>
      <c r="TCM15" s="33"/>
      <c r="TCN15" s="33"/>
      <c r="TCO15" s="33"/>
      <c r="TCP15" s="33"/>
      <c r="TCQ15" s="33"/>
      <c r="TCR15" s="33"/>
      <c r="TCS15" s="33"/>
      <c r="TCT15" s="33"/>
      <c r="TCU15" s="33"/>
      <c r="TCV15" s="33"/>
      <c r="TCW15" s="33"/>
      <c r="TCX15" s="33"/>
      <c r="TCY15" s="33"/>
      <c r="TCZ15" s="33"/>
      <c r="TDA15" s="33"/>
      <c r="TDB15" s="33"/>
      <c r="TDC15" s="33"/>
      <c r="TDD15" s="33"/>
      <c r="TDE15" s="33"/>
      <c r="TDF15" s="33"/>
      <c r="TDG15" s="33"/>
      <c r="TDH15" s="33"/>
      <c r="TDI15" s="33"/>
      <c r="TDJ15" s="33"/>
      <c r="TDK15" s="33"/>
      <c r="TDL15" s="33"/>
      <c r="TDM15" s="33"/>
      <c r="TDN15" s="33"/>
      <c r="TDO15" s="33"/>
      <c r="TDP15" s="33"/>
      <c r="TDQ15" s="33"/>
      <c r="TDR15" s="33"/>
      <c r="TDS15" s="33"/>
      <c r="TDT15" s="33"/>
      <c r="TDU15" s="33"/>
      <c r="TDV15" s="33"/>
      <c r="TDW15" s="33"/>
      <c r="TDX15" s="33"/>
      <c r="TDY15" s="33"/>
      <c r="TDZ15" s="33"/>
      <c r="TEA15" s="33"/>
      <c r="TEB15" s="33"/>
      <c r="TEC15" s="33"/>
      <c r="TED15" s="33"/>
      <c r="TEE15" s="33"/>
      <c r="TEF15" s="33"/>
      <c r="TEG15" s="33"/>
      <c r="TEH15" s="33"/>
      <c r="TEI15" s="33"/>
      <c r="TEJ15" s="33"/>
      <c r="TEK15" s="33"/>
      <c r="TEL15" s="33"/>
      <c r="TEM15" s="33"/>
      <c r="TEN15" s="33"/>
      <c r="TEO15" s="33"/>
      <c r="TEP15" s="33"/>
      <c r="TEQ15" s="33"/>
      <c r="TER15" s="33"/>
      <c r="TES15" s="33"/>
      <c r="TET15" s="33"/>
      <c r="TEU15" s="33"/>
      <c r="TEV15" s="33"/>
      <c r="TEW15" s="33"/>
      <c r="TEX15" s="33"/>
      <c r="TEY15" s="33"/>
      <c r="TEZ15" s="33"/>
      <c r="TFA15" s="33"/>
      <c r="TFB15" s="33"/>
      <c r="TFC15" s="33"/>
      <c r="TFD15" s="33"/>
      <c r="TFE15" s="33"/>
      <c r="TFF15" s="33"/>
      <c r="TFG15" s="33"/>
      <c r="TFH15" s="33"/>
      <c r="TFI15" s="33"/>
      <c r="TFJ15" s="33"/>
      <c r="TFK15" s="33"/>
      <c r="TFL15" s="33"/>
      <c r="TFM15" s="33"/>
      <c r="TFN15" s="33"/>
      <c r="TFO15" s="33"/>
      <c r="TFP15" s="33"/>
      <c r="TFQ15" s="33"/>
      <c r="TFR15" s="33"/>
      <c r="TFS15" s="33"/>
      <c r="TFT15" s="33"/>
      <c r="TFU15" s="33"/>
      <c r="TFV15" s="33"/>
      <c r="TFW15" s="33"/>
      <c r="TFX15" s="33"/>
      <c r="TFY15" s="33"/>
      <c r="TFZ15" s="33"/>
      <c r="TGA15" s="33"/>
      <c r="TGB15" s="33"/>
      <c r="TGC15" s="33"/>
      <c r="TGD15" s="33"/>
      <c r="TGE15" s="33"/>
      <c r="TGF15" s="33"/>
      <c r="TGG15" s="33"/>
      <c r="TGH15" s="33"/>
      <c r="TGI15" s="33"/>
      <c r="TGJ15" s="33"/>
      <c r="TGK15" s="33"/>
      <c r="TGL15" s="33"/>
      <c r="TGM15" s="33"/>
      <c r="TGN15" s="33"/>
      <c r="TGO15" s="33"/>
      <c r="TGP15" s="33"/>
      <c r="TGQ15" s="33"/>
      <c r="TGR15" s="33"/>
      <c r="TGS15" s="33"/>
      <c r="TGT15" s="33"/>
      <c r="TGU15" s="33"/>
      <c r="TGV15" s="33"/>
      <c r="TGW15" s="33"/>
      <c r="TGX15" s="33"/>
      <c r="TGY15" s="33"/>
      <c r="TGZ15" s="33"/>
      <c r="THA15" s="33"/>
      <c r="THB15" s="33"/>
      <c r="THC15" s="33"/>
      <c r="THD15" s="33"/>
      <c r="THE15" s="33"/>
      <c r="THF15" s="33"/>
      <c r="THG15" s="33"/>
      <c r="THH15" s="33"/>
      <c r="THI15" s="33"/>
      <c r="THJ15" s="33"/>
      <c r="THK15" s="33"/>
      <c r="THL15" s="33"/>
      <c r="THM15" s="33"/>
      <c r="THN15" s="33"/>
      <c r="THO15" s="33"/>
      <c r="THP15" s="33"/>
      <c r="THQ15" s="33"/>
      <c r="THR15" s="33"/>
      <c r="THS15" s="33"/>
      <c r="THT15" s="33"/>
      <c r="THU15" s="33"/>
      <c r="THV15" s="33"/>
      <c r="THW15" s="33"/>
      <c r="THX15" s="33"/>
      <c r="THY15" s="33"/>
      <c r="THZ15" s="33"/>
      <c r="TIA15" s="33"/>
      <c r="TIB15" s="33"/>
      <c r="TIC15" s="33"/>
      <c r="TID15" s="33"/>
      <c r="TIE15" s="33"/>
      <c r="TIF15" s="33"/>
      <c r="TIG15" s="33"/>
      <c r="TIH15" s="33"/>
      <c r="TII15" s="33"/>
      <c r="TIJ15" s="33"/>
      <c r="TIK15" s="33"/>
      <c r="TIL15" s="33"/>
      <c r="TIM15" s="33"/>
      <c r="TIN15" s="33"/>
      <c r="TIO15" s="33"/>
      <c r="TIP15" s="33"/>
      <c r="TIQ15" s="33"/>
      <c r="TIR15" s="33"/>
      <c r="TIS15" s="33"/>
      <c r="TIT15" s="33"/>
      <c r="TIU15" s="33"/>
      <c r="TIV15" s="33"/>
      <c r="TIW15" s="33"/>
      <c r="TIX15" s="33"/>
      <c r="TIY15" s="33"/>
      <c r="TIZ15" s="33"/>
      <c r="TJA15" s="33"/>
      <c r="TJB15" s="33"/>
      <c r="TJC15" s="33"/>
      <c r="TJD15" s="33"/>
      <c r="TJE15" s="33"/>
      <c r="TJF15" s="33"/>
      <c r="TJG15" s="33"/>
      <c r="TJH15" s="33"/>
      <c r="TJI15" s="33"/>
      <c r="TJJ15" s="33"/>
      <c r="TJK15" s="33"/>
      <c r="TJL15" s="33"/>
      <c r="TJM15" s="33"/>
      <c r="TJN15" s="33"/>
      <c r="TJO15" s="33"/>
      <c r="TJP15" s="33"/>
      <c r="TJQ15" s="33"/>
      <c r="TJR15" s="33"/>
      <c r="TJS15" s="33"/>
      <c r="TJT15" s="33"/>
      <c r="TJU15" s="33"/>
      <c r="TJV15" s="33"/>
      <c r="TJW15" s="33"/>
      <c r="TJX15" s="33"/>
      <c r="TJY15" s="33"/>
      <c r="TJZ15" s="33"/>
      <c r="TKA15" s="33"/>
      <c r="TKB15" s="33"/>
      <c r="TKC15" s="33"/>
      <c r="TKD15" s="33"/>
      <c r="TKE15" s="33"/>
      <c r="TKF15" s="33"/>
      <c r="TKG15" s="33"/>
      <c r="TKH15" s="33"/>
      <c r="TKI15" s="33"/>
      <c r="TKJ15" s="33"/>
      <c r="TKK15" s="33"/>
      <c r="TKL15" s="33"/>
      <c r="TKM15" s="33"/>
      <c r="TKN15" s="33"/>
      <c r="TKO15" s="33"/>
      <c r="TKP15" s="33"/>
      <c r="TKQ15" s="33"/>
      <c r="TKR15" s="33"/>
      <c r="TKS15" s="33"/>
      <c r="TKT15" s="33"/>
      <c r="TKU15" s="33"/>
      <c r="TKV15" s="33"/>
      <c r="TKW15" s="33"/>
      <c r="TKX15" s="33"/>
      <c r="TKY15" s="33"/>
      <c r="TKZ15" s="33"/>
      <c r="TLA15" s="33"/>
      <c r="TLB15" s="33"/>
      <c r="TLC15" s="33"/>
      <c r="TLD15" s="33"/>
      <c r="TLE15" s="33"/>
      <c r="TLF15" s="33"/>
      <c r="TLG15" s="33"/>
      <c r="TLH15" s="33"/>
      <c r="TLI15" s="33"/>
      <c r="TLJ15" s="33"/>
      <c r="TLK15" s="33"/>
      <c r="TLL15" s="33"/>
      <c r="TLM15" s="33"/>
      <c r="TLN15" s="33"/>
      <c r="TLO15" s="33"/>
      <c r="TLP15" s="33"/>
      <c r="TLQ15" s="33"/>
      <c r="TLR15" s="33"/>
      <c r="TLS15" s="33"/>
      <c r="TLT15" s="33"/>
      <c r="TLU15" s="33"/>
      <c r="TLV15" s="33"/>
      <c r="TLW15" s="33"/>
      <c r="TLX15" s="33"/>
      <c r="TLY15" s="33"/>
      <c r="TLZ15" s="33"/>
      <c r="TMA15" s="33"/>
      <c r="TMB15" s="33"/>
      <c r="TMC15" s="33"/>
      <c r="TMD15" s="33"/>
      <c r="TME15" s="33"/>
      <c r="TMF15" s="33"/>
      <c r="TMG15" s="33"/>
      <c r="TMH15" s="33"/>
      <c r="TMI15" s="33"/>
      <c r="TMJ15" s="33"/>
      <c r="TMK15" s="33"/>
      <c r="TML15" s="33"/>
      <c r="TMM15" s="33"/>
      <c r="TMN15" s="33"/>
      <c r="TMO15" s="33"/>
      <c r="TMP15" s="33"/>
      <c r="TMQ15" s="33"/>
      <c r="TMR15" s="33"/>
      <c r="TMS15" s="33"/>
      <c r="TMT15" s="33"/>
      <c r="TMU15" s="33"/>
      <c r="TMV15" s="33"/>
      <c r="TMW15" s="33"/>
      <c r="TMX15" s="33"/>
      <c r="TMY15" s="33"/>
      <c r="TMZ15" s="33"/>
      <c r="TNA15" s="33"/>
      <c r="TNB15" s="33"/>
      <c r="TNC15" s="33"/>
      <c r="TND15" s="33"/>
      <c r="TNE15" s="33"/>
      <c r="TNF15" s="33"/>
      <c r="TNG15" s="33"/>
      <c r="TNH15" s="33"/>
      <c r="TNI15" s="33"/>
      <c r="TNJ15" s="33"/>
      <c r="TNK15" s="33"/>
      <c r="TNL15" s="33"/>
      <c r="TNM15" s="33"/>
      <c r="TNN15" s="33"/>
      <c r="TNO15" s="33"/>
      <c r="TNP15" s="33"/>
      <c r="TNQ15" s="33"/>
      <c r="TNR15" s="33"/>
      <c r="TNS15" s="33"/>
      <c r="TNT15" s="33"/>
      <c r="TNU15" s="33"/>
      <c r="TNV15" s="33"/>
      <c r="TNW15" s="33"/>
      <c r="TNX15" s="33"/>
      <c r="TNY15" s="33"/>
      <c r="TNZ15" s="33"/>
      <c r="TOA15" s="33"/>
      <c r="TOB15" s="33"/>
      <c r="TOC15" s="33"/>
      <c r="TOD15" s="33"/>
      <c r="TOE15" s="33"/>
      <c r="TOF15" s="33"/>
      <c r="TOG15" s="33"/>
      <c r="TOH15" s="33"/>
      <c r="TOI15" s="33"/>
      <c r="TOJ15" s="33"/>
      <c r="TOK15" s="33"/>
      <c r="TOL15" s="33"/>
      <c r="TOM15" s="33"/>
      <c r="TON15" s="33"/>
      <c r="TOO15" s="33"/>
      <c r="TOP15" s="33"/>
      <c r="TOQ15" s="33"/>
      <c r="TOR15" s="33"/>
      <c r="TOS15" s="33"/>
      <c r="TOT15" s="33"/>
      <c r="TOU15" s="33"/>
      <c r="TOV15" s="33"/>
      <c r="TOW15" s="33"/>
      <c r="TOX15" s="33"/>
      <c r="TOY15" s="33"/>
      <c r="TOZ15" s="33"/>
      <c r="TPA15" s="33"/>
      <c r="TPB15" s="33"/>
      <c r="TPC15" s="33"/>
      <c r="TPD15" s="33"/>
      <c r="TPE15" s="33"/>
      <c r="TPF15" s="33"/>
      <c r="TPG15" s="33"/>
      <c r="TPH15" s="33"/>
      <c r="TPI15" s="33"/>
      <c r="TPJ15" s="33"/>
      <c r="TPK15" s="33"/>
      <c r="TPL15" s="33"/>
      <c r="TPM15" s="33"/>
      <c r="TPN15" s="33"/>
      <c r="TPO15" s="33"/>
      <c r="TPP15" s="33"/>
      <c r="TPQ15" s="33"/>
      <c r="TPR15" s="33"/>
      <c r="TPS15" s="33"/>
      <c r="TPT15" s="33"/>
      <c r="TPU15" s="33"/>
      <c r="TPV15" s="33"/>
      <c r="TPW15" s="33"/>
      <c r="TPX15" s="33"/>
      <c r="TPY15" s="33"/>
      <c r="TPZ15" s="33"/>
      <c r="TQA15" s="33"/>
      <c r="TQB15" s="33"/>
      <c r="TQC15" s="33"/>
      <c r="TQD15" s="33"/>
      <c r="TQE15" s="33"/>
      <c r="TQF15" s="33"/>
      <c r="TQG15" s="33"/>
      <c r="TQH15" s="33"/>
      <c r="TQI15" s="33"/>
      <c r="TQJ15" s="33"/>
      <c r="TQK15" s="33"/>
      <c r="TQL15" s="33"/>
      <c r="TQM15" s="33"/>
      <c r="TQN15" s="33"/>
      <c r="TQO15" s="33"/>
      <c r="TQP15" s="33"/>
      <c r="TQQ15" s="33"/>
      <c r="TQR15" s="33"/>
      <c r="TQS15" s="33"/>
      <c r="TQT15" s="33"/>
      <c r="TQU15" s="33"/>
      <c r="TQV15" s="33"/>
      <c r="TQW15" s="33"/>
      <c r="TQX15" s="33"/>
      <c r="TQY15" s="33"/>
      <c r="TQZ15" s="33"/>
      <c r="TRA15" s="33"/>
      <c r="TRB15" s="33"/>
      <c r="TRC15" s="33"/>
      <c r="TRD15" s="33"/>
      <c r="TRE15" s="33"/>
      <c r="TRF15" s="33"/>
      <c r="TRG15" s="33"/>
      <c r="TRH15" s="33"/>
      <c r="TRI15" s="33"/>
      <c r="TRJ15" s="33"/>
      <c r="TRK15" s="33"/>
      <c r="TRL15" s="33"/>
      <c r="TRM15" s="33"/>
      <c r="TRN15" s="33"/>
      <c r="TRO15" s="33"/>
      <c r="TRP15" s="33"/>
      <c r="TRQ15" s="33"/>
      <c r="TRR15" s="33"/>
      <c r="TRS15" s="33"/>
      <c r="TRT15" s="33"/>
      <c r="TRU15" s="33"/>
      <c r="TRV15" s="33"/>
      <c r="TRW15" s="33"/>
      <c r="TRX15" s="33"/>
      <c r="TRY15" s="33"/>
      <c r="TRZ15" s="33"/>
      <c r="TSA15" s="33"/>
      <c r="TSB15" s="33"/>
      <c r="TSC15" s="33"/>
      <c r="TSD15" s="33"/>
      <c r="TSE15" s="33"/>
      <c r="TSF15" s="33"/>
      <c r="TSG15" s="33"/>
      <c r="TSH15" s="33"/>
      <c r="TSI15" s="33"/>
      <c r="TSJ15" s="33"/>
      <c r="TSK15" s="33"/>
      <c r="TSL15" s="33"/>
      <c r="TSM15" s="33"/>
      <c r="TSN15" s="33"/>
      <c r="TSO15" s="33"/>
      <c r="TSP15" s="33"/>
      <c r="TSQ15" s="33"/>
      <c r="TSR15" s="33"/>
      <c r="TSS15" s="33"/>
      <c r="TST15" s="33"/>
      <c r="TSU15" s="33"/>
      <c r="TSV15" s="33"/>
      <c r="TSW15" s="33"/>
      <c r="TSX15" s="33"/>
      <c r="TSY15" s="33"/>
      <c r="TSZ15" s="33"/>
      <c r="TTA15" s="33"/>
      <c r="TTB15" s="33"/>
      <c r="TTC15" s="33"/>
      <c r="TTD15" s="33"/>
      <c r="TTE15" s="33"/>
      <c r="TTF15" s="33"/>
      <c r="TTG15" s="33"/>
      <c r="TTH15" s="33"/>
      <c r="TTI15" s="33"/>
      <c r="TTJ15" s="33"/>
      <c r="TTK15" s="33"/>
      <c r="TTL15" s="33"/>
      <c r="TTM15" s="33"/>
      <c r="TTN15" s="33"/>
      <c r="TTO15" s="33"/>
      <c r="TTP15" s="33"/>
      <c r="TTQ15" s="33"/>
      <c r="TTR15" s="33"/>
      <c r="TTS15" s="33"/>
      <c r="TTT15" s="33"/>
      <c r="TTU15" s="33"/>
      <c r="TTV15" s="33"/>
      <c r="TTW15" s="33"/>
      <c r="TTX15" s="33"/>
      <c r="TTY15" s="33"/>
      <c r="TTZ15" s="33"/>
      <c r="TUA15" s="33"/>
      <c r="TUB15" s="33"/>
      <c r="TUC15" s="33"/>
      <c r="TUD15" s="33"/>
      <c r="TUE15" s="33"/>
      <c r="TUF15" s="33"/>
      <c r="TUG15" s="33"/>
      <c r="TUH15" s="33"/>
      <c r="TUI15" s="33"/>
      <c r="TUJ15" s="33"/>
      <c r="TUK15" s="33"/>
      <c r="TUL15" s="33"/>
      <c r="TUM15" s="33"/>
      <c r="TUN15" s="33"/>
      <c r="TUO15" s="33"/>
      <c r="TUP15" s="33"/>
      <c r="TUQ15" s="33"/>
      <c r="TUR15" s="33"/>
      <c r="TUS15" s="33"/>
      <c r="TUT15" s="33"/>
      <c r="TUU15" s="33"/>
      <c r="TUV15" s="33"/>
      <c r="TUW15" s="33"/>
      <c r="TUX15" s="33"/>
      <c r="TUY15" s="33"/>
      <c r="TUZ15" s="33"/>
      <c r="TVA15" s="33"/>
      <c r="TVB15" s="33"/>
      <c r="TVC15" s="33"/>
      <c r="TVD15" s="33"/>
      <c r="TVE15" s="33"/>
      <c r="TVF15" s="33"/>
      <c r="TVG15" s="33"/>
      <c r="TVH15" s="33"/>
      <c r="TVI15" s="33"/>
      <c r="TVJ15" s="33"/>
      <c r="TVK15" s="33"/>
      <c r="TVL15" s="33"/>
      <c r="TVM15" s="33"/>
      <c r="TVN15" s="33"/>
      <c r="TVO15" s="33"/>
      <c r="TVP15" s="33"/>
      <c r="TVQ15" s="33"/>
      <c r="TVR15" s="33"/>
      <c r="TVS15" s="33"/>
      <c r="TVT15" s="33"/>
      <c r="TVU15" s="33"/>
      <c r="TVV15" s="33"/>
      <c r="TVW15" s="33"/>
      <c r="TVX15" s="33"/>
      <c r="TVY15" s="33"/>
      <c r="TVZ15" s="33"/>
      <c r="TWA15" s="33"/>
      <c r="TWB15" s="33"/>
      <c r="TWC15" s="33"/>
      <c r="TWD15" s="33"/>
      <c r="TWE15" s="33"/>
      <c r="TWF15" s="33"/>
      <c r="TWG15" s="33"/>
      <c r="TWH15" s="33"/>
      <c r="TWI15" s="33"/>
      <c r="TWJ15" s="33"/>
      <c r="TWK15" s="33"/>
      <c r="TWL15" s="33"/>
      <c r="TWM15" s="33"/>
      <c r="TWN15" s="33"/>
      <c r="TWO15" s="33"/>
      <c r="TWP15" s="33"/>
      <c r="TWQ15" s="33"/>
      <c r="TWR15" s="33"/>
      <c r="TWS15" s="33"/>
      <c r="TWT15" s="33"/>
      <c r="TWU15" s="33"/>
      <c r="TWV15" s="33"/>
      <c r="TWW15" s="33"/>
      <c r="TWX15" s="33"/>
      <c r="TWY15" s="33"/>
      <c r="TWZ15" s="33"/>
      <c r="TXA15" s="33"/>
      <c r="TXB15" s="33"/>
      <c r="TXC15" s="33"/>
      <c r="TXD15" s="33"/>
      <c r="TXE15" s="33"/>
      <c r="TXF15" s="33"/>
      <c r="TXG15" s="33"/>
      <c r="TXH15" s="33"/>
      <c r="TXI15" s="33"/>
      <c r="TXJ15" s="33"/>
      <c r="TXK15" s="33"/>
      <c r="TXL15" s="33"/>
      <c r="TXM15" s="33"/>
      <c r="TXN15" s="33"/>
      <c r="TXO15" s="33"/>
      <c r="TXP15" s="33"/>
      <c r="TXQ15" s="33"/>
      <c r="TXR15" s="33"/>
      <c r="TXS15" s="33"/>
      <c r="TXT15" s="33"/>
      <c r="TXU15" s="33"/>
      <c r="TXV15" s="33"/>
      <c r="TXW15" s="33"/>
      <c r="TXX15" s="33"/>
      <c r="TXY15" s="33"/>
      <c r="TXZ15" s="33"/>
      <c r="TYA15" s="33"/>
      <c r="TYB15" s="33"/>
      <c r="TYC15" s="33"/>
      <c r="TYD15" s="33"/>
      <c r="TYE15" s="33"/>
      <c r="TYF15" s="33"/>
      <c r="TYG15" s="33"/>
      <c r="TYH15" s="33"/>
      <c r="TYI15" s="33"/>
      <c r="TYJ15" s="33"/>
      <c r="TYK15" s="33"/>
      <c r="TYL15" s="33"/>
      <c r="TYM15" s="33"/>
      <c r="TYN15" s="33"/>
      <c r="TYO15" s="33"/>
      <c r="TYP15" s="33"/>
      <c r="TYQ15" s="33"/>
      <c r="TYR15" s="33"/>
      <c r="TYS15" s="33"/>
      <c r="TYT15" s="33"/>
      <c r="TYU15" s="33"/>
      <c r="TYV15" s="33"/>
      <c r="TYW15" s="33"/>
      <c r="TYX15" s="33"/>
      <c r="TYY15" s="33"/>
      <c r="TYZ15" s="33"/>
      <c r="TZA15" s="33"/>
      <c r="TZB15" s="33"/>
      <c r="TZC15" s="33"/>
      <c r="TZD15" s="33"/>
      <c r="TZE15" s="33"/>
      <c r="TZF15" s="33"/>
      <c r="TZG15" s="33"/>
      <c r="TZH15" s="33"/>
      <c r="TZI15" s="33"/>
      <c r="TZJ15" s="33"/>
      <c r="TZK15" s="33"/>
      <c r="TZL15" s="33"/>
      <c r="TZM15" s="33"/>
      <c r="TZN15" s="33"/>
      <c r="TZO15" s="33"/>
      <c r="TZP15" s="33"/>
      <c r="TZQ15" s="33"/>
      <c r="TZR15" s="33"/>
      <c r="TZS15" s="33"/>
      <c r="TZT15" s="33"/>
      <c r="TZU15" s="33"/>
      <c r="TZV15" s="33"/>
      <c r="TZW15" s="33"/>
      <c r="TZX15" s="33"/>
      <c r="TZY15" s="33"/>
      <c r="TZZ15" s="33"/>
      <c r="UAA15" s="33"/>
      <c r="UAB15" s="33"/>
      <c r="UAC15" s="33"/>
      <c r="UAD15" s="33"/>
      <c r="UAE15" s="33"/>
      <c r="UAF15" s="33"/>
      <c r="UAG15" s="33"/>
      <c r="UAH15" s="33"/>
      <c r="UAI15" s="33"/>
      <c r="UAJ15" s="33"/>
      <c r="UAK15" s="33"/>
      <c r="UAL15" s="33"/>
      <c r="UAM15" s="33"/>
      <c r="UAN15" s="33"/>
      <c r="UAO15" s="33"/>
      <c r="UAP15" s="33"/>
      <c r="UAQ15" s="33"/>
      <c r="UAR15" s="33"/>
      <c r="UAS15" s="33"/>
      <c r="UAT15" s="33"/>
      <c r="UAU15" s="33"/>
      <c r="UAV15" s="33"/>
      <c r="UAW15" s="33"/>
      <c r="UAX15" s="33"/>
      <c r="UAY15" s="33"/>
      <c r="UAZ15" s="33"/>
      <c r="UBA15" s="33"/>
      <c r="UBB15" s="33"/>
      <c r="UBC15" s="33"/>
      <c r="UBD15" s="33"/>
      <c r="UBE15" s="33"/>
      <c r="UBF15" s="33"/>
      <c r="UBG15" s="33"/>
      <c r="UBH15" s="33"/>
      <c r="UBI15" s="33"/>
      <c r="UBJ15" s="33"/>
      <c r="UBK15" s="33"/>
      <c r="UBL15" s="33"/>
      <c r="UBM15" s="33"/>
      <c r="UBN15" s="33"/>
      <c r="UBO15" s="33"/>
      <c r="UBP15" s="33"/>
      <c r="UBQ15" s="33"/>
      <c r="UBR15" s="33"/>
      <c r="UBS15" s="33"/>
      <c r="UBT15" s="33"/>
      <c r="UBU15" s="33"/>
      <c r="UBV15" s="33"/>
      <c r="UBW15" s="33"/>
      <c r="UBX15" s="33"/>
      <c r="UBY15" s="33"/>
      <c r="UBZ15" s="33"/>
      <c r="UCA15" s="33"/>
      <c r="UCB15" s="33"/>
      <c r="UCC15" s="33"/>
      <c r="UCD15" s="33"/>
      <c r="UCE15" s="33"/>
      <c r="UCF15" s="33"/>
      <c r="UCG15" s="33"/>
      <c r="UCH15" s="33"/>
      <c r="UCI15" s="33"/>
      <c r="UCJ15" s="33"/>
      <c r="UCK15" s="33"/>
      <c r="UCL15" s="33"/>
      <c r="UCM15" s="33"/>
      <c r="UCN15" s="33"/>
      <c r="UCO15" s="33"/>
      <c r="UCP15" s="33"/>
      <c r="UCQ15" s="33"/>
      <c r="UCR15" s="33"/>
      <c r="UCS15" s="33"/>
      <c r="UCT15" s="33"/>
      <c r="UCU15" s="33"/>
      <c r="UCV15" s="33"/>
      <c r="UCW15" s="33"/>
      <c r="UCX15" s="33"/>
      <c r="UCY15" s="33"/>
      <c r="UCZ15" s="33"/>
      <c r="UDA15" s="33"/>
      <c r="UDB15" s="33"/>
      <c r="UDC15" s="33"/>
      <c r="UDD15" s="33"/>
      <c r="UDE15" s="33"/>
      <c r="UDF15" s="33"/>
      <c r="UDG15" s="33"/>
      <c r="UDH15" s="33"/>
      <c r="UDI15" s="33"/>
      <c r="UDJ15" s="33"/>
      <c r="UDK15" s="33"/>
      <c r="UDL15" s="33"/>
      <c r="UDM15" s="33"/>
      <c r="UDN15" s="33"/>
      <c r="UDO15" s="33"/>
      <c r="UDP15" s="33"/>
      <c r="UDQ15" s="33"/>
      <c r="UDR15" s="33"/>
      <c r="UDS15" s="33"/>
      <c r="UDT15" s="33"/>
      <c r="UDU15" s="33"/>
      <c r="UDV15" s="33"/>
      <c r="UDW15" s="33"/>
      <c r="UDX15" s="33"/>
      <c r="UDY15" s="33"/>
      <c r="UDZ15" s="33"/>
      <c r="UEA15" s="33"/>
      <c r="UEB15" s="33"/>
      <c r="UEC15" s="33"/>
      <c r="UED15" s="33"/>
      <c r="UEE15" s="33"/>
      <c r="UEF15" s="33"/>
      <c r="UEG15" s="33"/>
      <c r="UEH15" s="33"/>
      <c r="UEI15" s="33"/>
      <c r="UEJ15" s="33"/>
      <c r="UEK15" s="33"/>
      <c r="UEL15" s="33"/>
      <c r="UEM15" s="33"/>
      <c r="UEN15" s="33"/>
      <c r="UEO15" s="33"/>
      <c r="UEP15" s="33"/>
      <c r="UEQ15" s="33"/>
      <c r="UER15" s="33"/>
      <c r="UES15" s="33"/>
      <c r="UET15" s="33"/>
      <c r="UEU15" s="33"/>
      <c r="UEV15" s="33"/>
      <c r="UEW15" s="33"/>
      <c r="UEX15" s="33"/>
      <c r="UEY15" s="33"/>
      <c r="UEZ15" s="33"/>
      <c r="UFA15" s="33"/>
      <c r="UFB15" s="33"/>
      <c r="UFC15" s="33"/>
      <c r="UFD15" s="33"/>
      <c r="UFE15" s="33"/>
      <c r="UFF15" s="33"/>
      <c r="UFG15" s="33"/>
      <c r="UFH15" s="33"/>
      <c r="UFI15" s="33"/>
      <c r="UFJ15" s="33"/>
      <c r="UFK15" s="33"/>
      <c r="UFL15" s="33"/>
      <c r="UFM15" s="33"/>
      <c r="UFN15" s="33"/>
      <c r="UFO15" s="33"/>
      <c r="UFP15" s="33"/>
      <c r="UFQ15" s="33"/>
      <c r="UFR15" s="33"/>
      <c r="UFS15" s="33"/>
      <c r="UFT15" s="33"/>
      <c r="UFU15" s="33"/>
      <c r="UFV15" s="33"/>
      <c r="UFW15" s="33"/>
      <c r="UFX15" s="33"/>
      <c r="UFY15" s="33"/>
      <c r="UFZ15" s="33"/>
      <c r="UGA15" s="33"/>
      <c r="UGB15" s="33"/>
      <c r="UGC15" s="33"/>
      <c r="UGD15" s="33"/>
      <c r="UGE15" s="33"/>
      <c r="UGF15" s="33"/>
      <c r="UGG15" s="33"/>
      <c r="UGH15" s="33"/>
      <c r="UGI15" s="33"/>
      <c r="UGJ15" s="33"/>
      <c r="UGK15" s="33"/>
      <c r="UGL15" s="33"/>
      <c r="UGM15" s="33"/>
      <c r="UGN15" s="33"/>
      <c r="UGO15" s="33"/>
      <c r="UGP15" s="33"/>
      <c r="UGQ15" s="33"/>
      <c r="UGR15" s="33"/>
      <c r="UGS15" s="33"/>
      <c r="UGT15" s="33"/>
      <c r="UGU15" s="33"/>
      <c r="UGV15" s="33"/>
      <c r="UGW15" s="33"/>
      <c r="UGX15" s="33"/>
      <c r="UGY15" s="33"/>
      <c r="UGZ15" s="33"/>
      <c r="UHA15" s="33"/>
      <c r="UHB15" s="33"/>
      <c r="UHC15" s="33"/>
      <c r="UHD15" s="33"/>
      <c r="UHE15" s="33"/>
      <c r="UHF15" s="33"/>
      <c r="UHG15" s="33"/>
      <c r="UHH15" s="33"/>
      <c r="UHI15" s="33"/>
      <c r="UHJ15" s="33"/>
      <c r="UHK15" s="33"/>
      <c r="UHL15" s="33"/>
      <c r="UHM15" s="33"/>
      <c r="UHN15" s="33"/>
      <c r="UHO15" s="33"/>
      <c r="UHP15" s="33"/>
      <c r="UHQ15" s="33"/>
      <c r="UHR15" s="33"/>
      <c r="UHS15" s="33"/>
      <c r="UHT15" s="33"/>
      <c r="UHU15" s="33"/>
      <c r="UHV15" s="33"/>
      <c r="UHW15" s="33"/>
      <c r="UHX15" s="33"/>
      <c r="UHY15" s="33"/>
      <c r="UHZ15" s="33"/>
      <c r="UIA15" s="33"/>
      <c r="UIB15" s="33"/>
      <c r="UIC15" s="33"/>
      <c r="UID15" s="33"/>
      <c r="UIE15" s="33"/>
      <c r="UIF15" s="33"/>
      <c r="UIG15" s="33"/>
      <c r="UIH15" s="33"/>
      <c r="UII15" s="33"/>
      <c r="UIJ15" s="33"/>
      <c r="UIK15" s="33"/>
      <c r="UIL15" s="33"/>
      <c r="UIM15" s="33"/>
      <c r="UIN15" s="33"/>
      <c r="UIO15" s="33"/>
      <c r="UIP15" s="33"/>
      <c r="UIQ15" s="33"/>
      <c r="UIR15" s="33"/>
      <c r="UIS15" s="33"/>
      <c r="UIT15" s="33"/>
      <c r="UIU15" s="33"/>
      <c r="UIV15" s="33"/>
      <c r="UIW15" s="33"/>
      <c r="UIX15" s="33"/>
      <c r="UIY15" s="33"/>
      <c r="UIZ15" s="33"/>
      <c r="UJA15" s="33"/>
      <c r="UJB15" s="33"/>
      <c r="UJC15" s="33"/>
      <c r="UJD15" s="33"/>
      <c r="UJE15" s="33"/>
      <c r="UJF15" s="33"/>
      <c r="UJG15" s="33"/>
      <c r="UJH15" s="33"/>
      <c r="UJI15" s="33"/>
      <c r="UJJ15" s="33"/>
      <c r="UJK15" s="33"/>
      <c r="UJL15" s="33"/>
      <c r="UJM15" s="33"/>
      <c r="UJN15" s="33"/>
      <c r="UJO15" s="33"/>
      <c r="UJP15" s="33"/>
      <c r="UJQ15" s="33"/>
      <c r="UJR15" s="33"/>
      <c r="UJS15" s="33"/>
      <c r="UJT15" s="33"/>
      <c r="UJU15" s="33"/>
      <c r="UJV15" s="33"/>
      <c r="UJW15" s="33"/>
      <c r="UJX15" s="33"/>
      <c r="UJY15" s="33"/>
      <c r="UJZ15" s="33"/>
      <c r="UKA15" s="33"/>
      <c r="UKB15" s="33"/>
      <c r="UKC15" s="33"/>
      <c r="UKD15" s="33"/>
      <c r="UKE15" s="33"/>
      <c r="UKF15" s="33"/>
      <c r="UKG15" s="33"/>
      <c r="UKH15" s="33"/>
      <c r="UKI15" s="33"/>
      <c r="UKJ15" s="33"/>
      <c r="UKK15" s="33"/>
      <c r="UKL15" s="33"/>
      <c r="UKM15" s="33"/>
      <c r="UKN15" s="33"/>
      <c r="UKO15" s="33"/>
      <c r="UKP15" s="33"/>
      <c r="UKQ15" s="33"/>
      <c r="UKR15" s="33"/>
      <c r="UKS15" s="33"/>
      <c r="UKT15" s="33"/>
      <c r="UKU15" s="33"/>
      <c r="UKV15" s="33"/>
      <c r="UKW15" s="33"/>
      <c r="UKX15" s="33"/>
      <c r="UKY15" s="33"/>
      <c r="UKZ15" s="33"/>
      <c r="ULA15" s="33"/>
      <c r="ULB15" s="33"/>
      <c r="ULC15" s="33"/>
      <c r="ULD15" s="33"/>
      <c r="ULE15" s="33"/>
      <c r="ULF15" s="33"/>
      <c r="ULG15" s="33"/>
      <c r="ULH15" s="33"/>
      <c r="ULI15" s="33"/>
      <c r="ULJ15" s="33"/>
      <c r="ULK15" s="33"/>
      <c r="ULL15" s="33"/>
      <c r="ULM15" s="33"/>
      <c r="ULN15" s="33"/>
      <c r="ULO15" s="33"/>
      <c r="ULP15" s="33"/>
      <c r="ULQ15" s="33"/>
      <c r="ULR15" s="33"/>
      <c r="ULS15" s="33"/>
      <c r="ULT15" s="33"/>
      <c r="ULU15" s="33"/>
      <c r="ULV15" s="33"/>
      <c r="ULW15" s="33"/>
      <c r="ULX15" s="33"/>
      <c r="ULY15" s="33"/>
      <c r="ULZ15" s="33"/>
      <c r="UMA15" s="33"/>
      <c r="UMB15" s="33"/>
      <c r="UMC15" s="33"/>
      <c r="UMD15" s="33"/>
      <c r="UME15" s="33"/>
      <c r="UMF15" s="33"/>
      <c r="UMG15" s="33"/>
      <c r="UMH15" s="33"/>
      <c r="UMI15" s="33"/>
      <c r="UMJ15" s="33"/>
      <c r="UMK15" s="33"/>
      <c r="UML15" s="33"/>
      <c r="UMM15" s="33"/>
      <c r="UMN15" s="33"/>
      <c r="UMO15" s="33"/>
      <c r="UMP15" s="33"/>
      <c r="UMQ15" s="33"/>
      <c r="UMR15" s="33"/>
      <c r="UMS15" s="33"/>
      <c r="UMT15" s="33"/>
      <c r="UMU15" s="33"/>
      <c r="UMV15" s="33"/>
      <c r="UMW15" s="33"/>
      <c r="UMX15" s="33"/>
      <c r="UMY15" s="33"/>
      <c r="UMZ15" s="33"/>
      <c r="UNA15" s="33"/>
      <c r="UNB15" s="33"/>
      <c r="UNC15" s="33"/>
      <c r="UND15" s="33"/>
      <c r="UNE15" s="33"/>
      <c r="UNF15" s="33"/>
      <c r="UNG15" s="33"/>
      <c r="UNH15" s="33"/>
      <c r="UNI15" s="33"/>
      <c r="UNJ15" s="33"/>
      <c r="UNK15" s="33"/>
      <c r="UNL15" s="33"/>
      <c r="UNM15" s="33"/>
      <c r="UNN15" s="33"/>
      <c r="UNO15" s="33"/>
      <c r="UNP15" s="33"/>
      <c r="UNQ15" s="33"/>
      <c r="UNR15" s="33"/>
      <c r="UNS15" s="33"/>
      <c r="UNT15" s="33"/>
      <c r="UNU15" s="33"/>
      <c r="UNV15" s="33"/>
      <c r="UNW15" s="33"/>
      <c r="UNX15" s="33"/>
      <c r="UNY15" s="33"/>
      <c r="UNZ15" s="33"/>
      <c r="UOA15" s="33"/>
      <c r="UOB15" s="33"/>
      <c r="UOC15" s="33"/>
      <c r="UOD15" s="33"/>
      <c r="UOE15" s="33"/>
      <c r="UOF15" s="33"/>
      <c r="UOG15" s="33"/>
      <c r="UOH15" s="33"/>
      <c r="UOI15" s="33"/>
      <c r="UOJ15" s="33"/>
      <c r="UOK15" s="33"/>
      <c r="UOL15" s="33"/>
      <c r="UOM15" s="33"/>
      <c r="UON15" s="33"/>
      <c r="UOO15" s="33"/>
      <c r="UOP15" s="33"/>
      <c r="UOQ15" s="33"/>
      <c r="UOR15" s="33"/>
      <c r="UOS15" s="33"/>
      <c r="UOT15" s="33"/>
      <c r="UOU15" s="33"/>
      <c r="UOV15" s="33"/>
      <c r="UOW15" s="33"/>
      <c r="UOX15" s="33"/>
      <c r="UOY15" s="33"/>
      <c r="UOZ15" s="33"/>
      <c r="UPA15" s="33"/>
      <c r="UPB15" s="33"/>
      <c r="UPC15" s="33"/>
      <c r="UPD15" s="33"/>
      <c r="UPE15" s="33"/>
      <c r="UPF15" s="33"/>
      <c r="UPG15" s="33"/>
      <c r="UPH15" s="33"/>
      <c r="UPI15" s="33"/>
      <c r="UPJ15" s="33"/>
      <c r="UPK15" s="33"/>
      <c r="UPL15" s="33"/>
      <c r="UPM15" s="33"/>
      <c r="UPN15" s="33"/>
      <c r="UPO15" s="33"/>
      <c r="UPP15" s="33"/>
      <c r="UPQ15" s="33"/>
      <c r="UPR15" s="33"/>
      <c r="UPS15" s="33"/>
      <c r="UPT15" s="33"/>
      <c r="UPU15" s="33"/>
      <c r="UPV15" s="33"/>
      <c r="UPW15" s="33"/>
      <c r="UPX15" s="33"/>
      <c r="UPY15" s="33"/>
      <c r="UPZ15" s="33"/>
      <c r="UQA15" s="33"/>
      <c r="UQB15" s="33"/>
      <c r="UQC15" s="33"/>
      <c r="UQD15" s="33"/>
      <c r="UQE15" s="33"/>
      <c r="UQF15" s="33"/>
      <c r="UQG15" s="33"/>
      <c r="UQH15" s="33"/>
      <c r="UQI15" s="33"/>
      <c r="UQJ15" s="33"/>
      <c r="UQK15" s="33"/>
      <c r="UQL15" s="33"/>
      <c r="UQM15" s="33"/>
      <c r="UQN15" s="33"/>
      <c r="UQO15" s="33"/>
      <c r="UQP15" s="33"/>
      <c r="UQQ15" s="33"/>
      <c r="UQR15" s="33"/>
      <c r="UQS15" s="33"/>
      <c r="UQT15" s="33"/>
      <c r="UQU15" s="33"/>
      <c r="UQV15" s="33"/>
      <c r="UQW15" s="33"/>
      <c r="UQX15" s="33"/>
      <c r="UQY15" s="33"/>
      <c r="UQZ15" s="33"/>
      <c r="URA15" s="33"/>
      <c r="URB15" s="33"/>
      <c r="URC15" s="33"/>
      <c r="URD15" s="33"/>
      <c r="URE15" s="33"/>
      <c r="URF15" s="33"/>
      <c r="URG15" s="33"/>
      <c r="URH15" s="33"/>
      <c r="URI15" s="33"/>
      <c r="URJ15" s="33"/>
      <c r="URK15" s="33"/>
      <c r="URL15" s="33"/>
      <c r="URM15" s="33"/>
      <c r="URN15" s="33"/>
      <c r="URO15" s="33"/>
      <c r="URP15" s="33"/>
      <c r="URQ15" s="33"/>
      <c r="URR15" s="33"/>
      <c r="URS15" s="33"/>
      <c r="URT15" s="33"/>
      <c r="URU15" s="33"/>
      <c r="URV15" s="33"/>
      <c r="URW15" s="33"/>
      <c r="URX15" s="33"/>
      <c r="URY15" s="33"/>
      <c r="URZ15" s="33"/>
      <c r="USA15" s="33"/>
      <c r="USB15" s="33"/>
      <c r="USC15" s="33"/>
      <c r="USD15" s="33"/>
      <c r="USE15" s="33"/>
      <c r="USF15" s="33"/>
      <c r="USG15" s="33"/>
      <c r="USH15" s="33"/>
      <c r="USI15" s="33"/>
      <c r="USJ15" s="33"/>
      <c r="USK15" s="33"/>
      <c r="USL15" s="33"/>
      <c r="USM15" s="33"/>
      <c r="USN15" s="33"/>
      <c r="USO15" s="33"/>
      <c r="USP15" s="33"/>
      <c r="USQ15" s="33"/>
      <c r="USR15" s="33"/>
      <c r="USS15" s="33"/>
      <c r="UST15" s="33"/>
      <c r="USU15" s="33"/>
      <c r="USV15" s="33"/>
      <c r="USW15" s="33"/>
      <c r="USX15" s="33"/>
      <c r="USY15" s="33"/>
      <c r="USZ15" s="33"/>
      <c r="UTA15" s="33"/>
      <c r="UTB15" s="33"/>
      <c r="UTC15" s="33"/>
      <c r="UTD15" s="33"/>
      <c r="UTE15" s="33"/>
      <c r="UTF15" s="33"/>
      <c r="UTG15" s="33"/>
      <c r="UTH15" s="33"/>
      <c r="UTI15" s="33"/>
      <c r="UTJ15" s="33"/>
      <c r="UTK15" s="33"/>
      <c r="UTL15" s="33"/>
      <c r="UTM15" s="33"/>
      <c r="UTN15" s="33"/>
      <c r="UTO15" s="33"/>
      <c r="UTP15" s="33"/>
      <c r="UTQ15" s="33"/>
      <c r="UTR15" s="33"/>
      <c r="UTS15" s="33"/>
      <c r="UTT15" s="33"/>
      <c r="UTU15" s="33"/>
      <c r="UTV15" s="33"/>
      <c r="UTW15" s="33"/>
      <c r="UTX15" s="33"/>
      <c r="UTY15" s="33"/>
      <c r="UTZ15" s="33"/>
      <c r="UUA15" s="33"/>
      <c r="UUB15" s="33"/>
      <c r="UUC15" s="33"/>
      <c r="UUD15" s="33"/>
      <c r="UUE15" s="33"/>
      <c r="UUF15" s="33"/>
      <c r="UUG15" s="33"/>
      <c r="UUH15" s="33"/>
      <c r="UUI15" s="33"/>
      <c r="UUJ15" s="33"/>
      <c r="UUK15" s="33"/>
      <c r="UUL15" s="33"/>
      <c r="UUM15" s="33"/>
      <c r="UUN15" s="33"/>
      <c r="UUO15" s="33"/>
      <c r="UUP15" s="33"/>
      <c r="UUQ15" s="33"/>
      <c r="UUR15" s="33"/>
      <c r="UUS15" s="33"/>
      <c r="UUT15" s="33"/>
      <c r="UUU15" s="33"/>
      <c r="UUV15" s="33"/>
      <c r="UUW15" s="33"/>
      <c r="UUX15" s="33"/>
      <c r="UUY15" s="33"/>
      <c r="UUZ15" s="33"/>
      <c r="UVA15" s="33"/>
      <c r="UVB15" s="33"/>
      <c r="UVC15" s="33"/>
      <c r="UVD15" s="33"/>
      <c r="UVE15" s="33"/>
      <c r="UVF15" s="33"/>
      <c r="UVG15" s="33"/>
      <c r="UVH15" s="33"/>
      <c r="UVI15" s="33"/>
      <c r="UVJ15" s="33"/>
      <c r="UVK15" s="33"/>
      <c r="UVL15" s="33"/>
      <c r="UVM15" s="33"/>
      <c r="UVN15" s="33"/>
      <c r="UVO15" s="33"/>
      <c r="UVP15" s="33"/>
      <c r="UVQ15" s="33"/>
      <c r="UVR15" s="33"/>
      <c r="UVS15" s="33"/>
      <c r="UVT15" s="33"/>
      <c r="UVU15" s="33"/>
      <c r="UVV15" s="33"/>
      <c r="UVW15" s="33"/>
      <c r="UVX15" s="33"/>
      <c r="UVY15" s="33"/>
      <c r="UVZ15" s="33"/>
      <c r="UWA15" s="33"/>
      <c r="UWB15" s="33"/>
      <c r="UWC15" s="33"/>
      <c r="UWD15" s="33"/>
      <c r="UWE15" s="33"/>
      <c r="UWF15" s="33"/>
      <c r="UWG15" s="33"/>
      <c r="UWH15" s="33"/>
      <c r="UWI15" s="33"/>
      <c r="UWJ15" s="33"/>
      <c r="UWK15" s="33"/>
      <c r="UWL15" s="33"/>
      <c r="UWM15" s="33"/>
      <c r="UWN15" s="33"/>
      <c r="UWO15" s="33"/>
      <c r="UWP15" s="33"/>
      <c r="UWQ15" s="33"/>
      <c r="UWR15" s="33"/>
      <c r="UWS15" s="33"/>
      <c r="UWT15" s="33"/>
      <c r="UWU15" s="33"/>
      <c r="UWV15" s="33"/>
      <c r="UWW15" s="33"/>
      <c r="UWX15" s="33"/>
      <c r="UWY15" s="33"/>
      <c r="UWZ15" s="33"/>
      <c r="UXA15" s="33"/>
      <c r="UXB15" s="33"/>
      <c r="UXC15" s="33"/>
      <c r="UXD15" s="33"/>
      <c r="UXE15" s="33"/>
      <c r="UXF15" s="33"/>
      <c r="UXG15" s="33"/>
      <c r="UXH15" s="33"/>
      <c r="UXI15" s="33"/>
      <c r="UXJ15" s="33"/>
      <c r="UXK15" s="33"/>
      <c r="UXL15" s="33"/>
      <c r="UXM15" s="33"/>
      <c r="UXN15" s="33"/>
      <c r="UXO15" s="33"/>
      <c r="UXP15" s="33"/>
      <c r="UXQ15" s="33"/>
      <c r="UXR15" s="33"/>
      <c r="UXS15" s="33"/>
      <c r="UXT15" s="33"/>
      <c r="UXU15" s="33"/>
      <c r="UXV15" s="33"/>
      <c r="UXW15" s="33"/>
      <c r="UXX15" s="33"/>
      <c r="UXY15" s="33"/>
      <c r="UXZ15" s="33"/>
      <c r="UYA15" s="33"/>
      <c r="UYB15" s="33"/>
      <c r="UYC15" s="33"/>
      <c r="UYD15" s="33"/>
      <c r="UYE15" s="33"/>
      <c r="UYF15" s="33"/>
      <c r="UYG15" s="33"/>
      <c r="UYH15" s="33"/>
      <c r="UYI15" s="33"/>
      <c r="UYJ15" s="33"/>
      <c r="UYK15" s="33"/>
      <c r="UYL15" s="33"/>
      <c r="UYM15" s="33"/>
      <c r="UYN15" s="33"/>
      <c r="UYO15" s="33"/>
      <c r="UYP15" s="33"/>
      <c r="UYQ15" s="33"/>
      <c r="UYR15" s="33"/>
      <c r="UYS15" s="33"/>
      <c r="UYT15" s="33"/>
      <c r="UYU15" s="33"/>
      <c r="UYV15" s="33"/>
      <c r="UYW15" s="33"/>
      <c r="UYX15" s="33"/>
      <c r="UYY15" s="33"/>
      <c r="UYZ15" s="33"/>
      <c r="UZA15" s="33"/>
      <c r="UZB15" s="33"/>
      <c r="UZC15" s="33"/>
      <c r="UZD15" s="33"/>
      <c r="UZE15" s="33"/>
      <c r="UZF15" s="33"/>
      <c r="UZG15" s="33"/>
      <c r="UZH15" s="33"/>
      <c r="UZI15" s="33"/>
      <c r="UZJ15" s="33"/>
      <c r="UZK15" s="33"/>
      <c r="UZL15" s="33"/>
      <c r="UZM15" s="33"/>
      <c r="UZN15" s="33"/>
      <c r="UZO15" s="33"/>
      <c r="UZP15" s="33"/>
      <c r="UZQ15" s="33"/>
      <c r="UZR15" s="33"/>
      <c r="UZS15" s="33"/>
      <c r="UZT15" s="33"/>
      <c r="UZU15" s="33"/>
      <c r="UZV15" s="33"/>
      <c r="UZW15" s="33"/>
      <c r="UZX15" s="33"/>
      <c r="UZY15" s="33"/>
      <c r="UZZ15" s="33"/>
      <c r="VAA15" s="33"/>
      <c r="VAB15" s="33"/>
      <c r="VAC15" s="33"/>
      <c r="VAD15" s="33"/>
      <c r="VAE15" s="33"/>
      <c r="VAF15" s="33"/>
      <c r="VAG15" s="33"/>
      <c r="VAH15" s="33"/>
      <c r="VAI15" s="33"/>
      <c r="VAJ15" s="33"/>
      <c r="VAK15" s="33"/>
      <c r="VAL15" s="33"/>
      <c r="VAM15" s="33"/>
      <c r="VAN15" s="33"/>
      <c r="VAO15" s="33"/>
      <c r="VAP15" s="33"/>
      <c r="VAQ15" s="33"/>
      <c r="VAR15" s="33"/>
      <c r="VAS15" s="33"/>
      <c r="VAT15" s="33"/>
      <c r="VAU15" s="33"/>
      <c r="VAV15" s="33"/>
      <c r="VAW15" s="33"/>
      <c r="VAX15" s="33"/>
      <c r="VAY15" s="33"/>
      <c r="VAZ15" s="33"/>
      <c r="VBA15" s="33"/>
      <c r="VBB15" s="33"/>
      <c r="VBC15" s="33"/>
      <c r="VBD15" s="33"/>
      <c r="VBE15" s="33"/>
      <c r="VBF15" s="33"/>
      <c r="VBG15" s="33"/>
      <c r="VBH15" s="33"/>
      <c r="VBI15" s="33"/>
      <c r="VBJ15" s="33"/>
      <c r="VBK15" s="33"/>
      <c r="VBL15" s="33"/>
      <c r="VBM15" s="33"/>
      <c r="VBN15" s="33"/>
      <c r="VBO15" s="33"/>
      <c r="VBP15" s="33"/>
      <c r="VBQ15" s="33"/>
      <c r="VBR15" s="33"/>
      <c r="VBS15" s="33"/>
      <c r="VBT15" s="33"/>
      <c r="VBU15" s="33"/>
      <c r="VBV15" s="33"/>
      <c r="VBW15" s="33"/>
      <c r="VBX15" s="33"/>
      <c r="VBY15" s="33"/>
      <c r="VBZ15" s="33"/>
      <c r="VCA15" s="33"/>
      <c r="VCB15" s="33"/>
      <c r="VCC15" s="33"/>
      <c r="VCD15" s="33"/>
      <c r="VCE15" s="33"/>
      <c r="VCF15" s="33"/>
      <c r="VCG15" s="33"/>
      <c r="VCH15" s="33"/>
      <c r="VCI15" s="33"/>
      <c r="VCJ15" s="33"/>
      <c r="VCK15" s="33"/>
      <c r="VCL15" s="33"/>
      <c r="VCM15" s="33"/>
      <c r="VCN15" s="33"/>
      <c r="VCO15" s="33"/>
      <c r="VCP15" s="33"/>
      <c r="VCQ15" s="33"/>
      <c r="VCR15" s="33"/>
      <c r="VCS15" s="33"/>
      <c r="VCT15" s="33"/>
      <c r="VCU15" s="33"/>
      <c r="VCV15" s="33"/>
      <c r="VCW15" s="33"/>
      <c r="VCX15" s="33"/>
      <c r="VCY15" s="33"/>
      <c r="VCZ15" s="33"/>
      <c r="VDA15" s="33"/>
      <c r="VDB15" s="33"/>
      <c r="VDC15" s="33"/>
      <c r="VDD15" s="33"/>
      <c r="VDE15" s="33"/>
      <c r="VDF15" s="33"/>
      <c r="VDG15" s="33"/>
      <c r="VDH15" s="33"/>
      <c r="VDI15" s="33"/>
      <c r="VDJ15" s="33"/>
      <c r="VDK15" s="33"/>
      <c r="VDL15" s="33"/>
      <c r="VDM15" s="33"/>
      <c r="VDN15" s="33"/>
      <c r="VDO15" s="33"/>
      <c r="VDP15" s="33"/>
      <c r="VDQ15" s="33"/>
      <c r="VDR15" s="33"/>
      <c r="VDS15" s="33"/>
      <c r="VDT15" s="33"/>
      <c r="VDU15" s="33"/>
      <c r="VDV15" s="33"/>
      <c r="VDW15" s="33"/>
      <c r="VDX15" s="33"/>
      <c r="VDY15" s="33"/>
      <c r="VDZ15" s="33"/>
      <c r="VEA15" s="33"/>
      <c r="VEB15" s="33"/>
      <c r="VEC15" s="33"/>
      <c r="VED15" s="33"/>
      <c r="VEE15" s="33"/>
      <c r="VEF15" s="33"/>
      <c r="VEG15" s="33"/>
      <c r="VEH15" s="33"/>
      <c r="VEI15" s="33"/>
      <c r="VEJ15" s="33"/>
      <c r="VEK15" s="33"/>
      <c r="VEL15" s="33"/>
      <c r="VEM15" s="33"/>
      <c r="VEN15" s="33"/>
      <c r="VEO15" s="33"/>
      <c r="VEP15" s="33"/>
      <c r="VEQ15" s="33"/>
      <c r="VER15" s="33"/>
      <c r="VES15" s="33"/>
      <c r="VET15" s="33"/>
      <c r="VEU15" s="33"/>
      <c r="VEV15" s="33"/>
      <c r="VEW15" s="33"/>
      <c r="VEX15" s="33"/>
      <c r="VEY15" s="33"/>
      <c r="VEZ15" s="33"/>
      <c r="VFA15" s="33"/>
      <c r="VFB15" s="33"/>
      <c r="VFC15" s="33"/>
      <c r="VFD15" s="33"/>
      <c r="VFE15" s="33"/>
      <c r="VFF15" s="33"/>
      <c r="VFG15" s="33"/>
      <c r="VFH15" s="33"/>
      <c r="VFI15" s="33"/>
      <c r="VFJ15" s="33"/>
      <c r="VFK15" s="33"/>
      <c r="VFL15" s="33"/>
      <c r="VFM15" s="33"/>
      <c r="VFN15" s="33"/>
      <c r="VFO15" s="33"/>
      <c r="VFP15" s="33"/>
      <c r="VFQ15" s="33"/>
      <c r="VFR15" s="33"/>
      <c r="VFS15" s="33"/>
      <c r="VFT15" s="33"/>
      <c r="VFU15" s="33"/>
      <c r="VFV15" s="33"/>
      <c r="VFW15" s="33"/>
      <c r="VFX15" s="33"/>
      <c r="VFY15" s="33"/>
      <c r="VFZ15" s="33"/>
      <c r="VGA15" s="33"/>
      <c r="VGB15" s="33"/>
      <c r="VGC15" s="33"/>
      <c r="VGD15" s="33"/>
      <c r="VGE15" s="33"/>
      <c r="VGF15" s="33"/>
      <c r="VGG15" s="33"/>
      <c r="VGH15" s="33"/>
      <c r="VGI15" s="33"/>
      <c r="VGJ15" s="33"/>
      <c r="VGK15" s="33"/>
      <c r="VGL15" s="33"/>
      <c r="VGM15" s="33"/>
      <c r="VGN15" s="33"/>
      <c r="VGO15" s="33"/>
      <c r="VGP15" s="33"/>
      <c r="VGQ15" s="33"/>
      <c r="VGR15" s="33"/>
      <c r="VGS15" s="33"/>
      <c r="VGT15" s="33"/>
      <c r="VGU15" s="33"/>
      <c r="VGV15" s="33"/>
      <c r="VGW15" s="33"/>
      <c r="VGX15" s="33"/>
      <c r="VGY15" s="33"/>
      <c r="VGZ15" s="33"/>
      <c r="VHA15" s="33"/>
      <c r="VHB15" s="33"/>
      <c r="VHC15" s="33"/>
      <c r="VHD15" s="33"/>
      <c r="VHE15" s="33"/>
      <c r="VHF15" s="33"/>
      <c r="VHG15" s="33"/>
      <c r="VHH15" s="33"/>
      <c r="VHI15" s="33"/>
      <c r="VHJ15" s="33"/>
      <c r="VHK15" s="33"/>
      <c r="VHL15" s="33"/>
      <c r="VHM15" s="33"/>
      <c r="VHN15" s="33"/>
      <c r="VHO15" s="33"/>
      <c r="VHP15" s="33"/>
      <c r="VHQ15" s="33"/>
      <c r="VHR15" s="33"/>
      <c r="VHS15" s="33"/>
      <c r="VHT15" s="33"/>
      <c r="VHU15" s="33"/>
      <c r="VHV15" s="33"/>
      <c r="VHW15" s="33"/>
      <c r="VHX15" s="33"/>
      <c r="VHY15" s="33"/>
      <c r="VHZ15" s="33"/>
      <c r="VIA15" s="33"/>
      <c r="VIB15" s="33"/>
      <c r="VIC15" s="33"/>
      <c r="VID15" s="33"/>
      <c r="VIE15" s="33"/>
      <c r="VIF15" s="33"/>
      <c r="VIG15" s="33"/>
      <c r="VIH15" s="33"/>
      <c r="VII15" s="33"/>
      <c r="VIJ15" s="33"/>
      <c r="VIK15" s="33"/>
      <c r="VIL15" s="33"/>
      <c r="VIM15" s="33"/>
      <c r="VIN15" s="33"/>
      <c r="VIO15" s="33"/>
      <c r="VIP15" s="33"/>
      <c r="VIQ15" s="33"/>
      <c r="VIR15" s="33"/>
      <c r="VIS15" s="33"/>
      <c r="VIT15" s="33"/>
      <c r="VIU15" s="33"/>
      <c r="VIV15" s="33"/>
      <c r="VIW15" s="33"/>
      <c r="VIX15" s="33"/>
      <c r="VIY15" s="33"/>
      <c r="VIZ15" s="33"/>
      <c r="VJA15" s="33"/>
      <c r="VJB15" s="33"/>
      <c r="VJC15" s="33"/>
      <c r="VJD15" s="33"/>
      <c r="VJE15" s="33"/>
      <c r="VJF15" s="33"/>
      <c r="VJG15" s="33"/>
      <c r="VJH15" s="33"/>
      <c r="VJI15" s="33"/>
      <c r="VJJ15" s="33"/>
      <c r="VJK15" s="33"/>
      <c r="VJL15" s="33"/>
      <c r="VJM15" s="33"/>
      <c r="VJN15" s="33"/>
      <c r="VJO15" s="33"/>
      <c r="VJP15" s="33"/>
      <c r="VJQ15" s="33"/>
      <c r="VJR15" s="33"/>
      <c r="VJS15" s="33"/>
      <c r="VJT15" s="33"/>
      <c r="VJU15" s="33"/>
      <c r="VJV15" s="33"/>
      <c r="VJW15" s="33"/>
      <c r="VJX15" s="33"/>
      <c r="VJY15" s="33"/>
      <c r="VJZ15" s="33"/>
      <c r="VKA15" s="33"/>
      <c r="VKB15" s="33"/>
      <c r="VKC15" s="33"/>
      <c r="VKD15" s="33"/>
      <c r="VKE15" s="33"/>
      <c r="VKF15" s="33"/>
      <c r="VKG15" s="33"/>
      <c r="VKH15" s="33"/>
      <c r="VKI15" s="33"/>
      <c r="VKJ15" s="33"/>
      <c r="VKK15" s="33"/>
      <c r="VKL15" s="33"/>
      <c r="VKM15" s="33"/>
      <c r="VKN15" s="33"/>
      <c r="VKO15" s="33"/>
      <c r="VKP15" s="33"/>
      <c r="VKQ15" s="33"/>
      <c r="VKR15" s="33"/>
      <c r="VKS15" s="33"/>
      <c r="VKT15" s="33"/>
      <c r="VKU15" s="33"/>
      <c r="VKV15" s="33"/>
      <c r="VKW15" s="33"/>
      <c r="VKX15" s="33"/>
      <c r="VKY15" s="33"/>
      <c r="VKZ15" s="33"/>
      <c r="VLA15" s="33"/>
      <c r="VLB15" s="33"/>
      <c r="VLC15" s="33"/>
      <c r="VLD15" s="33"/>
      <c r="VLE15" s="33"/>
      <c r="VLF15" s="33"/>
      <c r="VLG15" s="33"/>
      <c r="VLH15" s="33"/>
      <c r="VLI15" s="33"/>
      <c r="VLJ15" s="33"/>
      <c r="VLK15" s="33"/>
      <c r="VLL15" s="33"/>
      <c r="VLM15" s="33"/>
      <c r="VLN15" s="33"/>
      <c r="VLO15" s="33"/>
      <c r="VLP15" s="33"/>
      <c r="VLQ15" s="33"/>
      <c r="VLR15" s="33"/>
      <c r="VLS15" s="33"/>
      <c r="VLT15" s="33"/>
      <c r="VLU15" s="33"/>
      <c r="VLV15" s="33"/>
      <c r="VLW15" s="33"/>
      <c r="VLX15" s="33"/>
      <c r="VLY15" s="33"/>
      <c r="VLZ15" s="33"/>
      <c r="VMA15" s="33"/>
      <c r="VMB15" s="33"/>
      <c r="VMC15" s="33"/>
      <c r="VMD15" s="33"/>
      <c r="VME15" s="33"/>
      <c r="VMF15" s="33"/>
      <c r="VMG15" s="33"/>
      <c r="VMH15" s="33"/>
      <c r="VMI15" s="33"/>
      <c r="VMJ15" s="33"/>
      <c r="VMK15" s="33"/>
      <c r="VML15" s="33"/>
      <c r="VMM15" s="33"/>
      <c r="VMN15" s="33"/>
      <c r="VMO15" s="33"/>
      <c r="VMP15" s="33"/>
      <c r="VMQ15" s="33"/>
      <c r="VMR15" s="33"/>
      <c r="VMS15" s="33"/>
      <c r="VMT15" s="33"/>
      <c r="VMU15" s="33"/>
      <c r="VMV15" s="33"/>
      <c r="VMW15" s="33"/>
      <c r="VMX15" s="33"/>
      <c r="VMY15" s="33"/>
      <c r="VMZ15" s="33"/>
      <c r="VNA15" s="33"/>
      <c r="VNB15" s="33"/>
      <c r="VNC15" s="33"/>
      <c r="VND15" s="33"/>
      <c r="VNE15" s="33"/>
      <c r="VNF15" s="33"/>
      <c r="VNG15" s="33"/>
      <c r="VNH15" s="33"/>
      <c r="VNI15" s="33"/>
      <c r="VNJ15" s="33"/>
      <c r="VNK15" s="33"/>
      <c r="VNL15" s="33"/>
      <c r="VNM15" s="33"/>
      <c r="VNN15" s="33"/>
      <c r="VNO15" s="33"/>
      <c r="VNP15" s="33"/>
      <c r="VNQ15" s="33"/>
      <c r="VNR15" s="33"/>
      <c r="VNS15" s="33"/>
      <c r="VNT15" s="33"/>
      <c r="VNU15" s="33"/>
      <c r="VNV15" s="33"/>
      <c r="VNW15" s="33"/>
      <c r="VNX15" s="33"/>
      <c r="VNY15" s="33"/>
      <c r="VNZ15" s="33"/>
      <c r="VOA15" s="33"/>
      <c r="VOB15" s="33"/>
      <c r="VOC15" s="33"/>
      <c r="VOD15" s="33"/>
      <c r="VOE15" s="33"/>
      <c r="VOF15" s="33"/>
      <c r="VOG15" s="33"/>
      <c r="VOH15" s="33"/>
      <c r="VOI15" s="33"/>
      <c r="VOJ15" s="33"/>
      <c r="VOK15" s="33"/>
      <c r="VOL15" s="33"/>
      <c r="VOM15" s="33"/>
      <c r="VON15" s="33"/>
      <c r="VOO15" s="33"/>
      <c r="VOP15" s="33"/>
      <c r="VOQ15" s="33"/>
      <c r="VOR15" s="33"/>
      <c r="VOS15" s="33"/>
      <c r="VOT15" s="33"/>
      <c r="VOU15" s="33"/>
      <c r="VOV15" s="33"/>
      <c r="VOW15" s="33"/>
      <c r="VOX15" s="33"/>
      <c r="VOY15" s="33"/>
      <c r="VOZ15" s="33"/>
      <c r="VPA15" s="33"/>
      <c r="VPB15" s="33"/>
      <c r="VPC15" s="33"/>
      <c r="VPD15" s="33"/>
      <c r="VPE15" s="33"/>
      <c r="VPF15" s="33"/>
      <c r="VPG15" s="33"/>
      <c r="VPH15" s="33"/>
      <c r="VPI15" s="33"/>
      <c r="VPJ15" s="33"/>
      <c r="VPK15" s="33"/>
      <c r="VPL15" s="33"/>
      <c r="VPM15" s="33"/>
      <c r="VPN15" s="33"/>
      <c r="VPO15" s="33"/>
      <c r="VPP15" s="33"/>
      <c r="VPQ15" s="33"/>
      <c r="VPR15" s="33"/>
      <c r="VPS15" s="33"/>
      <c r="VPT15" s="33"/>
      <c r="VPU15" s="33"/>
      <c r="VPV15" s="33"/>
      <c r="VPW15" s="33"/>
      <c r="VPX15" s="33"/>
      <c r="VPY15" s="33"/>
      <c r="VPZ15" s="33"/>
      <c r="VQA15" s="33"/>
      <c r="VQB15" s="33"/>
      <c r="VQC15" s="33"/>
      <c r="VQD15" s="33"/>
      <c r="VQE15" s="33"/>
      <c r="VQF15" s="33"/>
      <c r="VQG15" s="33"/>
      <c r="VQH15" s="33"/>
      <c r="VQI15" s="33"/>
      <c r="VQJ15" s="33"/>
      <c r="VQK15" s="33"/>
      <c r="VQL15" s="33"/>
      <c r="VQM15" s="33"/>
      <c r="VQN15" s="33"/>
      <c r="VQO15" s="33"/>
      <c r="VQP15" s="33"/>
      <c r="VQQ15" s="33"/>
      <c r="VQR15" s="33"/>
      <c r="VQS15" s="33"/>
      <c r="VQT15" s="33"/>
      <c r="VQU15" s="33"/>
      <c r="VQV15" s="33"/>
      <c r="VQW15" s="33"/>
      <c r="VQX15" s="33"/>
      <c r="VQY15" s="33"/>
      <c r="VQZ15" s="33"/>
      <c r="VRA15" s="33"/>
      <c r="VRB15" s="33"/>
      <c r="VRC15" s="33"/>
      <c r="VRD15" s="33"/>
      <c r="VRE15" s="33"/>
      <c r="VRF15" s="33"/>
      <c r="VRG15" s="33"/>
      <c r="VRH15" s="33"/>
      <c r="VRI15" s="33"/>
      <c r="VRJ15" s="33"/>
      <c r="VRK15" s="33"/>
      <c r="VRL15" s="33"/>
      <c r="VRM15" s="33"/>
      <c r="VRN15" s="33"/>
      <c r="VRO15" s="33"/>
      <c r="VRP15" s="33"/>
      <c r="VRQ15" s="33"/>
      <c r="VRR15" s="33"/>
      <c r="VRS15" s="33"/>
      <c r="VRT15" s="33"/>
      <c r="VRU15" s="33"/>
      <c r="VRV15" s="33"/>
      <c r="VRW15" s="33"/>
      <c r="VRX15" s="33"/>
      <c r="VRY15" s="33"/>
      <c r="VRZ15" s="33"/>
      <c r="VSA15" s="33"/>
      <c r="VSB15" s="33"/>
      <c r="VSC15" s="33"/>
      <c r="VSD15" s="33"/>
      <c r="VSE15" s="33"/>
      <c r="VSF15" s="33"/>
      <c r="VSG15" s="33"/>
      <c r="VSH15" s="33"/>
      <c r="VSI15" s="33"/>
      <c r="VSJ15" s="33"/>
      <c r="VSK15" s="33"/>
      <c r="VSL15" s="33"/>
      <c r="VSM15" s="33"/>
      <c r="VSN15" s="33"/>
      <c r="VSO15" s="33"/>
      <c r="VSP15" s="33"/>
      <c r="VSQ15" s="33"/>
      <c r="VSR15" s="33"/>
      <c r="VSS15" s="33"/>
      <c r="VST15" s="33"/>
      <c r="VSU15" s="33"/>
      <c r="VSV15" s="33"/>
      <c r="VSW15" s="33"/>
      <c r="VSX15" s="33"/>
      <c r="VSY15" s="33"/>
      <c r="VSZ15" s="33"/>
      <c r="VTA15" s="33"/>
      <c r="VTB15" s="33"/>
      <c r="VTC15" s="33"/>
      <c r="VTD15" s="33"/>
      <c r="VTE15" s="33"/>
      <c r="VTF15" s="33"/>
      <c r="VTG15" s="33"/>
      <c r="VTH15" s="33"/>
      <c r="VTI15" s="33"/>
      <c r="VTJ15" s="33"/>
      <c r="VTK15" s="33"/>
      <c r="VTL15" s="33"/>
      <c r="VTM15" s="33"/>
      <c r="VTN15" s="33"/>
      <c r="VTO15" s="33"/>
      <c r="VTP15" s="33"/>
      <c r="VTQ15" s="33"/>
      <c r="VTR15" s="33"/>
      <c r="VTS15" s="33"/>
      <c r="VTT15" s="33"/>
      <c r="VTU15" s="33"/>
      <c r="VTV15" s="33"/>
      <c r="VTW15" s="33"/>
      <c r="VTX15" s="33"/>
      <c r="VTY15" s="33"/>
      <c r="VTZ15" s="33"/>
      <c r="VUA15" s="33"/>
      <c r="VUB15" s="33"/>
      <c r="VUC15" s="33"/>
      <c r="VUD15" s="33"/>
      <c r="VUE15" s="33"/>
      <c r="VUF15" s="33"/>
      <c r="VUG15" s="33"/>
      <c r="VUH15" s="33"/>
      <c r="VUI15" s="33"/>
      <c r="VUJ15" s="33"/>
      <c r="VUK15" s="33"/>
      <c r="VUL15" s="33"/>
      <c r="VUM15" s="33"/>
      <c r="VUN15" s="33"/>
      <c r="VUO15" s="33"/>
      <c r="VUP15" s="33"/>
      <c r="VUQ15" s="33"/>
      <c r="VUR15" s="33"/>
      <c r="VUS15" s="33"/>
      <c r="VUT15" s="33"/>
      <c r="VUU15" s="33"/>
      <c r="VUV15" s="33"/>
      <c r="VUW15" s="33"/>
      <c r="VUX15" s="33"/>
      <c r="VUY15" s="33"/>
      <c r="VUZ15" s="33"/>
      <c r="VVA15" s="33"/>
      <c r="VVB15" s="33"/>
      <c r="VVC15" s="33"/>
      <c r="VVD15" s="33"/>
      <c r="VVE15" s="33"/>
      <c r="VVF15" s="33"/>
      <c r="VVG15" s="33"/>
      <c r="VVH15" s="33"/>
      <c r="VVI15" s="33"/>
      <c r="VVJ15" s="33"/>
      <c r="VVK15" s="33"/>
      <c r="VVL15" s="33"/>
      <c r="VVM15" s="33"/>
      <c r="VVN15" s="33"/>
      <c r="VVO15" s="33"/>
      <c r="VVP15" s="33"/>
      <c r="VVQ15" s="33"/>
      <c r="VVR15" s="33"/>
      <c r="VVS15" s="33"/>
      <c r="VVT15" s="33"/>
      <c r="VVU15" s="33"/>
      <c r="VVV15" s="33"/>
      <c r="VVW15" s="33"/>
      <c r="VVX15" s="33"/>
      <c r="VVY15" s="33"/>
      <c r="VVZ15" s="33"/>
      <c r="VWA15" s="33"/>
      <c r="VWB15" s="33"/>
      <c r="VWC15" s="33"/>
      <c r="VWD15" s="33"/>
      <c r="VWE15" s="33"/>
      <c r="VWF15" s="33"/>
      <c r="VWG15" s="33"/>
      <c r="VWH15" s="33"/>
      <c r="VWI15" s="33"/>
      <c r="VWJ15" s="33"/>
      <c r="VWK15" s="33"/>
      <c r="VWL15" s="33"/>
      <c r="VWM15" s="33"/>
      <c r="VWN15" s="33"/>
      <c r="VWO15" s="33"/>
      <c r="VWP15" s="33"/>
      <c r="VWQ15" s="33"/>
      <c r="VWR15" s="33"/>
      <c r="VWS15" s="33"/>
      <c r="VWT15" s="33"/>
      <c r="VWU15" s="33"/>
      <c r="VWV15" s="33"/>
      <c r="VWW15" s="33"/>
      <c r="VWX15" s="33"/>
      <c r="VWY15" s="33"/>
      <c r="VWZ15" s="33"/>
      <c r="VXA15" s="33"/>
      <c r="VXB15" s="33"/>
      <c r="VXC15" s="33"/>
      <c r="VXD15" s="33"/>
      <c r="VXE15" s="33"/>
      <c r="VXF15" s="33"/>
      <c r="VXG15" s="33"/>
      <c r="VXH15" s="33"/>
      <c r="VXI15" s="33"/>
      <c r="VXJ15" s="33"/>
      <c r="VXK15" s="33"/>
      <c r="VXL15" s="33"/>
      <c r="VXM15" s="33"/>
      <c r="VXN15" s="33"/>
      <c r="VXO15" s="33"/>
      <c r="VXP15" s="33"/>
      <c r="VXQ15" s="33"/>
      <c r="VXR15" s="33"/>
      <c r="VXS15" s="33"/>
      <c r="VXT15" s="33"/>
      <c r="VXU15" s="33"/>
      <c r="VXV15" s="33"/>
      <c r="VXW15" s="33"/>
      <c r="VXX15" s="33"/>
      <c r="VXY15" s="33"/>
      <c r="VXZ15" s="33"/>
      <c r="VYA15" s="33"/>
      <c r="VYB15" s="33"/>
      <c r="VYC15" s="33"/>
      <c r="VYD15" s="33"/>
      <c r="VYE15" s="33"/>
      <c r="VYF15" s="33"/>
      <c r="VYG15" s="33"/>
      <c r="VYH15" s="33"/>
      <c r="VYI15" s="33"/>
      <c r="VYJ15" s="33"/>
      <c r="VYK15" s="33"/>
      <c r="VYL15" s="33"/>
      <c r="VYM15" s="33"/>
      <c r="VYN15" s="33"/>
      <c r="VYO15" s="33"/>
      <c r="VYP15" s="33"/>
      <c r="VYQ15" s="33"/>
      <c r="VYR15" s="33"/>
      <c r="VYS15" s="33"/>
      <c r="VYT15" s="33"/>
      <c r="VYU15" s="33"/>
      <c r="VYV15" s="33"/>
      <c r="VYW15" s="33"/>
      <c r="VYX15" s="33"/>
      <c r="VYY15" s="33"/>
      <c r="VYZ15" s="33"/>
      <c r="VZA15" s="33"/>
      <c r="VZB15" s="33"/>
      <c r="VZC15" s="33"/>
      <c r="VZD15" s="33"/>
      <c r="VZE15" s="33"/>
      <c r="VZF15" s="33"/>
      <c r="VZG15" s="33"/>
      <c r="VZH15" s="33"/>
      <c r="VZI15" s="33"/>
      <c r="VZJ15" s="33"/>
      <c r="VZK15" s="33"/>
      <c r="VZL15" s="33"/>
      <c r="VZM15" s="33"/>
      <c r="VZN15" s="33"/>
      <c r="VZO15" s="33"/>
      <c r="VZP15" s="33"/>
      <c r="VZQ15" s="33"/>
      <c r="VZR15" s="33"/>
      <c r="VZS15" s="33"/>
      <c r="VZT15" s="33"/>
      <c r="VZU15" s="33"/>
      <c r="VZV15" s="33"/>
      <c r="VZW15" s="33"/>
      <c r="VZX15" s="33"/>
      <c r="VZY15" s="33"/>
      <c r="VZZ15" s="33"/>
      <c r="WAA15" s="33"/>
      <c r="WAB15" s="33"/>
      <c r="WAC15" s="33"/>
      <c r="WAD15" s="33"/>
      <c r="WAE15" s="33"/>
      <c r="WAF15" s="33"/>
      <c r="WAG15" s="33"/>
      <c r="WAH15" s="33"/>
      <c r="WAI15" s="33"/>
      <c r="WAJ15" s="33"/>
      <c r="WAK15" s="33"/>
      <c r="WAL15" s="33"/>
      <c r="WAM15" s="33"/>
      <c r="WAN15" s="33"/>
      <c r="WAO15" s="33"/>
      <c r="WAP15" s="33"/>
      <c r="WAQ15" s="33"/>
      <c r="WAR15" s="33"/>
      <c r="WAS15" s="33"/>
      <c r="WAT15" s="33"/>
      <c r="WAU15" s="33"/>
      <c r="WAV15" s="33"/>
      <c r="WAW15" s="33"/>
      <c r="WAX15" s="33"/>
      <c r="WAY15" s="33"/>
      <c r="WAZ15" s="33"/>
      <c r="WBA15" s="33"/>
      <c r="WBB15" s="33"/>
      <c r="WBC15" s="33"/>
      <c r="WBD15" s="33"/>
      <c r="WBE15" s="33"/>
      <c r="WBF15" s="33"/>
      <c r="WBG15" s="33"/>
      <c r="WBH15" s="33"/>
      <c r="WBI15" s="33"/>
      <c r="WBJ15" s="33"/>
      <c r="WBK15" s="33"/>
      <c r="WBL15" s="33"/>
      <c r="WBM15" s="33"/>
      <c r="WBN15" s="33"/>
      <c r="WBO15" s="33"/>
      <c r="WBP15" s="33"/>
      <c r="WBQ15" s="33"/>
      <c r="WBR15" s="33"/>
      <c r="WBS15" s="33"/>
      <c r="WBT15" s="33"/>
      <c r="WBU15" s="33"/>
      <c r="WBV15" s="33"/>
      <c r="WBW15" s="33"/>
      <c r="WBX15" s="33"/>
      <c r="WBY15" s="33"/>
      <c r="WBZ15" s="33"/>
      <c r="WCA15" s="33"/>
      <c r="WCB15" s="33"/>
      <c r="WCC15" s="33"/>
      <c r="WCD15" s="33"/>
      <c r="WCE15" s="33"/>
      <c r="WCF15" s="33"/>
      <c r="WCG15" s="33"/>
      <c r="WCH15" s="33"/>
      <c r="WCI15" s="33"/>
      <c r="WCJ15" s="33"/>
      <c r="WCK15" s="33"/>
      <c r="WCL15" s="33"/>
      <c r="WCM15" s="33"/>
      <c r="WCN15" s="33"/>
      <c r="WCO15" s="33"/>
      <c r="WCP15" s="33"/>
      <c r="WCQ15" s="33"/>
      <c r="WCR15" s="33"/>
      <c r="WCS15" s="33"/>
      <c r="WCT15" s="33"/>
      <c r="WCU15" s="33"/>
      <c r="WCV15" s="33"/>
      <c r="WCW15" s="33"/>
      <c r="WCX15" s="33"/>
      <c r="WCY15" s="33"/>
      <c r="WCZ15" s="33"/>
      <c r="WDA15" s="33"/>
      <c r="WDB15" s="33"/>
      <c r="WDC15" s="33"/>
      <c r="WDD15" s="33"/>
      <c r="WDE15" s="33"/>
      <c r="WDF15" s="33"/>
      <c r="WDG15" s="33"/>
      <c r="WDH15" s="33"/>
      <c r="WDI15" s="33"/>
      <c r="WDJ15" s="33"/>
      <c r="WDK15" s="33"/>
      <c r="WDL15" s="33"/>
      <c r="WDM15" s="33"/>
      <c r="WDN15" s="33"/>
      <c r="WDO15" s="33"/>
      <c r="WDP15" s="33"/>
      <c r="WDQ15" s="33"/>
      <c r="WDR15" s="33"/>
      <c r="WDS15" s="33"/>
      <c r="WDT15" s="33"/>
      <c r="WDU15" s="33"/>
      <c r="WDV15" s="33"/>
      <c r="WDW15" s="33"/>
      <c r="WDX15" s="33"/>
      <c r="WDY15" s="33"/>
      <c r="WDZ15" s="33"/>
      <c r="WEA15" s="33"/>
      <c r="WEB15" s="33"/>
      <c r="WEC15" s="33"/>
      <c r="WED15" s="33"/>
      <c r="WEE15" s="33"/>
      <c r="WEF15" s="33"/>
      <c r="WEG15" s="33"/>
      <c r="WEH15" s="33"/>
      <c r="WEI15" s="33"/>
      <c r="WEJ15" s="33"/>
      <c r="WEK15" s="33"/>
      <c r="WEL15" s="33"/>
      <c r="WEM15" s="33"/>
      <c r="WEN15" s="33"/>
      <c r="WEO15" s="33"/>
      <c r="WEP15" s="33"/>
      <c r="WEQ15" s="33"/>
      <c r="WER15" s="33"/>
      <c r="WES15" s="33"/>
      <c r="WET15" s="33"/>
      <c r="WEU15" s="33"/>
      <c r="WEV15" s="33"/>
      <c r="WEW15" s="33"/>
      <c r="WEX15" s="33"/>
      <c r="WEY15" s="33"/>
      <c r="WEZ15" s="33"/>
      <c r="WFA15" s="33"/>
      <c r="WFB15" s="33"/>
      <c r="WFC15" s="33"/>
      <c r="WFD15" s="33"/>
      <c r="WFE15" s="33"/>
      <c r="WFF15" s="33"/>
      <c r="WFG15" s="33"/>
      <c r="WFH15" s="33"/>
      <c r="WFI15" s="33"/>
      <c r="WFJ15" s="33"/>
      <c r="WFK15" s="33"/>
      <c r="WFL15" s="33"/>
      <c r="WFM15" s="33"/>
      <c r="WFN15" s="33"/>
      <c r="WFO15" s="33"/>
      <c r="WFP15" s="33"/>
      <c r="WFQ15" s="33"/>
      <c r="WFR15" s="33"/>
      <c r="WFS15" s="33"/>
      <c r="WFT15" s="33"/>
      <c r="WFU15" s="33"/>
      <c r="WFV15" s="33"/>
      <c r="WFW15" s="33"/>
      <c r="WFX15" s="33"/>
      <c r="WFY15" s="33"/>
      <c r="WFZ15" s="33"/>
      <c r="WGA15" s="33"/>
      <c r="WGB15" s="33"/>
      <c r="WGC15" s="33"/>
      <c r="WGD15" s="33"/>
      <c r="WGE15" s="33"/>
      <c r="WGF15" s="33"/>
      <c r="WGG15" s="33"/>
      <c r="WGH15" s="33"/>
      <c r="WGI15" s="33"/>
      <c r="WGJ15" s="33"/>
      <c r="WGK15" s="33"/>
      <c r="WGL15" s="33"/>
      <c r="WGM15" s="33"/>
      <c r="WGN15" s="33"/>
      <c r="WGO15" s="33"/>
      <c r="WGP15" s="33"/>
      <c r="WGQ15" s="33"/>
      <c r="WGR15" s="33"/>
      <c r="WGS15" s="33"/>
      <c r="WGT15" s="33"/>
      <c r="WGU15" s="33"/>
      <c r="WGV15" s="33"/>
      <c r="WGW15" s="33"/>
      <c r="WGX15" s="33"/>
      <c r="WGY15" s="33"/>
      <c r="WGZ15" s="33"/>
      <c r="WHA15" s="33"/>
      <c r="WHB15" s="33"/>
      <c r="WHC15" s="33"/>
      <c r="WHD15" s="33"/>
      <c r="WHE15" s="33"/>
      <c r="WHF15" s="33"/>
      <c r="WHG15" s="33"/>
      <c r="WHH15" s="33"/>
      <c r="WHI15" s="33"/>
      <c r="WHJ15" s="33"/>
      <c r="WHK15" s="33"/>
      <c r="WHL15" s="33"/>
      <c r="WHM15" s="33"/>
      <c r="WHN15" s="33"/>
      <c r="WHO15" s="33"/>
      <c r="WHP15" s="33"/>
      <c r="WHQ15" s="33"/>
      <c r="WHR15" s="33"/>
      <c r="WHS15" s="33"/>
      <c r="WHT15" s="33"/>
      <c r="WHU15" s="33"/>
      <c r="WHV15" s="33"/>
      <c r="WHW15" s="33"/>
      <c r="WHX15" s="33"/>
      <c r="WHY15" s="33"/>
      <c r="WHZ15" s="33"/>
      <c r="WIA15" s="33"/>
      <c r="WIB15" s="33"/>
      <c r="WIC15" s="33"/>
      <c r="WID15" s="33"/>
      <c r="WIE15" s="33"/>
      <c r="WIF15" s="33"/>
      <c r="WIG15" s="33"/>
      <c r="WIH15" s="33"/>
      <c r="WII15" s="33"/>
      <c r="WIJ15" s="33"/>
      <c r="WIK15" s="33"/>
      <c r="WIL15" s="33"/>
      <c r="WIM15" s="33"/>
      <c r="WIN15" s="33"/>
      <c r="WIO15" s="33"/>
      <c r="WIP15" s="33"/>
      <c r="WIQ15" s="33"/>
      <c r="WIR15" s="33"/>
      <c r="WIS15" s="33"/>
      <c r="WIT15" s="33"/>
      <c r="WIU15" s="33"/>
      <c r="WIV15" s="33"/>
      <c r="WIW15" s="33"/>
      <c r="WIX15" s="33"/>
      <c r="WIY15" s="33"/>
      <c r="WIZ15" s="33"/>
      <c r="WJA15" s="33"/>
      <c r="WJB15" s="33"/>
      <c r="WJC15" s="33"/>
      <c r="WJD15" s="33"/>
      <c r="WJE15" s="33"/>
      <c r="WJF15" s="33"/>
      <c r="WJG15" s="33"/>
      <c r="WJH15" s="33"/>
      <c r="WJI15" s="33"/>
      <c r="WJJ15" s="33"/>
      <c r="WJK15" s="33"/>
      <c r="WJL15" s="33"/>
      <c r="WJM15" s="33"/>
      <c r="WJN15" s="33"/>
      <c r="WJO15" s="33"/>
      <c r="WJP15" s="33"/>
      <c r="WJQ15" s="33"/>
      <c r="WJR15" s="33"/>
      <c r="WJS15" s="33"/>
      <c r="WJT15" s="33"/>
      <c r="WJU15" s="33"/>
      <c r="WJV15" s="33"/>
      <c r="WJW15" s="33"/>
      <c r="WJX15" s="33"/>
      <c r="WJY15" s="33"/>
      <c r="WJZ15" s="33"/>
      <c r="WKA15" s="33"/>
      <c r="WKB15" s="33"/>
      <c r="WKC15" s="33"/>
      <c r="WKD15" s="33"/>
      <c r="WKE15" s="33"/>
      <c r="WKF15" s="33"/>
      <c r="WKG15" s="33"/>
      <c r="WKH15" s="33"/>
      <c r="WKI15" s="33"/>
      <c r="WKJ15" s="33"/>
      <c r="WKK15" s="33"/>
      <c r="WKL15" s="33"/>
      <c r="WKM15" s="33"/>
      <c r="WKN15" s="33"/>
      <c r="WKO15" s="33"/>
      <c r="WKP15" s="33"/>
      <c r="WKQ15" s="33"/>
      <c r="WKR15" s="33"/>
      <c r="WKS15" s="33"/>
      <c r="WKT15" s="33"/>
      <c r="WKU15" s="33"/>
      <c r="WKV15" s="33"/>
      <c r="WKW15" s="33"/>
      <c r="WKX15" s="33"/>
      <c r="WKY15" s="33"/>
      <c r="WKZ15" s="33"/>
      <c r="WLA15" s="33"/>
      <c r="WLB15" s="33"/>
      <c r="WLC15" s="33"/>
      <c r="WLD15" s="33"/>
      <c r="WLE15" s="33"/>
      <c r="WLF15" s="33"/>
      <c r="WLG15" s="33"/>
      <c r="WLH15" s="33"/>
      <c r="WLI15" s="33"/>
      <c r="WLJ15" s="33"/>
      <c r="WLK15" s="33"/>
      <c r="WLL15" s="33"/>
      <c r="WLM15" s="33"/>
      <c r="WLN15" s="33"/>
      <c r="WLO15" s="33"/>
      <c r="WLP15" s="33"/>
      <c r="WLQ15" s="33"/>
      <c r="WLR15" s="33"/>
      <c r="WLS15" s="33"/>
      <c r="WLT15" s="33"/>
      <c r="WLU15" s="33"/>
      <c r="WLV15" s="33"/>
      <c r="WLW15" s="33"/>
      <c r="WLX15" s="33"/>
      <c r="WLY15" s="33"/>
      <c r="WLZ15" s="33"/>
      <c r="WMA15" s="33"/>
      <c r="WMB15" s="33"/>
      <c r="WMC15" s="33"/>
      <c r="WMD15" s="33"/>
      <c r="WME15" s="33"/>
      <c r="WMF15" s="33"/>
      <c r="WMG15" s="33"/>
      <c r="WMH15" s="33"/>
      <c r="WMI15" s="33"/>
      <c r="WMJ15" s="33"/>
      <c r="WMK15" s="33"/>
      <c r="WML15" s="33"/>
      <c r="WMM15" s="33"/>
      <c r="WMN15" s="33"/>
      <c r="WMO15" s="33"/>
      <c r="WMP15" s="33"/>
      <c r="WMQ15" s="33"/>
      <c r="WMR15" s="33"/>
      <c r="WMS15" s="33"/>
      <c r="WMT15" s="33"/>
      <c r="WMU15" s="33"/>
      <c r="WMV15" s="33"/>
      <c r="WMW15" s="33"/>
      <c r="WMX15" s="33"/>
      <c r="WMY15" s="33"/>
      <c r="WMZ15" s="33"/>
      <c r="WNA15" s="33"/>
      <c r="WNB15" s="33"/>
      <c r="WNC15" s="33"/>
      <c r="WND15" s="33"/>
      <c r="WNE15" s="33"/>
      <c r="WNF15" s="33"/>
      <c r="WNG15" s="33"/>
      <c r="WNH15" s="33"/>
      <c r="WNI15" s="33"/>
      <c r="WNJ15" s="33"/>
      <c r="WNK15" s="33"/>
      <c r="WNL15" s="33"/>
      <c r="WNM15" s="33"/>
      <c r="WNN15" s="33"/>
      <c r="WNO15" s="33"/>
      <c r="WNP15" s="33"/>
      <c r="WNQ15" s="33"/>
      <c r="WNR15" s="33"/>
      <c r="WNS15" s="33"/>
      <c r="WNT15" s="33"/>
      <c r="WNU15" s="33"/>
      <c r="WNV15" s="33"/>
      <c r="WNW15" s="33"/>
      <c r="WNX15" s="33"/>
      <c r="WNY15" s="33"/>
      <c r="WNZ15" s="33"/>
      <c r="WOA15" s="33"/>
      <c r="WOB15" s="33"/>
      <c r="WOC15" s="33"/>
      <c r="WOD15" s="33"/>
      <c r="WOE15" s="33"/>
      <c r="WOF15" s="33"/>
      <c r="WOG15" s="33"/>
      <c r="WOH15" s="33"/>
      <c r="WOI15" s="33"/>
      <c r="WOJ15" s="33"/>
      <c r="WOK15" s="33"/>
      <c r="WOL15" s="33"/>
      <c r="WOM15" s="33"/>
      <c r="WON15" s="33"/>
      <c r="WOO15" s="33"/>
      <c r="WOP15" s="33"/>
      <c r="WOQ15" s="33"/>
      <c r="WOR15" s="33"/>
      <c r="WOS15" s="33"/>
      <c r="WOT15" s="33"/>
      <c r="WOU15" s="33"/>
      <c r="WOV15" s="33"/>
      <c r="WOW15" s="33"/>
      <c r="WOX15" s="33"/>
      <c r="WOY15" s="33"/>
      <c r="WOZ15" s="33"/>
      <c r="WPA15" s="33"/>
      <c r="WPB15" s="33"/>
      <c r="WPC15" s="33"/>
      <c r="WPD15" s="33"/>
      <c r="WPE15" s="33"/>
      <c r="WPF15" s="33"/>
      <c r="WPG15" s="33"/>
      <c r="WPH15" s="33"/>
      <c r="WPI15" s="33"/>
      <c r="WPJ15" s="33"/>
      <c r="WPK15" s="33"/>
      <c r="WPL15" s="33"/>
      <c r="WPM15" s="33"/>
      <c r="WPN15" s="33"/>
      <c r="WPO15" s="33"/>
      <c r="WPP15" s="33"/>
      <c r="WPQ15" s="33"/>
      <c r="WPR15" s="33"/>
      <c r="WPS15" s="33"/>
      <c r="WPT15" s="33"/>
      <c r="WPU15" s="33"/>
      <c r="WPV15" s="33"/>
      <c r="WPW15" s="33"/>
      <c r="WPX15" s="33"/>
      <c r="WPY15" s="33"/>
      <c r="WPZ15" s="33"/>
      <c r="WQA15" s="33"/>
      <c r="WQB15" s="33"/>
      <c r="WQC15" s="33"/>
      <c r="WQD15" s="33"/>
      <c r="WQE15" s="33"/>
      <c r="WQF15" s="33"/>
      <c r="WQG15" s="33"/>
      <c r="WQH15" s="33"/>
      <c r="WQI15" s="33"/>
      <c r="WQJ15" s="33"/>
      <c r="WQK15" s="33"/>
      <c r="WQL15" s="33"/>
      <c r="WQM15" s="33"/>
      <c r="WQN15" s="33"/>
      <c r="WQO15" s="33"/>
      <c r="WQP15" s="33"/>
      <c r="WQQ15" s="33"/>
      <c r="WQR15" s="33"/>
      <c r="WQS15" s="33"/>
      <c r="WQT15" s="33"/>
      <c r="WQU15" s="33"/>
      <c r="WQV15" s="33"/>
      <c r="WQW15" s="33"/>
      <c r="WQX15" s="33"/>
      <c r="WQY15" s="33"/>
      <c r="WQZ15" s="33"/>
      <c r="WRA15" s="33"/>
      <c r="WRB15" s="33"/>
      <c r="WRC15" s="33"/>
      <c r="WRD15" s="33"/>
      <c r="WRE15" s="33"/>
      <c r="WRF15" s="33"/>
      <c r="WRG15" s="33"/>
      <c r="WRH15" s="33"/>
      <c r="WRI15" s="33"/>
      <c r="WRJ15" s="33"/>
      <c r="WRK15" s="33"/>
      <c r="WRL15" s="33"/>
      <c r="WRM15" s="33"/>
      <c r="WRN15" s="33"/>
      <c r="WRO15" s="33"/>
      <c r="WRP15" s="33"/>
      <c r="WRQ15" s="33"/>
      <c r="WRR15" s="33"/>
      <c r="WRS15" s="33"/>
      <c r="WRT15" s="33"/>
      <c r="WRU15" s="33"/>
      <c r="WRV15" s="33"/>
      <c r="WRW15" s="33"/>
      <c r="WRX15" s="33"/>
      <c r="WRY15" s="33"/>
      <c r="WRZ15" s="33"/>
      <c r="WSA15" s="33"/>
      <c r="WSB15" s="33"/>
      <c r="WSC15" s="33"/>
      <c r="WSD15" s="33"/>
      <c r="WSE15" s="33"/>
      <c r="WSF15" s="33"/>
      <c r="WSG15" s="33"/>
      <c r="WSH15" s="33"/>
      <c r="WSI15" s="33"/>
      <c r="WSJ15" s="33"/>
      <c r="WSK15" s="33"/>
      <c r="WSL15" s="33"/>
      <c r="WSM15" s="33"/>
      <c r="WSN15" s="33"/>
      <c r="WSO15" s="33"/>
      <c r="WSP15" s="33"/>
      <c r="WSQ15" s="33"/>
      <c r="WSR15" s="33"/>
      <c r="WSS15" s="33"/>
      <c r="WST15" s="33"/>
      <c r="WSU15" s="33"/>
      <c r="WSV15" s="33"/>
      <c r="WSW15" s="33"/>
      <c r="WSX15" s="33"/>
      <c r="WSY15" s="33"/>
      <c r="WSZ15" s="33"/>
      <c r="WTA15" s="33"/>
      <c r="WTB15" s="33"/>
      <c r="WTC15" s="33"/>
      <c r="WTD15" s="33"/>
      <c r="WTE15" s="33"/>
      <c r="WTF15" s="33"/>
      <c r="WTG15" s="33"/>
      <c r="WTH15" s="33"/>
      <c r="WTI15" s="33"/>
      <c r="WTJ15" s="33"/>
      <c r="WTK15" s="33"/>
      <c r="WTL15" s="33"/>
      <c r="WTM15" s="33"/>
      <c r="WTN15" s="33"/>
      <c r="WTO15" s="33"/>
      <c r="WTP15" s="33"/>
      <c r="WTQ15" s="33"/>
      <c r="WTR15" s="33"/>
      <c r="WTS15" s="33"/>
      <c r="WTT15" s="33"/>
      <c r="WTU15" s="33"/>
      <c r="WTV15" s="33"/>
      <c r="WTW15" s="33"/>
      <c r="WTX15" s="33"/>
      <c r="WTY15" s="33"/>
      <c r="WTZ15" s="33"/>
      <c r="WUA15" s="33"/>
      <c r="WUB15" s="33"/>
      <c r="WUC15" s="33"/>
      <c r="WUD15" s="33"/>
      <c r="WUE15" s="33"/>
      <c r="WUF15" s="33"/>
      <c r="WUG15" s="33"/>
      <c r="WUH15" s="33"/>
      <c r="WUI15" s="33"/>
      <c r="WUJ15" s="33"/>
      <c r="WUK15" s="33"/>
      <c r="WUL15" s="33"/>
      <c r="WUM15" s="33"/>
      <c r="WUN15" s="33"/>
      <c r="WUO15" s="33"/>
      <c r="WUP15" s="33"/>
      <c r="WUQ15" s="33"/>
      <c r="WUR15" s="33"/>
      <c r="WUS15" s="33"/>
      <c r="WUT15" s="33"/>
      <c r="WUU15" s="33"/>
      <c r="WUV15" s="33"/>
      <c r="WUW15" s="33"/>
      <c r="WUX15" s="33"/>
      <c r="WUY15" s="33"/>
      <c r="WUZ15" s="33"/>
      <c r="WVA15" s="33"/>
      <c r="WVB15" s="33"/>
      <c r="WVC15" s="33"/>
      <c r="WVD15" s="33"/>
      <c r="WVE15" s="33"/>
      <c r="WVF15" s="33"/>
      <c r="WVG15" s="33"/>
      <c r="WVH15" s="33"/>
      <c r="WVI15" s="33"/>
      <c r="WVJ15" s="33"/>
      <c r="WVK15" s="33"/>
      <c r="WVL15" s="33"/>
      <c r="WVM15" s="33"/>
      <c r="WVN15" s="33"/>
      <c r="WVO15" s="33"/>
    </row>
    <row r="16" spans="1:16135" s="117" customFormat="1" x14ac:dyDescent="0.2">
      <c r="A16" s="117">
        <v>6</v>
      </c>
      <c r="B16" s="117" t="s">
        <v>562</v>
      </c>
      <c r="C16" s="117" t="s">
        <v>382</v>
      </c>
      <c r="D16" s="214">
        <v>129224</v>
      </c>
      <c r="E16" s="214">
        <f t="shared" si="0"/>
        <v>1292</v>
      </c>
      <c r="F16" s="243">
        <v>130516</v>
      </c>
      <c r="G16" s="168"/>
      <c r="H16" s="117" t="s">
        <v>716</v>
      </c>
      <c r="I16" s="117" t="s">
        <v>717</v>
      </c>
    </row>
    <row r="17" spans="1:16135" s="33" customFormat="1" ht="12.75" customHeight="1" x14ac:dyDescent="0.2">
      <c r="A17" s="117">
        <v>7</v>
      </c>
      <c r="B17" s="117" t="s">
        <v>718</v>
      </c>
      <c r="C17" s="117" t="s">
        <v>667</v>
      </c>
      <c r="D17" s="214">
        <v>127945</v>
      </c>
      <c r="E17" s="214">
        <f t="shared" si="0"/>
        <v>1279</v>
      </c>
      <c r="F17" s="243">
        <v>129224</v>
      </c>
      <c r="G17" s="168"/>
      <c r="H17" s="117" t="s">
        <v>716</v>
      </c>
      <c r="I17" s="117" t="s">
        <v>717</v>
      </c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7"/>
      <c r="IP17" s="117"/>
      <c r="IQ17" s="117"/>
      <c r="IR17" s="117"/>
      <c r="IS17" s="117"/>
      <c r="IT17" s="117"/>
      <c r="IU17" s="117"/>
      <c r="IV17" s="117"/>
      <c r="IW17" s="117"/>
      <c r="IX17" s="117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7"/>
      <c r="NJ17" s="117"/>
      <c r="NK17" s="117"/>
      <c r="NL17" s="117"/>
      <c r="NM17" s="117"/>
      <c r="NN17" s="117"/>
      <c r="NO17" s="117"/>
      <c r="NP17" s="117"/>
      <c r="NQ17" s="117"/>
      <c r="NR17" s="117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7"/>
      <c r="SD17" s="117"/>
      <c r="SE17" s="117"/>
      <c r="SF17" s="117"/>
      <c r="SG17" s="117"/>
      <c r="SH17" s="117"/>
      <c r="SI17" s="117"/>
      <c r="SJ17" s="117"/>
      <c r="SK17" s="117"/>
      <c r="SL17" s="117"/>
      <c r="SM17" s="117"/>
      <c r="SN17" s="117"/>
      <c r="SO17" s="117"/>
      <c r="SP17" s="117"/>
      <c r="SQ17" s="117"/>
      <c r="SR17" s="117"/>
      <c r="SS17" s="117"/>
      <c r="ST17" s="117"/>
      <c r="SU17" s="117"/>
      <c r="SV17" s="117"/>
      <c r="SW17" s="117"/>
      <c r="SX17" s="117"/>
      <c r="SY17" s="117"/>
      <c r="SZ17" s="117"/>
      <c r="TA17" s="117"/>
      <c r="TB17" s="117"/>
      <c r="TC17" s="117"/>
      <c r="TD17" s="117"/>
      <c r="TE17" s="117"/>
      <c r="TF17" s="117"/>
      <c r="TG17" s="117"/>
      <c r="TH17" s="117"/>
      <c r="TI17" s="117"/>
      <c r="TJ17" s="117"/>
      <c r="TK17" s="117"/>
      <c r="TL17" s="117"/>
      <c r="TM17" s="117"/>
      <c r="TN17" s="117"/>
      <c r="TO17" s="117"/>
      <c r="TP17" s="117"/>
      <c r="TQ17" s="117"/>
      <c r="TR17" s="117"/>
      <c r="TS17" s="117"/>
      <c r="TT17" s="117"/>
      <c r="TU17" s="117"/>
      <c r="TV17" s="117"/>
      <c r="TW17" s="117"/>
      <c r="TX17" s="117"/>
      <c r="TY17" s="117"/>
      <c r="TZ17" s="117"/>
      <c r="UA17" s="117"/>
      <c r="UB17" s="117"/>
      <c r="UC17" s="117"/>
      <c r="UD17" s="117"/>
      <c r="UE17" s="117"/>
      <c r="UF17" s="117"/>
      <c r="UG17" s="117"/>
      <c r="UH17" s="117"/>
      <c r="UI17" s="117"/>
      <c r="UJ17" s="117"/>
      <c r="UK17" s="117"/>
      <c r="UL17" s="117"/>
      <c r="UM17" s="117"/>
      <c r="UN17" s="117"/>
      <c r="UO17" s="117"/>
      <c r="UP17" s="117"/>
      <c r="UQ17" s="117"/>
      <c r="UR17" s="117"/>
      <c r="US17" s="117"/>
      <c r="UT17" s="117"/>
      <c r="UU17" s="117"/>
      <c r="UV17" s="117"/>
      <c r="UW17" s="117"/>
      <c r="UX17" s="117"/>
      <c r="UY17" s="117"/>
      <c r="UZ17" s="117"/>
      <c r="VA17" s="117"/>
      <c r="VB17" s="117"/>
      <c r="VC17" s="117"/>
      <c r="VD17" s="117"/>
      <c r="VE17" s="117"/>
      <c r="VF17" s="117"/>
      <c r="VG17" s="117"/>
      <c r="VH17" s="117"/>
      <c r="VI17" s="117"/>
      <c r="VJ17" s="117"/>
      <c r="VK17" s="117"/>
      <c r="VL17" s="117"/>
      <c r="VM17" s="117"/>
      <c r="VN17" s="117"/>
      <c r="VO17" s="117"/>
      <c r="VP17" s="117"/>
      <c r="VQ17" s="117"/>
      <c r="VR17" s="117"/>
      <c r="VS17" s="117"/>
      <c r="VT17" s="117"/>
      <c r="VU17" s="117"/>
      <c r="VV17" s="117"/>
      <c r="VW17" s="117"/>
      <c r="VX17" s="117"/>
      <c r="VY17" s="117"/>
      <c r="VZ17" s="117"/>
      <c r="WA17" s="117"/>
      <c r="WB17" s="117"/>
      <c r="WC17" s="117"/>
      <c r="WD17" s="117"/>
      <c r="WE17" s="117"/>
      <c r="WF17" s="117"/>
      <c r="WG17" s="117"/>
      <c r="WH17" s="117"/>
      <c r="WI17" s="117"/>
      <c r="WJ17" s="117"/>
      <c r="WK17" s="117"/>
      <c r="WL17" s="117"/>
      <c r="WM17" s="117"/>
      <c r="WN17" s="117"/>
      <c r="WO17" s="117"/>
      <c r="WP17" s="117"/>
      <c r="WQ17" s="117"/>
      <c r="WR17" s="117"/>
      <c r="WS17" s="117"/>
      <c r="WT17" s="117"/>
      <c r="WU17" s="117"/>
      <c r="WV17" s="117"/>
      <c r="WW17" s="117"/>
      <c r="WX17" s="117"/>
      <c r="WY17" s="117"/>
      <c r="WZ17" s="117"/>
      <c r="XA17" s="117"/>
      <c r="XB17" s="117"/>
      <c r="XC17" s="117"/>
      <c r="XD17" s="117"/>
      <c r="XE17" s="117"/>
      <c r="XF17" s="117"/>
      <c r="XG17" s="117"/>
      <c r="XH17" s="117"/>
      <c r="XI17" s="117"/>
      <c r="XJ17" s="117"/>
      <c r="XK17" s="117"/>
      <c r="XL17" s="117"/>
      <c r="XM17" s="117"/>
      <c r="XN17" s="117"/>
      <c r="XO17" s="117"/>
      <c r="XP17" s="117"/>
      <c r="XQ17" s="117"/>
      <c r="XR17" s="117"/>
      <c r="XS17" s="117"/>
      <c r="XT17" s="117"/>
      <c r="XU17" s="117"/>
      <c r="XV17" s="117"/>
      <c r="XW17" s="117"/>
      <c r="XX17" s="117"/>
      <c r="XY17" s="117"/>
      <c r="XZ17" s="117"/>
      <c r="YA17" s="117"/>
      <c r="YB17" s="117"/>
      <c r="YC17" s="117"/>
      <c r="YD17" s="117"/>
      <c r="YE17" s="117"/>
      <c r="YF17" s="117"/>
      <c r="YG17" s="117"/>
      <c r="YH17" s="117"/>
      <c r="YI17" s="117"/>
      <c r="YJ17" s="117"/>
      <c r="YK17" s="117"/>
      <c r="YL17" s="117"/>
      <c r="YM17" s="117"/>
      <c r="YN17" s="117"/>
      <c r="YO17" s="117"/>
      <c r="YP17" s="117"/>
      <c r="YQ17" s="117"/>
      <c r="YR17" s="117"/>
      <c r="YS17" s="117"/>
      <c r="YT17" s="117"/>
      <c r="YU17" s="117"/>
      <c r="YV17" s="117"/>
      <c r="YW17" s="117"/>
      <c r="YX17" s="117"/>
      <c r="YY17" s="117"/>
      <c r="YZ17" s="117"/>
      <c r="ZA17" s="117"/>
      <c r="ZB17" s="117"/>
      <c r="ZC17" s="117"/>
      <c r="ZD17" s="117"/>
      <c r="ZE17" s="117"/>
      <c r="ZF17" s="117"/>
      <c r="ZG17" s="117"/>
      <c r="ZH17" s="117"/>
      <c r="ZI17" s="117"/>
      <c r="ZJ17" s="117"/>
      <c r="ZK17" s="117"/>
      <c r="ZL17" s="117"/>
      <c r="ZM17" s="117"/>
      <c r="ZN17" s="117"/>
      <c r="ZO17" s="117"/>
      <c r="ZP17" s="117"/>
      <c r="ZQ17" s="117"/>
      <c r="ZR17" s="117"/>
      <c r="ZS17" s="117"/>
      <c r="ZT17" s="117"/>
      <c r="ZU17" s="117"/>
      <c r="ZV17" s="117"/>
      <c r="ZW17" s="117"/>
      <c r="ZX17" s="117"/>
      <c r="ZY17" s="117"/>
      <c r="ZZ17" s="117"/>
      <c r="AAA17" s="117"/>
      <c r="AAB17" s="117"/>
      <c r="AAC17" s="117"/>
      <c r="AAD17" s="117"/>
      <c r="AAE17" s="117"/>
      <c r="AAF17" s="117"/>
      <c r="AAG17" s="117"/>
      <c r="AAH17" s="117"/>
      <c r="AAI17" s="117"/>
      <c r="AAJ17" s="117"/>
      <c r="AAK17" s="117"/>
      <c r="AAL17" s="117"/>
      <c r="AAM17" s="117"/>
      <c r="AAN17" s="117"/>
      <c r="AAO17" s="117"/>
      <c r="AAP17" s="117"/>
      <c r="AAQ17" s="117"/>
      <c r="AAR17" s="117"/>
      <c r="AAS17" s="117"/>
      <c r="AAT17" s="117"/>
      <c r="AAU17" s="117"/>
      <c r="AAV17" s="117"/>
      <c r="AAW17" s="117"/>
      <c r="AAX17" s="117"/>
      <c r="AAY17" s="117"/>
      <c r="AAZ17" s="117"/>
      <c r="ABA17" s="117"/>
      <c r="ABB17" s="117"/>
      <c r="ABC17" s="117"/>
      <c r="ABD17" s="117"/>
      <c r="ABE17" s="117"/>
      <c r="ABF17" s="117"/>
      <c r="ABG17" s="117"/>
      <c r="ABH17" s="117"/>
      <c r="ABI17" s="117"/>
      <c r="ABJ17" s="117"/>
      <c r="ABK17" s="117"/>
      <c r="ABL17" s="117"/>
      <c r="ABM17" s="117"/>
      <c r="ABN17" s="117"/>
      <c r="ABO17" s="117"/>
      <c r="ABP17" s="117"/>
      <c r="ABQ17" s="117"/>
      <c r="ABR17" s="117"/>
      <c r="ABS17" s="117"/>
      <c r="ABT17" s="117"/>
      <c r="ABU17" s="117"/>
      <c r="ABV17" s="117"/>
      <c r="ABW17" s="117"/>
      <c r="ABX17" s="117"/>
      <c r="ABY17" s="117"/>
      <c r="ABZ17" s="117"/>
      <c r="ACA17" s="117"/>
      <c r="ACB17" s="117"/>
      <c r="ACC17" s="117"/>
      <c r="ACD17" s="117"/>
      <c r="ACE17" s="117"/>
      <c r="ACF17" s="117"/>
      <c r="ACG17" s="117"/>
      <c r="ACH17" s="117"/>
      <c r="ACI17" s="117"/>
      <c r="ACJ17" s="117"/>
      <c r="ACK17" s="117"/>
      <c r="ACL17" s="117"/>
      <c r="ACM17" s="117"/>
      <c r="ACN17" s="117"/>
      <c r="ACO17" s="117"/>
      <c r="ACP17" s="117"/>
      <c r="ACQ17" s="117"/>
      <c r="ACR17" s="117"/>
      <c r="ACS17" s="117"/>
      <c r="ACT17" s="117"/>
      <c r="ACU17" s="117"/>
      <c r="ACV17" s="117"/>
      <c r="ACW17" s="117"/>
      <c r="ACX17" s="117"/>
      <c r="ACY17" s="117"/>
      <c r="ACZ17" s="117"/>
      <c r="ADA17" s="117"/>
      <c r="ADB17" s="117"/>
      <c r="ADC17" s="117"/>
      <c r="ADD17" s="117"/>
      <c r="ADE17" s="117"/>
      <c r="ADF17" s="117"/>
      <c r="ADG17" s="117"/>
      <c r="ADH17" s="117"/>
      <c r="ADI17" s="117"/>
      <c r="ADJ17" s="117"/>
      <c r="ADK17" s="117"/>
      <c r="ADL17" s="117"/>
      <c r="ADM17" s="117"/>
      <c r="ADN17" s="117"/>
      <c r="ADO17" s="117"/>
      <c r="ADP17" s="117"/>
      <c r="ADQ17" s="117"/>
      <c r="ADR17" s="117"/>
      <c r="ADS17" s="117"/>
      <c r="ADT17" s="117"/>
      <c r="ADU17" s="117"/>
      <c r="ADV17" s="117"/>
      <c r="ADW17" s="117"/>
      <c r="ADX17" s="117"/>
      <c r="ADY17" s="117"/>
      <c r="ADZ17" s="117"/>
      <c r="AEA17" s="117"/>
      <c r="AEB17" s="117"/>
      <c r="AEC17" s="117"/>
      <c r="AED17" s="117"/>
      <c r="AEE17" s="117"/>
      <c r="AEF17" s="117"/>
      <c r="AEG17" s="117"/>
      <c r="AEH17" s="117"/>
      <c r="AEI17" s="117"/>
      <c r="AEJ17" s="117"/>
      <c r="AEK17" s="117"/>
      <c r="AEL17" s="117"/>
      <c r="AEM17" s="117"/>
      <c r="AEN17" s="117"/>
      <c r="AEO17" s="117"/>
      <c r="AEP17" s="117"/>
      <c r="AEQ17" s="117"/>
      <c r="AER17" s="117"/>
      <c r="AES17" s="117"/>
      <c r="AET17" s="117"/>
      <c r="AEU17" s="117"/>
      <c r="AEV17" s="117"/>
      <c r="AEW17" s="117"/>
      <c r="AEX17" s="117"/>
      <c r="AEY17" s="117"/>
      <c r="AEZ17" s="117"/>
      <c r="AFA17" s="117"/>
      <c r="AFB17" s="117"/>
      <c r="AFC17" s="117"/>
      <c r="AFD17" s="117"/>
      <c r="AFE17" s="117"/>
      <c r="AFF17" s="117"/>
      <c r="AFG17" s="117"/>
      <c r="AFH17" s="117"/>
      <c r="AFI17" s="117"/>
      <c r="AFJ17" s="117"/>
      <c r="AFK17" s="117"/>
      <c r="AFL17" s="117"/>
      <c r="AFM17" s="117"/>
      <c r="AFN17" s="117"/>
      <c r="AFO17" s="117"/>
      <c r="AFP17" s="117"/>
      <c r="AFQ17" s="117"/>
      <c r="AFR17" s="117"/>
      <c r="AFS17" s="117"/>
      <c r="AFT17" s="117"/>
      <c r="AFU17" s="117"/>
      <c r="AFV17" s="117"/>
      <c r="AFW17" s="117"/>
      <c r="AFX17" s="117"/>
      <c r="AFY17" s="117"/>
      <c r="AFZ17" s="117"/>
      <c r="AGA17" s="117"/>
      <c r="AGB17" s="117"/>
      <c r="AGC17" s="117"/>
      <c r="AGD17" s="117"/>
      <c r="AGE17" s="117"/>
      <c r="AGF17" s="117"/>
      <c r="AGG17" s="117"/>
      <c r="AGH17" s="117"/>
      <c r="AGI17" s="117"/>
      <c r="AGJ17" s="117"/>
      <c r="AGK17" s="117"/>
      <c r="AGL17" s="117"/>
      <c r="AGM17" s="117"/>
      <c r="AGN17" s="117"/>
      <c r="AGO17" s="117"/>
      <c r="AGP17" s="117"/>
      <c r="AGQ17" s="117"/>
      <c r="AGR17" s="117"/>
      <c r="AGS17" s="117"/>
      <c r="AGT17" s="117"/>
      <c r="AGU17" s="117"/>
      <c r="AGV17" s="117"/>
      <c r="AGW17" s="117"/>
      <c r="AGX17" s="117"/>
      <c r="AGY17" s="117"/>
      <c r="AGZ17" s="117"/>
      <c r="AHA17" s="117"/>
      <c r="AHB17" s="117"/>
      <c r="AHC17" s="117"/>
      <c r="AHD17" s="117"/>
      <c r="AHE17" s="117"/>
      <c r="AHF17" s="117"/>
      <c r="AHG17" s="117"/>
      <c r="AHH17" s="117"/>
      <c r="AHI17" s="117"/>
      <c r="AHJ17" s="117"/>
      <c r="AHK17" s="117"/>
      <c r="AHL17" s="117"/>
      <c r="AHM17" s="117"/>
      <c r="AHN17" s="117"/>
      <c r="AHO17" s="117"/>
      <c r="AHP17" s="117"/>
      <c r="AHQ17" s="117"/>
      <c r="AHR17" s="117"/>
      <c r="AHS17" s="117"/>
      <c r="AHT17" s="117"/>
      <c r="AHU17" s="117"/>
      <c r="AHV17" s="117"/>
      <c r="AHW17" s="117"/>
      <c r="AHX17" s="117"/>
      <c r="AHY17" s="117"/>
      <c r="AHZ17" s="117"/>
      <c r="AIA17" s="117"/>
      <c r="AIB17" s="117"/>
      <c r="AIC17" s="117"/>
      <c r="AID17" s="117"/>
      <c r="AIE17" s="117"/>
      <c r="AIF17" s="117"/>
      <c r="AIG17" s="117"/>
      <c r="AIH17" s="117"/>
      <c r="AII17" s="117"/>
      <c r="AIJ17" s="117"/>
      <c r="AIK17" s="117"/>
      <c r="AIL17" s="117"/>
      <c r="AIM17" s="117"/>
      <c r="AIN17" s="117"/>
      <c r="AIO17" s="117"/>
      <c r="AIP17" s="117"/>
      <c r="AIQ17" s="117"/>
      <c r="AIR17" s="117"/>
      <c r="AIS17" s="117"/>
      <c r="AIT17" s="117"/>
      <c r="AIU17" s="117"/>
      <c r="AIV17" s="117"/>
      <c r="AIW17" s="117"/>
      <c r="AIX17" s="117"/>
      <c r="AIY17" s="117"/>
      <c r="AIZ17" s="117"/>
      <c r="AJA17" s="117"/>
      <c r="AJB17" s="117"/>
      <c r="AJC17" s="117"/>
      <c r="AJD17" s="117"/>
      <c r="AJE17" s="117"/>
      <c r="AJF17" s="117"/>
      <c r="AJG17" s="117"/>
      <c r="AJH17" s="117"/>
      <c r="AJI17" s="117"/>
      <c r="AJJ17" s="117"/>
      <c r="AJK17" s="117"/>
      <c r="AJL17" s="117"/>
      <c r="AJM17" s="117"/>
      <c r="AJN17" s="117"/>
      <c r="AJO17" s="117"/>
      <c r="AJP17" s="117"/>
      <c r="AJQ17" s="117"/>
      <c r="AJR17" s="117"/>
      <c r="AJS17" s="117"/>
      <c r="AJT17" s="117"/>
      <c r="AJU17" s="117"/>
      <c r="AJV17" s="117"/>
      <c r="AJW17" s="117"/>
      <c r="AJX17" s="117"/>
      <c r="AJY17" s="117"/>
      <c r="AJZ17" s="117"/>
      <c r="AKA17" s="117"/>
      <c r="AKB17" s="117"/>
      <c r="AKC17" s="117"/>
      <c r="AKD17" s="117"/>
      <c r="AKE17" s="117"/>
      <c r="AKF17" s="117"/>
      <c r="AKG17" s="117"/>
      <c r="AKH17" s="117"/>
      <c r="AKI17" s="117"/>
      <c r="AKJ17" s="117"/>
      <c r="AKK17" s="117"/>
      <c r="AKL17" s="117"/>
      <c r="AKM17" s="117"/>
      <c r="AKN17" s="117"/>
      <c r="AKO17" s="117"/>
      <c r="AKP17" s="117"/>
      <c r="AKQ17" s="117"/>
      <c r="AKR17" s="117"/>
      <c r="AKS17" s="117"/>
      <c r="AKT17" s="117"/>
      <c r="AKU17" s="117"/>
      <c r="AKV17" s="117"/>
      <c r="AKW17" s="117"/>
      <c r="AKX17" s="117"/>
      <c r="AKY17" s="117"/>
      <c r="AKZ17" s="117"/>
      <c r="ALA17" s="117"/>
      <c r="ALB17" s="117"/>
      <c r="ALC17" s="117"/>
      <c r="ALD17" s="117"/>
      <c r="ALE17" s="117"/>
      <c r="ALF17" s="117"/>
      <c r="ALG17" s="117"/>
      <c r="ALH17" s="117"/>
      <c r="ALI17" s="117"/>
      <c r="ALJ17" s="117"/>
      <c r="ALK17" s="117"/>
      <c r="ALL17" s="117"/>
      <c r="ALM17" s="117"/>
      <c r="ALN17" s="117"/>
      <c r="ALO17" s="117"/>
      <c r="ALP17" s="117"/>
      <c r="ALQ17" s="117"/>
      <c r="ALR17" s="117"/>
      <c r="ALS17" s="117"/>
      <c r="ALT17" s="117"/>
      <c r="ALU17" s="117"/>
      <c r="ALV17" s="117"/>
      <c r="ALW17" s="117"/>
      <c r="ALX17" s="117"/>
      <c r="ALY17" s="117"/>
      <c r="ALZ17" s="117"/>
      <c r="AMA17" s="117"/>
      <c r="AMB17" s="117"/>
      <c r="AMC17" s="117"/>
      <c r="AMD17" s="117"/>
      <c r="AME17" s="117"/>
      <c r="AMF17" s="117"/>
      <c r="AMG17" s="117"/>
      <c r="AMH17" s="117"/>
      <c r="AMI17" s="117"/>
      <c r="AMJ17" s="117"/>
      <c r="AMK17" s="117"/>
      <c r="AML17" s="117"/>
      <c r="AMM17" s="117"/>
      <c r="AMN17" s="117"/>
      <c r="AMO17" s="117"/>
      <c r="AMP17" s="117"/>
      <c r="AMQ17" s="117"/>
      <c r="AMR17" s="117"/>
      <c r="AMS17" s="117"/>
      <c r="AMT17" s="117"/>
      <c r="AMU17" s="117"/>
      <c r="AMV17" s="117"/>
      <c r="AMW17" s="117"/>
      <c r="AMX17" s="117"/>
      <c r="AMY17" s="117"/>
      <c r="AMZ17" s="117"/>
      <c r="ANA17" s="117"/>
      <c r="ANB17" s="117"/>
      <c r="ANC17" s="117"/>
      <c r="AND17" s="117"/>
      <c r="ANE17" s="117"/>
      <c r="ANF17" s="117"/>
      <c r="ANG17" s="117"/>
      <c r="ANH17" s="117"/>
      <c r="ANI17" s="117"/>
      <c r="ANJ17" s="117"/>
      <c r="ANK17" s="117"/>
      <c r="ANL17" s="117"/>
      <c r="ANM17" s="117"/>
      <c r="ANN17" s="117"/>
      <c r="ANO17" s="117"/>
      <c r="ANP17" s="117"/>
      <c r="ANQ17" s="117"/>
      <c r="ANR17" s="117"/>
      <c r="ANS17" s="117"/>
      <c r="ANT17" s="117"/>
      <c r="ANU17" s="117"/>
      <c r="ANV17" s="117"/>
      <c r="ANW17" s="117"/>
      <c r="ANX17" s="117"/>
      <c r="ANY17" s="117"/>
      <c r="ANZ17" s="117"/>
      <c r="AOA17" s="117"/>
      <c r="AOB17" s="117"/>
      <c r="AOC17" s="117"/>
      <c r="AOD17" s="117"/>
      <c r="AOE17" s="117"/>
      <c r="AOF17" s="117"/>
      <c r="AOG17" s="117"/>
      <c r="AOH17" s="117"/>
      <c r="AOI17" s="117"/>
      <c r="AOJ17" s="117"/>
      <c r="AOK17" s="117"/>
      <c r="AOL17" s="117"/>
      <c r="AOM17" s="117"/>
      <c r="AON17" s="117"/>
      <c r="AOO17" s="117"/>
      <c r="AOP17" s="117"/>
      <c r="AOQ17" s="117"/>
      <c r="AOR17" s="117"/>
      <c r="AOS17" s="117"/>
      <c r="AOT17" s="117"/>
      <c r="AOU17" s="117"/>
      <c r="AOV17" s="117"/>
      <c r="AOW17" s="117"/>
      <c r="AOX17" s="117"/>
      <c r="AOY17" s="117"/>
      <c r="AOZ17" s="117"/>
      <c r="APA17" s="117"/>
      <c r="APB17" s="117"/>
      <c r="APC17" s="117"/>
      <c r="APD17" s="117"/>
      <c r="APE17" s="117"/>
      <c r="APF17" s="117"/>
      <c r="APG17" s="117"/>
      <c r="APH17" s="117"/>
      <c r="API17" s="117"/>
      <c r="APJ17" s="117"/>
      <c r="APK17" s="117"/>
      <c r="APL17" s="117"/>
      <c r="APM17" s="117"/>
      <c r="APN17" s="117"/>
      <c r="APO17" s="117"/>
      <c r="APP17" s="117"/>
      <c r="APQ17" s="117"/>
      <c r="APR17" s="117"/>
      <c r="APS17" s="117"/>
      <c r="APT17" s="117"/>
      <c r="APU17" s="117"/>
      <c r="APV17" s="117"/>
      <c r="APW17" s="117"/>
      <c r="APX17" s="117"/>
      <c r="APY17" s="117"/>
      <c r="APZ17" s="117"/>
      <c r="AQA17" s="117"/>
      <c r="AQB17" s="117"/>
      <c r="AQC17" s="117"/>
      <c r="AQD17" s="117"/>
      <c r="AQE17" s="117"/>
      <c r="AQF17" s="117"/>
      <c r="AQG17" s="117"/>
      <c r="AQH17" s="117"/>
      <c r="AQI17" s="117"/>
      <c r="AQJ17" s="117"/>
      <c r="AQK17" s="117"/>
      <c r="AQL17" s="117"/>
      <c r="AQM17" s="117"/>
      <c r="AQN17" s="117"/>
      <c r="AQO17" s="117"/>
      <c r="AQP17" s="117"/>
      <c r="AQQ17" s="117"/>
      <c r="AQR17" s="117"/>
      <c r="AQS17" s="117"/>
      <c r="AQT17" s="117"/>
      <c r="AQU17" s="117"/>
      <c r="AQV17" s="117"/>
      <c r="AQW17" s="117"/>
      <c r="AQX17" s="117"/>
      <c r="AQY17" s="117"/>
      <c r="AQZ17" s="117"/>
      <c r="ARA17" s="117"/>
      <c r="ARB17" s="117"/>
      <c r="ARC17" s="117"/>
      <c r="ARD17" s="117"/>
      <c r="ARE17" s="117"/>
      <c r="ARF17" s="117"/>
      <c r="ARG17" s="117"/>
      <c r="ARH17" s="117"/>
      <c r="ARI17" s="117"/>
      <c r="ARJ17" s="117"/>
      <c r="ARK17" s="117"/>
      <c r="ARL17" s="117"/>
      <c r="ARM17" s="117"/>
      <c r="ARN17" s="117"/>
      <c r="ARO17" s="117"/>
      <c r="ARP17" s="117"/>
      <c r="ARQ17" s="117"/>
      <c r="ARR17" s="117"/>
      <c r="ARS17" s="117"/>
      <c r="ART17" s="117"/>
      <c r="ARU17" s="117"/>
      <c r="ARV17" s="117"/>
      <c r="ARW17" s="117"/>
      <c r="ARX17" s="117"/>
      <c r="ARY17" s="117"/>
      <c r="ARZ17" s="117"/>
      <c r="ASA17" s="117"/>
      <c r="ASB17" s="117"/>
      <c r="ASC17" s="117"/>
      <c r="ASD17" s="117"/>
      <c r="ASE17" s="117"/>
      <c r="ASF17" s="117"/>
      <c r="ASG17" s="117"/>
      <c r="ASH17" s="117"/>
      <c r="ASI17" s="117"/>
      <c r="ASJ17" s="117"/>
      <c r="ASK17" s="117"/>
      <c r="ASL17" s="117"/>
      <c r="ASM17" s="117"/>
      <c r="ASN17" s="117"/>
      <c r="ASO17" s="117"/>
      <c r="ASP17" s="117"/>
      <c r="ASQ17" s="117"/>
      <c r="ASR17" s="117"/>
      <c r="ASS17" s="117"/>
      <c r="AST17" s="117"/>
      <c r="ASU17" s="117"/>
      <c r="ASV17" s="117"/>
      <c r="ASW17" s="117"/>
      <c r="ASX17" s="117"/>
      <c r="ASY17" s="117"/>
      <c r="ASZ17" s="117"/>
      <c r="ATA17" s="117"/>
      <c r="ATB17" s="117"/>
      <c r="ATC17" s="117"/>
      <c r="ATD17" s="117"/>
      <c r="ATE17" s="117"/>
      <c r="ATF17" s="117"/>
      <c r="ATG17" s="117"/>
      <c r="ATH17" s="117"/>
      <c r="ATI17" s="117"/>
      <c r="ATJ17" s="117"/>
      <c r="ATK17" s="117"/>
      <c r="ATL17" s="117"/>
      <c r="ATM17" s="117"/>
      <c r="ATN17" s="117"/>
      <c r="ATO17" s="117"/>
      <c r="ATP17" s="117"/>
      <c r="ATQ17" s="117"/>
      <c r="ATR17" s="117"/>
      <c r="ATS17" s="117"/>
      <c r="ATT17" s="117"/>
      <c r="ATU17" s="117"/>
      <c r="ATV17" s="117"/>
      <c r="ATW17" s="117"/>
      <c r="ATX17" s="117"/>
      <c r="ATY17" s="117"/>
      <c r="ATZ17" s="117"/>
      <c r="AUA17" s="117"/>
      <c r="AUB17" s="117"/>
      <c r="AUC17" s="117"/>
      <c r="AUD17" s="117"/>
      <c r="AUE17" s="117"/>
      <c r="AUF17" s="117"/>
      <c r="AUG17" s="117"/>
      <c r="AUH17" s="117"/>
      <c r="AUI17" s="117"/>
      <c r="AUJ17" s="117"/>
      <c r="AUK17" s="117"/>
      <c r="AUL17" s="117"/>
      <c r="AUM17" s="117"/>
      <c r="AUN17" s="117"/>
      <c r="AUO17" s="117"/>
      <c r="AUP17" s="117"/>
      <c r="AUQ17" s="117"/>
      <c r="AUR17" s="117"/>
      <c r="AUS17" s="117"/>
      <c r="AUT17" s="117"/>
      <c r="AUU17" s="117"/>
      <c r="AUV17" s="117"/>
      <c r="AUW17" s="117"/>
      <c r="AUX17" s="117"/>
      <c r="AUY17" s="117"/>
      <c r="AUZ17" s="117"/>
      <c r="AVA17" s="117"/>
      <c r="AVB17" s="117"/>
      <c r="AVC17" s="117"/>
      <c r="AVD17" s="117"/>
      <c r="AVE17" s="117"/>
      <c r="AVF17" s="117"/>
      <c r="AVG17" s="117"/>
      <c r="AVH17" s="117"/>
      <c r="AVI17" s="117"/>
      <c r="AVJ17" s="117"/>
      <c r="AVK17" s="117"/>
      <c r="AVL17" s="117"/>
      <c r="AVM17" s="117"/>
      <c r="AVN17" s="117"/>
      <c r="AVO17" s="117"/>
      <c r="AVP17" s="117"/>
      <c r="AVQ17" s="117"/>
      <c r="AVR17" s="117"/>
      <c r="AVS17" s="117"/>
      <c r="AVT17" s="117"/>
      <c r="AVU17" s="117"/>
      <c r="AVV17" s="117"/>
      <c r="AVW17" s="117"/>
      <c r="AVX17" s="117"/>
      <c r="AVY17" s="117"/>
      <c r="AVZ17" s="117"/>
      <c r="AWA17" s="117"/>
      <c r="AWB17" s="117"/>
      <c r="AWC17" s="117"/>
      <c r="AWD17" s="117"/>
      <c r="AWE17" s="117"/>
      <c r="AWF17" s="117"/>
      <c r="AWG17" s="117"/>
      <c r="AWH17" s="117"/>
      <c r="AWI17" s="117"/>
      <c r="AWJ17" s="117"/>
      <c r="AWK17" s="117"/>
      <c r="AWL17" s="117"/>
      <c r="AWM17" s="117"/>
      <c r="AWN17" s="117"/>
      <c r="AWO17" s="117"/>
      <c r="AWP17" s="117"/>
      <c r="AWQ17" s="117"/>
      <c r="AWR17" s="117"/>
      <c r="AWS17" s="117"/>
      <c r="AWT17" s="117"/>
      <c r="AWU17" s="117"/>
      <c r="AWV17" s="117"/>
      <c r="AWW17" s="117"/>
      <c r="AWX17" s="117"/>
      <c r="AWY17" s="117"/>
      <c r="AWZ17" s="117"/>
      <c r="AXA17" s="117"/>
      <c r="AXB17" s="117"/>
      <c r="AXC17" s="117"/>
      <c r="AXD17" s="117"/>
      <c r="AXE17" s="117"/>
      <c r="AXF17" s="117"/>
      <c r="AXG17" s="117"/>
      <c r="AXH17" s="117"/>
      <c r="AXI17" s="117"/>
      <c r="AXJ17" s="117"/>
      <c r="AXK17" s="117"/>
      <c r="AXL17" s="117"/>
      <c r="AXM17" s="117"/>
      <c r="AXN17" s="117"/>
      <c r="AXO17" s="117"/>
      <c r="AXP17" s="117"/>
      <c r="AXQ17" s="117"/>
      <c r="AXR17" s="117"/>
      <c r="AXS17" s="117"/>
      <c r="AXT17" s="117"/>
      <c r="AXU17" s="117"/>
      <c r="AXV17" s="117"/>
      <c r="AXW17" s="117"/>
      <c r="AXX17" s="117"/>
      <c r="AXY17" s="117"/>
      <c r="AXZ17" s="117"/>
      <c r="AYA17" s="117"/>
      <c r="AYB17" s="117"/>
      <c r="AYC17" s="117"/>
      <c r="AYD17" s="117"/>
      <c r="AYE17" s="117"/>
      <c r="AYF17" s="117"/>
      <c r="AYG17" s="117"/>
      <c r="AYH17" s="117"/>
      <c r="AYI17" s="117"/>
      <c r="AYJ17" s="117"/>
      <c r="AYK17" s="117"/>
      <c r="AYL17" s="117"/>
      <c r="AYM17" s="117"/>
      <c r="AYN17" s="117"/>
      <c r="AYO17" s="117"/>
      <c r="AYP17" s="117"/>
      <c r="AYQ17" s="117"/>
      <c r="AYR17" s="117"/>
      <c r="AYS17" s="117"/>
      <c r="AYT17" s="117"/>
      <c r="AYU17" s="117"/>
      <c r="AYV17" s="117"/>
      <c r="AYW17" s="117"/>
      <c r="AYX17" s="117"/>
      <c r="AYY17" s="117"/>
      <c r="AYZ17" s="117"/>
      <c r="AZA17" s="117"/>
      <c r="AZB17" s="117"/>
      <c r="AZC17" s="117"/>
      <c r="AZD17" s="117"/>
      <c r="AZE17" s="117"/>
      <c r="AZF17" s="117"/>
      <c r="AZG17" s="117"/>
      <c r="AZH17" s="117"/>
      <c r="AZI17" s="117"/>
      <c r="AZJ17" s="117"/>
      <c r="AZK17" s="117"/>
      <c r="AZL17" s="117"/>
      <c r="AZM17" s="117"/>
      <c r="AZN17" s="117"/>
      <c r="AZO17" s="117"/>
      <c r="AZP17" s="117"/>
      <c r="AZQ17" s="117"/>
      <c r="AZR17" s="117"/>
      <c r="AZS17" s="117"/>
      <c r="AZT17" s="117"/>
      <c r="AZU17" s="117"/>
      <c r="AZV17" s="117"/>
      <c r="AZW17" s="117"/>
      <c r="AZX17" s="117"/>
      <c r="AZY17" s="117"/>
      <c r="AZZ17" s="117"/>
      <c r="BAA17" s="117"/>
      <c r="BAB17" s="117"/>
      <c r="BAC17" s="117"/>
      <c r="BAD17" s="117"/>
      <c r="BAE17" s="117"/>
      <c r="BAF17" s="117"/>
      <c r="BAG17" s="117"/>
      <c r="BAH17" s="117"/>
      <c r="BAI17" s="117"/>
      <c r="BAJ17" s="117"/>
      <c r="BAK17" s="117"/>
      <c r="BAL17" s="117"/>
      <c r="BAM17" s="117"/>
      <c r="BAN17" s="117"/>
      <c r="BAO17" s="117"/>
      <c r="BAP17" s="117"/>
      <c r="BAQ17" s="117"/>
      <c r="BAR17" s="117"/>
      <c r="BAS17" s="117"/>
      <c r="BAT17" s="117"/>
      <c r="BAU17" s="117"/>
      <c r="BAV17" s="117"/>
      <c r="BAW17" s="117"/>
      <c r="BAX17" s="117"/>
      <c r="BAY17" s="117"/>
      <c r="BAZ17" s="117"/>
      <c r="BBA17" s="117"/>
      <c r="BBB17" s="117"/>
      <c r="BBC17" s="117"/>
      <c r="BBD17" s="117"/>
      <c r="BBE17" s="117"/>
      <c r="BBF17" s="117"/>
      <c r="BBG17" s="117"/>
      <c r="BBH17" s="117"/>
      <c r="BBI17" s="117"/>
      <c r="BBJ17" s="117"/>
      <c r="BBK17" s="117"/>
      <c r="BBL17" s="117"/>
      <c r="BBM17" s="117"/>
      <c r="BBN17" s="117"/>
      <c r="BBO17" s="117"/>
      <c r="BBP17" s="117"/>
      <c r="BBQ17" s="117"/>
      <c r="BBR17" s="117"/>
      <c r="BBS17" s="117"/>
      <c r="BBT17" s="117"/>
      <c r="BBU17" s="117"/>
      <c r="BBV17" s="117"/>
      <c r="BBW17" s="117"/>
      <c r="BBX17" s="117"/>
      <c r="BBY17" s="117"/>
      <c r="BBZ17" s="117"/>
      <c r="BCA17" s="117"/>
      <c r="BCB17" s="117"/>
      <c r="BCC17" s="117"/>
      <c r="BCD17" s="117"/>
      <c r="BCE17" s="117"/>
      <c r="BCF17" s="117"/>
      <c r="BCG17" s="117"/>
      <c r="BCH17" s="117"/>
      <c r="BCI17" s="117"/>
      <c r="BCJ17" s="117"/>
      <c r="BCK17" s="117"/>
      <c r="BCL17" s="117"/>
      <c r="BCM17" s="117"/>
      <c r="BCN17" s="117"/>
      <c r="BCO17" s="117"/>
      <c r="BCP17" s="117"/>
      <c r="BCQ17" s="117"/>
      <c r="BCR17" s="117"/>
      <c r="BCS17" s="117"/>
      <c r="BCT17" s="117"/>
      <c r="BCU17" s="117"/>
      <c r="BCV17" s="117"/>
      <c r="BCW17" s="117"/>
      <c r="BCX17" s="117"/>
      <c r="BCY17" s="117"/>
      <c r="BCZ17" s="117"/>
      <c r="BDA17" s="117"/>
      <c r="BDB17" s="117"/>
      <c r="BDC17" s="117"/>
      <c r="BDD17" s="117"/>
      <c r="BDE17" s="117"/>
      <c r="BDF17" s="117"/>
      <c r="BDG17" s="117"/>
      <c r="BDH17" s="117"/>
      <c r="BDI17" s="117"/>
      <c r="BDJ17" s="117"/>
      <c r="BDK17" s="117"/>
      <c r="BDL17" s="117"/>
      <c r="BDM17" s="117"/>
      <c r="BDN17" s="117"/>
      <c r="BDO17" s="117"/>
      <c r="BDP17" s="117"/>
      <c r="BDQ17" s="117"/>
      <c r="BDR17" s="117"/>
      <c r="BDS17" s="117"/>
      <c r="BDT17" s="117"/>
      <c r="BDU17" s="117"/>
      <c r="BDV17" s="117"/>
      <c r="BDW17" s="117"/>
      <c r="BDX17" s="117"/>
      <c r="BDY17" s="117"/>
      <c r="BDZ17" s="117"/>
      <c r="BEA17" s="117"/>
      <c r="BEB17" s="117"/>
      <c r="BEC17" s="117"/>
      <c r="BED17" s="117"/>
      <c r="BEE17" s="117"/>
      <c r="BEF17" s="117"/>
      <c r="BEG17" s="117"/>
      <c r="BEH17" s="117"/>
      <c r="BEI17" s="117"/>
      <c r="BEJ17" s="117"/>
      <c r="BEK17" s="117"/>
      <c r="BEL17" s="117"/>
      <c r="BEM17" s="117"/>
      <c r="BEN17" s="117"/>
      <c r="BEO17" s="117"/>
      <c r="BEP17" s="117"/>
      <c r="BEQ17" s="117"/>
      <c r="BER17" s="117"/>
      <c r="BES17" s="117"/>
      <c r="BET17" s="117"/>
      <c r="BEU17" s="117"/>
      <c r="BEV17" s="117"/>
      <c r="BEW17" s="117"/>
      <c r="BEX17" s="117"/>
      <c r="BEY17" s="117"/>
      <c r="BEZ17" s="117"/>
      <c r="BFA17" s="117"/>
      <c r="BFB17" s="117"/>
      <c r="BFC17" s="117"/>
      <c r="BFD17" s="117"/>
      <c r="BFE17" s="117"/>
      <c r="BFF17" s="117"/>
      <c r="BFG17" s="117"/>
      <c r="BFH17" s="117"/>
      <c r="BFI17" s="117"/>
      <c r="BFJ17" s="117"/>
      <c r="BFK17" s="117"/>
      <c r="BFL17" s="117"/>
      <c r="BFM17" s="117"/>
      <c r="BFN17" s="117"/>
      <c r="BFO17" s="117"/>
      <c r="BFP17" s="117"/>
      <c r="BFQ17" s="117"/>
      <c r="BFR17" s="117"/>
      <c r="BFS17" s="117"/>
      <c r="BFT17" s="117"/>
      <c r="BFU17" s="117"/>
      <c r="BFV17" s="117"/>
      <c r="BFW17" s="117"/>
      <c r="BFX17" s="117"/>
      <c r="BFY17" s="117"/>
      <c r="BFZ17" s="117"/>
      <c r="BGA17" s="117"/>
      <c r="BGB17" s="117"/>
      <c r="BGC17" s="117"/>
      <c r="BGD17" s="117"/>
      <c r="BGE17" s="117"/>
      <c r="BGF17" s="117"/>
      <c r="BGG17" s="117"/>
      <c r="BGH17" s="117"/>
      <c r="BGI17" s="117"/>
      <c r="BGJ17" s="117"/>
      <c r="BGK17" s="117"/>
      <c r="BGL17" s="117"/>
      <c r="BGM17" s="117"/>
      <c r="BGN17" s="117"/>
      <c r="BGO17" s="117"/>
      <c r="BGP17" s="117"/>
      <c r="BGQ17" s="117"/>
      <c r="BGR17" s="117"/>
      <c r="BGS17" s="117"/>
      <c r="BGT17" s="117"/>
      <c r="BGU17" s="117"/>
      <c r="BGV17" s="117"/>
      <c r="BGW17" s="117"/>
      <c r="BGX17" s="117"/>
      <c r="BGY17" s="117"/>
      <c r="BGZ17" s="117"/>
      <c r="BHA17" s="117"/>
      <c r="BHB17" s="117"/>
      <c r="BHC17" s="117"/>
      <c r="BHD17" s="117"/>
      <c r="BHE17" s="117"/>
      <c r="BHF17" s="117"/>
      <c r="BHG17" s="117"/>
      <c r="BHH17" s="117"/>
      <c r="BHI17" s="117"/>
      <c r="BHJ17" s="117"/>
      <c r="BHK17" s="117"/>
      <c r="BHL17" s="117"/>
      <c r="BHM17" s="117"/>
      <c r="BHN17" s="117"/>
      <c r="BHO17" s="117"/>
      <c r="BHP17" s="117"/>
      <c r="BHQ17" s="117"/>
      <c r="BHR17" s="117"/>
      <c r="BHS17" s="117"/>
      <c r="BHT17" s="117"/>
      <c r="BHU17" s="117"/>
      <c r="BHV17" s="117"/>
      <c r="BHW17" s="117"/>
      <c r="BHX17" s="117"/>
      <c r="BHY17" s="117"/>
      <c r="BHZ17" s="117"/>
      <c r="BIA17" s="117"/>
      <c r="BIB17" s="117"/>
      <c r="BIC17" s="117"/>
      <c r="BID17" s="117"/>
      <c r="BIE17" s="117"/>
      <c r="BIF17" s="117"/>
      <c r="BIG17" s="117"/>
      <c r="BIH17" s="117"/>
      <c r="BII17" s="117"/>
      <c r="BIJ17" s="117"/>
      <c r="BIK17" s="117"/>
      <c r="BIL17" s="117"/>
      <c r="BIM17" s="117"/>
      <c r="BIN17" s="117"/>
      <c r="BIO17" s="117"/>
      <c r="BIP17" s="117"/>
      <c r="BIQ17" s="117"/>
      <c r="BIR17" s="117"/>
      <c r="BIS17" s="117"/>
      <c r="BIT17" s="117"/>
      <c r="BIU17" s="117"/>
      <c r="BIV17" s="117"/>
      <c r="BIW17" s="117"/>
      <c r="BIX17" s="117"/>
      <c r="BIY17" s="117"/>
      <c r="BIZ17" s="117"/>
      <c r="BJA17" s="117"/>
      <c r="BJB17" s="117"/>
      <c r="BJC17" s="117"/>
      <c r="BJD17" s="117"/>
      <c r="BJE17" s="117"/>
      <c r="BJF17" s="117"/>
      <c r="BJG17" s="117"/>
      <c r="BJH17" s="117"/>
      <c r="BJI17" s="117"/>
      <c r="BJJ17" s="117"/>
      <c r="BJK17" s="117"/>
      <c r="BJL17" s="117"/>
      <c r="BJM17" s="117"/>
      <c r="BJN17" s="117"/>
      <c r="BJO17" s="117"/>
      <c r="BJP17" s="117"/>
      <c r="BJQ17" s="117"/>
      <c r="BJR17" s="117"/>
      <c r="BJS17" s="117"/>
      <c r="BJT17" s="117"/>
      <c r="BJU17" s="117"/>
      <c r="BJV17" s="117"/>
      <c r="BJW17" s="117"/>
      <c r="BJX17" s="117"/>
      <c r="BJY17" s="117"/>
      <c r="BJZ17" s="117"/>
      <c r="BKA17" s="117"/>
      <c r="BKB17" s="117"/>
      <c r="BKC17" s="117"/>
      <c r="BKD17" s="117"/>
      <c r="BKE17" s="117"/>
      <c r="BKF17" s="117"/>
      <c r="BKG17" s="117"/>
      <c r="BKH17" s="117"/>
      <c r="BKI17" s="117"/>
      <c r="BKJ17" s="117"/>
      <c r="BKK17" s="117"/>
      <c r="BKL17" s="117"/>
      <c r="BKM17" s="117"/>
      <c r="BKN17" s="117"/>
      <c r="BKO17" s="117"/>
      <c r="BKP17" s="117"/>
      <c r="BKQ17" s="117"/>
      <c r="BKR17" s="117"/>
      <c r="BKS17" s="117"/>
      <c r="BKT17" s="117"/>
      <c r="BKU17" s="117"/>
      <c r="BKV17" s="117"/>
      <c r="BKW17" s="117"/>
      <c r="BKX17" s="117"/>
      <c r="BKY17" s="117"/>
      <c r="BKZ17" s="117"/>
      <c r="BLA17" s="117"/>
      <c r="BLB17" s="117"/>
      <c r="BLC17" s="117"/>
      <c r="BLD17" s="117"/>
      <c r="BLE17" s="117"/>
      <c r="BLF17" s="117"/>
      <c r="BLG17" s="117"/>
      <c r="BLH17" s="117"/>
      <c r="BLI17" s="117"/>
      <c r="BLJ17" s="117"/>
      <c r="BLK17" s="117"/>
      <c r="BLL17" s="117"/>
      <c r="BLM17" s="117"/>
      <c r="BLN17" s="117"/>
      <c r="BLO17" s="117"/>
      <c r="BLP17" s="117"/>
      <c r="BLQ17" s="117"/>
      <c r="BLR17" s="117"/>
      <c r="BLS17" s="117"/>
      <c r="BLT17" s="117"/>
      <c r="BLU17" s="117"/>
      <c r="BLV17" s="117"/>
      <c r="BLW17" s="117"/>
      <c r="BLX17" s="117"/>
      <c r="BLY17" s="117"/>
      <c r="BLZ17" s="117"/>
      <c r="BMA17" s="117"/>
      <c r="BMB17" s="117"/>
      <c r="BMC17" s="117"/>
      <c r="BMD17" s="117"/>
      <c r="BME17" s="117"/>
      <c r="BMF17" s="117"/>
      <c r="BMG17" s="117"/>
      <c r="BMH17" s="117"/>
      <c r="BMI17" s="117"/>
      <c r="BMJ17" s="117"/>
      <c r="BMK17" s="117"/>
      <c r="BML17" s="117"/>
      <c r="BMM17" s="117"/>
      <c r="BMN17" s="117"/>
      <c r="BMO17" s="117"/>
      <c r="BMP17" s="117"/>
      <c r="BMQ17" s="117"/>
      <c r="BMR17" s="117"/>
      <c r="BMS17" s="117"/>
      <c r="BMT17" s="117"/>
      <c r="BMU17" s="117"/>
      <c r="BMV17" s="117"/>
      <c r="BMW17" s="117"/>
      <c r="BMX17" s="117"/>
      <c r="BMY17" s="117"/>
      <c r="BMZ17" s="117"/>
      <c r="BNA17" s="117"/>
      <c r="BNB17" s="117"/>
      <c r="BNC17" s="117"/>
      <c r="BND17" s="117"/>
      <c r="BNE17" s="117"/>
      <c r="BNF17" s="117"/>
      <c r="BNG17" s="117"/>
      <c r="BNH17" s="117"/>
      <c r="BNI17" s="117"/>
      <c r="BNJ17" s="117"/>
      <c r="BNK17" s="117"/>
      <c r="BNL17" s="117"/>
      <c r="BNM17" s="117"/>
      <c r="BNN17" s="117"/>
      <c r="BNO17" s="117"/>
      <c r="BNP17" s="117"/>
      <c r="BNQ17" s="117"/>
      <c r="BNR17" s="117"/>
      <c r="BNS17" s="117"/>
      <c r="BNT17" s="117"/>
      <c r="BNU17" s="117"/>
      <c r="BNV17" s="117"/>
      <c r="BNW17" s="117"/>
      <c r="BNX17" s="117"/>
      <c r="BNY17" s="117"/>
      <c r="BNZ17" s="117"/>
      <c r="BOA17" s="117"/>
      <c r="BOB17" s="117"/>
      <c r="BOC17" s="117"/>
      <c r="BOD17" s="117"/>
      <c r="BOE17" s="117"/>
      <c r="BOF17" s="117"/>
      <c r="BOG17" s="117"/>
      <c r="BOH17" s="117"/>
      <c r="BOI17" s="117"/>
      <c r="BOJ17" s="117"/>
      <c r="BOK17" s="117"/>
      <c r="BOL17" s="117"/>
      <c r="BOM17" s="117"/>
      <c r="BON17" s="117"/>
      <c r="BOO17" s="117"/>
      <c r="BOP17" s="117"/>
      <c r="BOQ17" s="117"/>
      <c r="BOR17" s="117"/>
      <c r="BOS17" s="117"/>
      <c r="BOT17" s="117"/>
      <c r="BOU17" s="117"/>
      <c r="BOV17" s="117"/>
      <c r="BOW17" s="117"/>
      <c r="BOX17" s="117"/>
      <c r="BOY17" s="117"/>
      <c r="BOZ17" s="117"/>
      <c r="BPA17" s="117"/>
      <c r="BPB17" s="117"/>
      <c r="BPC17" s="117"/>
      <c r="BPD17" s="117"/>
      <c r="BPE17" s="117"/>
      <c r="BPF17" s="117"/>
      <c r="BPG17" s="117"/>
      <c r="BPH17" s="117"/>
      <c r="BPI17" s="117"/>
      <c r="BPJ17" s="117"/>
      <c r="BPK17" s="117"/>
      <c r="BPL17" s="117"/>
      <c r="BPM17" s="117"/>
      <c r="BPN17" s="117"/>
      <c r="BPO17" s="117"/>
      <c r="BPP17" s="117"/>
      <c r="BPQ17" s="117"/>
      <c r="BPR17" s="117"/>
      <c r="BPS17" s="117"/>
      <c r="BPT17" s="117"/>
      <c r="BPU17" s="117"/>
      <c r="BPV17" s="117"/>
      <c r="BPW17" s="117"/>
      <c r="BPX17" s="117"/>
      <c r="BPY17" s="117"/>
      <c r="BPZ17" s="117"/>
      <c r="BQA17" s="117"/>
      <c r="BQB17" s="117"/>
      <c r="BQC17" s="117"/>
      <c r="BQD17" s="117"/>
      <c r="BQE17" s="117"/>
      <c r="BQF17" s="117"/>
      <c r="BQG17" s="117"/>
      <c r="BQH17" s="117"/>
      <c r="BQI17" s="117"/>
      <c r="BQJ17" s="117"/>
      <c r="BQK17" s="117"/>
      <c r="BQL17" s="117"/>
      <c r="BQM17" s="117"/>
      <c r="BQN17" s="117"/>
      <c r="BQO17" s="117"/>
      <c r="BQP17" s="117"/>
      <c r="BQQ17" s="117"/>
      <c r="BQR17" s="117"/>
      <c r="BQS17" s="117"/>
      <c r="BQT17" s="117"/>
      <c r="BQU17" s="117"/>
      <c r="BQV17" s="117"/>
      <c r="BQW17" s="117"/>
      <c r="BQX17" s="117"/>
      <c r="BQY17" s="117"/>
      <c r="BQZ17" s="117"/>
      <c r="BRA17" s="117"/>
      <c r="BRB17" s="117"/>
      <c r="BRC17" s="117"/>
      <c r="BRD17" s="117"/>
      <c r="BRE17" s="117"/>
      <c r="BRF17" s="117"/>
      <c r="BRG17" s="117"/>
      <c r="BRH17" s="117"/>
      <c r="BRI17" s="117"/>
      <c r="BRJ17" s="117"/>
      <c r="BRK17" s="117"/>
      <c r="BRL17" s="117"/>
      <c r="BRM17" s="117"/>
      <c r="BRN17" s="117"/>
      <c r="BRO17" s="117"/>
      <c r="BRP17" s="117"/>
      <c r="BRQ17" s="117"/>
      <c r="BRR17" s="117"/>
      <c r="BRS17" s="117"/>
      <c r="BRT17" s="117"/>
      <c r="BRU17" s="117"/>
      <c r="BRV17" s="117"/>
      <c r="BRW17" s="117"/>
      <c r="BRX17" s="117"/>
      <c r="BRY17" s="117"/>
      <c r="BRZ17" s="117"/>
      <c r="BSA17" s="117"/>
      <c r="BSB17" s="117"/>
      <c r="BSC17" s="117"/>
      <c r="BSD17" s="117"/>
      <c r="BSE17" s="117"/>
      <c r="BSF17" s="117"/>
      <c r="BSG17" s="117"/>
      <c r="BSH17" s="117"/>
      <c r="BSI17" s="117"/>
      <c r="BSJ17" s="117"/>
      <c r="BSK17" s="117"/>
      <c r="BSL17" s="117"/>
      <c r="BSM17" s="117"/>
      <c r="BSN17" s="117"/>
      <c r="BSO17" s="117"/>
      <c r="BSP17" s="117"/>
      <c r="BSQ17" s="117"/>
      <c r="BSR17" s="117"/>
      <c r="BSS17" s="117"/>
      <c r="BST17" s="117"/>
      <c r="BSU17" s="117"/>
      <c r="BSV17" s="117"/>
      <c r="BSW17" s="117"/>
      <c r="BSX17" s="117"/>
      <c r="BSY17" s="117"/>
      <c r="BSZ17" s="117"/>
      <c r="BTA17" s="117"/>
      <c r="BTB17" s="117"/>
      <c r="BTC17" s="117"/>
      <c r="BTD17" s="117"/>
      <c r="BTE17" s="117"/>
      <c r="BTF17" s="117"/>
      <c r="BTG17" s="117"/>
      <c r="BTH17" s="117"/>
      <c r="BTI17" s="117"/>
      <c r="BTJ17" s="117"/>
      <c r="BTK17" s="117"/>
      <c r="BTL17" s="117"/>
      <c r="BTM17" s="117"/>
      <c r="BTN17" s="117"/>
      <c r="BTO17" s="117"/>
      <c r="BTP17" s="117"/>
      <c r="BTQ17" s="117"/>
      <c r="BTR17" s="117"/>
      <c r="BTS17" s="117"/>
      <c r="BTT17" s="117"/>
      <c r="BTU17" s="117"/>
      <c r="BTV17" s="117"/>
      <c r="BTW17" s="117"/>
      <c r="BTX17" s="117"/>
      <c r="BTY17" s="117"/>
      <c r="BTZ17" s="117"/>
      <c r="BUA17" s="117"/>
      <c r="BUB17" s="117"/>
      <c r="BUC17" s="117"/>
      <c r="BUD17" s="117"/>
      <c r="BUE17" s="117"/>
      <c r="BUF17" s="117"/>
      <c r="BUG17" s="117"/>
      <c r="BUH17" s="117"/>
      <c r="BUI17" s="117"/>
      <c r="BUJ17" s="117"/>
      <c r="BUK17" s="117"/>
      <c r="BUL17" s="117"/>
      <c r="BUM17" s="117"/>
      <c r="BUN17" s="117"/>
      <c r="BUO17" s="117"/>
      <c r="BUP17" s="117"/>
      <c r="BUQ17" s="117"/>
      <c r="BUR17" s="117"/>
      <c r="BUS17" s="117"/>
      <c r="BUT17" s="117"/>
      <c r="BUU17" s="117"/>
      <c r="BUV17" s="117"/>
      <c r="BUW17" s="117"/>
      <c r="BUX17" s="117"/>
      <c r="BUY17" s="117"/>
      <c r="BUZ17" s="117"/>
      <c r="BVA17" s="117"/>
      <c r="BVB17" s="117"/>
      <c r="BVC17" s="117"/>
      <c r="BVD17" s="117"/>
      <c r="BVE17" s="117"/>
      <c r="BVF17" s="117"/>
      <c r="BVG17" s="117"/>
      <c r="BVH17" s="117"/>
      <c r="BVI17" s="117"/>
      <c r="BVJ17" s="117"/>
      <c r="BVK17" s="117"/>
      <c r="BVL17" s="117"/>
      <c r="BVM17" s="117"/>
      <c r="BVN17" s="117"/>
      <c r="BVO17" s="117"/>
      <c r="BVP17" s="117"/>
      <c r="BVQ17" s="117"/>
      <c r="BVR17" s="117"/>
      <c r="BVS17" s="117"/>
      <c r="BVT17" s="117"/>
      <c r="BVU17" s="117"/>
      <c r="BVV17" s="117"/>
      <c r="BVW17" s="117"/>
      <c r="BVX17" s="117"/>
      <c r="BVY17" s="117"/>
      <c r="BVZ17" s="117"/>
      <c r="BWA17" s="117"/>
      <c r="BWB17" s="117"/>
      <c r="BWC17" s="117"/>
      <c r="BWD17" s="117"/>
      <c r="BWE17" s="117"/>
      <c r="BWF17" s="117"/>
      <c r="BWG17" s="117"/>
      <c r="BWH17" s="117"/>
      <c r="BWI17" s="117"/>
      <c r="BWJ17" s="117"/>
      <c r="BWK17" s="117"/>
      <c r="BWL17" s="117"/>
      <c r="BWM17" s="117"/>
      <c r="BWN17" s="117"/>
      <c r="BWO17" s="117"/>
      <c r="BWP17" s="117"/>
      <c r="BWQ17" s="117"/>
      <c r="BWR17" s="117"/>
      <c r="BWS17" s="117"/>
      <c r="BWT17" s="117"/>
      <c r="BWU17" s="117"/>
      <c r="BWV17" s="117"/>
      <c r="BWW17" s="117"/>
      <c r="BWX17" s="117"/>
      <c r="BWY17" s="117"/>
      <c r="BWZ17" s="117"/>
      <c r="BXA17" s="117"/>
      <c r="BXB17" s="117"/>
      <c r="BXC17" s="117"/>
      <c r="BXD17" s="117"/>
      <c r="BXE17" s="117"/>
      <c r="BXF17" s="117"/>
      <c r="BXG17" s="117"/>
      <c r="BXH17" s="117"/>
      <c r="BXI17" s="117"/>
      <c r="BXJ17" s="117"/>
      <c r="BXK17" s="117"/>
      <c r="BXL17" s="117"/>
      <c r="BXM17" s="117"/>
      <c r="BXN17" s="117"/>
      <c r="BXO17" s="117"/>
      <c r="BXP17" s="117"/>
      <c r="BXQ17" s="117"/>
      <c r="BXR17" s="117"/>
      <c r="BXS17" s="117"/>
      <c r="BXT17" s="117"/>
      <c r="BXU17" s="117"/>
      <c r="BXV17" s="117"/>
      <c r="BXW17" s="117"/>
      <c r="BXX17" s="117"/>
      <c r="BXY17" s="117"/>
      <c r="BXZ17" s="117"/>
      <c r="BYA17" s="117"/>
      <c r="BYB17" s="117"/>
      <c r="BYC17" s="117"/>
      <c r="BYD17" s="117"/>
      <c r="BYE17" s="117"/>
      <c r="BYF17" s="117"/>
      <c r="BYG17" s="117"/>
      <c r="BYH17" s="117"/>
      <c r="BYI17" s="117"/>
      <c r="BYJ17" s="117"/>
      <c r="BYK17" s="117"/>
      <c r="BYL17" s="117"/>
      <c r="BYM17" s="117"/>
      <c r="BYN17" s="117"/>
      <c r="BYO17" s="117"/>
      <c r="BYP17" s="117"/>
      <c r="BYQ17" s="117"/>
      <c r="BYR17" s="117"/>
      <c r="BYS17" s="117"/>
      <c r="BYT17" s="117"/>
      <c r="BYU17" s="117"/>
      <c r="BYV17" s="117"/>
      <c r="BYW17" s="117"/>
      <c r="BYX17" s="117"/>
      <c r="BYY17" s="117"/>
      <c r="BYZ17" s="117"/>
      <c r="BZA17" s="117"/>
      <c r="BZB17" s="117"/>
      <c r="BZC17" s="117"/>
      <c r="BZD17" s="117"/>
      <c r="BZE17" s="117"/>
      <c r="BZF17" s="117"/>
      <c r="BZG17" s="117"/>
      <c r="BZH17" s="117"/>
      <c r="BZI17" s="117"/>
      <c r="BZJ17" s="117"/>
      <c r="BZK17" s="117"/>
      <c r="BZL17" s="117"/>
      <c r="BZM17" s="117"/>
      <c r="BZN17" s="117"/>
      <c r="BZO17" s="117"/>
      <c r="BZP17" s="117"/>
      <c r="BZQ17" s="117"/>
      <c r="BZR17" s="117"/>
      <c r="BZS17" s="117"/>
      <c r="BZT17" s="117"/>
      <c r="BZU17" s="117"/>
      <c r="BZV17" s="117"/>
      <c r="BZW17" s="117"/>
      <c r="BZX17" s="117"/>
      <c r="BZY17" s="117"/>
      <c r="BZZ17" s="117"/>
      <c r="CAA17" s="117"/>
      <c r="CAB17" s="117"/>
      <c r="CAC17" s="117"/>
      <c r="CAD17" s="117"/>
      <c r="CAE17" s="117"/>
      <c r="CAF17" s="117"/>
      <c r="CAG17" s="117"/>
      <c r="CAH17" s="117"/>
      <c r="CAI17" s="117"/>
      <c r="CAJ17" s="117"/>
      <c r="CAK17" s="117"/>
      <c r="CAL17" s="117"/>
      <c r="CAM17" s="117"/>
      <c r="CAN17" s="117"/>
      <c r="CAO17" s="117"/>
      <c r="CAP17" s="117"/>
      <c r="CAQ17" s="117"/>
      <c r="CAR17" s="117"/>
      <c r="CAS17" s="117"/>
      <c r="CAT17" s="117"/>
      <c r="CAU17" s="117"/>
      <c r="CAV17" s="117"/>
      <c r="CAW17" s="117"/>
      <c r="CAX17" s="117"/>
      <c r="CAY17" s="117"/>
      <c r="CAZ17" s="117"/>
      <c r="CBA17" s="117"/>
      <c r="CBB17" s="117"/>
      <c r="CBC17" s="117"/>
      <c r="CBD17" s="117"/>
      <c r="CBE17" s="117"/>
      <c r="CBF17" s="117"/>
      <c r="CBG17" s="117"/>
      <c r="CBH17" s="117"/>
      <c r="CBI17" s="117"/>
      <c r="CBJ17" s="117"/>
      <c r="CBK17" s="117"/>
      <c r="CBL17" s="117"/>
      <c r="CBM17" s="117"/>
      <c r="CBN17" s="117"/>
      <c r="CBO17" s="117"/>
      <c r="CBP17" s="117"/>
      <c r="CBQ17" s="117"/>
      <c r="CBR17" s="117"/>
      <c r="CBS17" s="117"/>
      <c r="CBT17" s="117"/>
      <c r="CBU17" s="117"/>
      <c r="CBV17" s="117"/>
      <c r="CBW17" s="117"/>
      <c r="CBX17" s="117"/>
      <c r="CBY17" s="117"/>
      <c r="CBZ17" s="117"/>
      <c r="CCA17" s="117"/>
      <c r="CCB17" s="117"/>
      <c r="CCC17" s="117"/>
      <c r="CCD17" s="117"/>
      <c r="CCE17" s="117"/>
      <c r="CCF17" s="117"/>
      <c r="CCG17" s="117"/>
      <c r="CCH17" s="117"/>
      <c r="CCI17" s="117"/>
      <c r="CCJ17" s="117"/>
      <c r="CCK17" s="117"/>
      <c r="CCL17" s="117"/>
      <c r="CCM17" s="117"/>
      <c r="CCN17" s="117"/>
      <c r="CCO17" s="117"/>
      <c r="CCP17" s="117"/>
      <c r="CCQ17" s="117"/>
      <c r="CCR17" s="117"/>
      <c r="CCS17" s="117"/>
      <c r="CCT17" s="117"/>
      <c r="CCU17" s="117"/>
      <c r="CCV17" s="117"/>
      <c r="CCW17" s="117"/>
      <c r="CCX17" s="117"/>
      <c r="CCY17" s="117"/>
      <c r="CCZ17" s="117"/>
      <c r="CDA17" s="117"/>
      <c r="CDB17" s="117"/>
      <c r="CDC17" s="117"/>
      <c r="CDD17" s="117"/>
      <c r="CDE17" s="117"/>
      <c r="CDF17" s="117"/>
      <c r="CDG17" s="117"/>
      <c r="CDH17" s="117"/>
      <c r="CDI17" s="117"/>
      <c r="CDJ17" s="117"/>
      <c r="CDK17" s="117"/>
      <c r="CDL17" s="117"/>
      <c r="CDM17" s="117"/>
      <c r="CDN17" s="117"/>
      <c r="CDO17" s="117"/>
      <c r="CDP17" s="117"/>
      <c r="CDQ17" s="117"/>
      <c r="CDR17" s="117"/>
      <c r="CDS17" s="117"/>
      <c r="CDT17" s="117"/>
      <c r="CDU17" s="117"/>
      <c r="CDV17" s="117"/>
      <c r="CDW17" s="117"/>
      <c r="CDX17" s="117"/>
      <c r="CDY17" s="117"/>
      <c r="CDZ17" s="117"/>
      <c r="CEA17" s="117"/>
      <c r="CEB17" s="117"/>
      <c r="CEC17" s="117"/>
      <c r="CED17" s="117"/>
      <c r="CEE17" s="117"/>
      <c r="CEF17" s="117"/>
      <c r="CEG17" s="117"/>
      <c r="CEH17" s="117"/>
      <c r="CEI17" s="117"/>
      <c r="CEJ17" s="117"/>
      <c r="CEK17" s="117"/>
      <c r="CEL17" s="117"/>
      <c r="CEM17" s="117"/>
      <c r="CEN17" s="117"/>
      <c r="CEO17" s="117"/>
      <c r="CEP17" s="117"/>
      <c r="CEQ17" s="117"/>
      <c r="CER17" s="117"/>
      <c r="CES17" s="117"/>
      <c r="CET17" s="117"/>
      <c r="CEU17" s="117"/>
      <c r="CEV17" s="117"/>
      <c r="CEW17" s="117"/>
      <c r="CEX17" s="117"/>
      <c r="CEY17" s="117"/>
      <c r="CEZ17" s="117"/>
      <c r="CFA17" s="117"/>
      <c r="CFB17" s="117"/>
      <c r="CFC17" s="117"/>
      <c r="CFD17" s="117"/>
      <c r="CFE17" s="117"/>
      <c r="CFF17" s="117"/>
      <c r="CFG17" s="117"/>
      <c r="CFH17" s="117"/>
      <c r="CFI17" s="117"/>
      <c r="CFJ17" s="117"/>
      <c r="CFK17" s="117"/>
      <c r="CFL17" s="117"/>
      <c r="CFM17" s="117"/>
      <c r="CFN17" s="117"/>
      <c r="CFO17" s="117"/>
      <c r="CFP17" s="117"/>
      <c r="CFQ17" s="117"/>
      <c r="CFR17" s="117"/>
      <c r="CFS17" s="117"/>
      <c r="CFT17" s="117"/>
      <c r="CFU17" s="117"/>
      <c r="CFV17" s="117"/>
      <c r="CFW17" s="117"/>
      <c r="CFX17" s="117"/>
      <c r="CFY17" s="117"/>
      <c r="CFZ17" s="117"/>
      <c r="CGA17" s="117"/>
      <c r="CGB17" s="117"/>
      <c r="CGC17" s="117"/>
      <c r="CGD17" s="117"/>
      <c r="CGE17" s="117"/>
      <c r="CGF17" s="117"/>
      <c r="CGG17" s="117"/>
      <c r="CGH17" s="117"/>
      <c r="CGI17" s="117"/>
      <c r="CGJ17" s="117"/>
      <c r="CGK17" s="117"/>
      <c r="CGL17" s="117"/>
      <c r="CGM17" s="117"/>
      <c r="CGN17" s="117"/>
      <c r="CGO17" s="117"/>
      <c r="CGP17" s="117"/>
      <c r="CGQ17" s="117"/>
      <c r="CGR17" s="117"/>
      <c r="CGS17" s="117"/>
      <c r="CGT17" s="117"/>
      <c r="CGU17" s="117"/>
      <c r="CGV17" s="117"/>
      <c r="CGW17" s="117"/>
      <c r="CGX17" s="117"/>
      <c r="CGY17" s="117"/>
      <c r="CGZ17" s="117"/>
      <c r="CHA17" s="117"/>
      <c r="CHB17" s="117"/>
      <c r="CHC17" s="117"/>
      <c r="CHD17" s="117"/>
      <c r="CHE17" s="117"/>
      <c r="CHF17" s="117"/>
      <c r="CHG17" s="117"/>
      <c r="CHH17" s="117"/>
      <c r="CHI17" s="117"/>
      <c r="CHJ17" s="117"/>
      <c r="CHK17" s="117"/>
      <c r="CHL17" s="117"/>
      <c r="CHM17" s="117"/>
      <c r="CHN17" s="117"/>
      <c r="CHO17" s="117"/>
      <c r="CHP17" s="117"/>
      <c r="CHQ17" s="117"/>
      <c r="CHR17" s="117"/>
      <c r="CHS17" s="117"/>
      <c r="CHT17" s="117"/>
      <c r="CHU17" s="117"/>
      <c r="CHV17" s="117"/>
      <c r="CHW17" s="117"/>
      <c r="CHX17" s="117"/>
      <c r="CHY17" s="117"/>
      <c r="CHZ17" s="117"/>
      <c r="CIA17" s="117"/>
      <c r="CIB17" s="117"/>
      <c r="CIC17" s="117"/>
      <c r="CID17" s="117"/>
      <c r="CIE17" s="117"/>
      <c r="CIF17" s="117"/>
      <c r="CIG17" s="117"/>
      <c r="CIH17" s="117"/>
      <c r="CII17" s="117"/>
      <c r="CIJ17" s="117"/>
      <c r="CIK17" s="117"/>
      <c r="CIL17" s="117"/>
      <c r="CIM17" s="117"/>
      <c r="CIN17" s="117"/>
      <c r="CIO17" s="117"/>
      <c r="CIP17" s="117"/>
      <c r="CIQ17" s="117"/>
      <c r="CIR17" s="117"/>
      <c r="CIS17" s="117"/>
      <c r="CIT17" s="117"/>
      <c r="CIU17" s="117"/>
      <c r="CIV17" s="117"/>
      <c r="CIW17" s="117"/>
      <c r="CIX17" s="117"/>
      <c r="CIY17" s="117"/>
      <c r="CIZ17" s="117"/>
      <c r="CJA17" s="117"/>
      <c r="CJB17" s="117"/>
      <c r="CJC17" s="117"/>
      <c r="CJD17" s="117"/>
      <c r="CJE17" s="117"/>
      <c r="CJF17" s="117"/>
      <c r="CJG17" s="117"/>
      <c r="CJH17" s="117"/>
      <c r="CJI17" s="117"/>
      <c r="CJJ17" s="117"/>
      <c r="CJK17" s="117"/>
      <c r="CJL17" s="117"/>
      <c r="CJM17" s="117"/>
      <c r="CJN17" s="117"/>
      <c r="CJO17" s="117"/>
      <c r="CJP17" s="117"/>
      <c r="CJQ17" s="117"/>
      <c r="CJR17" s="117"/>
      <c r="CJS17" s="117"/>
      <c r="CJT17" s="117"/>
      <c r="CJU17" s="117"/>
      <c r="CJV17" s="117"/>
      <c r="CJW17" s="117"/>
      <c r="CJX17" s="117"/>
      <c r="CJY17" s="117"/>
      <c r="CJZ17" s="117"/>
      <c r="CKA17" s="117"/>
      <c r="CKB17" s="117"/>
      <c r="CKC17" s="117"/>
      <c r="CKD17" s="117"/>
      <c r="CKE17" s="117"/>
      <c r="CKF17" s="117"/>
      <c r="CKG17" s="117"/>
      <c r="CKH17" s="117"/>
      <c r="CKI17" s="117"/>
      <c r="CKJ17" s="117"/>
      <c r="CKK17" s="117"/>
      <c r="CKL17" s="117"/>
      <c r="CKM17" s="117"/>
      <c r="CKN17" s="117"/>
      <c r="CKO17" s="117"/>
      <c r="CKP17" s="117"/>
      <c r="CKQ17" s="117"/>
      <c r="CKR17" s="117"/>
      <c r="CKS17" s="117"/>
      <c r="CKT17" s="117"/>
      <c r="CKU17" s="117"/>
      <c r="CKV17" s="117"/>
      <c r="CKW17" s="117"/>
      <c r="CKX17" s="117"/>
      <c r="CKY17" s="117"/>
      <c r="CKZ17" s="117"/>
      <c r="CLA17" s="117"/>
      <c r="CLB17" s="117"/>
      <c r="CLC17" s="117"/>
      <c r="CLD17" s="117"/>
      <c r="CLE17" s="117"/>
      <c r="CLF17" s="117"/>
      <c r="CLG17" s="117"/>
      <c r="CLH17" s="117"/>
      <c r="CLI17" s="117"/>
      <c r="CLJ17" s="117"/>
      <c r="CLK17" s="117"/>
      <c r="CLL17" s="117"/>
      <c r="CLM17" s="117"/>
      <c r="CLN17" s="117"/>
      <c r="CLO17" s="117"/>
      <c r="CLP17" s="117"/>
      <c r="CLQ17" s="117"/>
      <c r="CLR17" s="117"/>
      <c r="CLS17" s="117"/>
      <c r="CLT17" s="117"/>
      <c r="CLU17" s="117"/>
      <c r="CLV17" s="117"/>
      <c r="CLW17" s="117"/>
      <c r="CLX17" s="117"/>
      <c r="CLY17" s="117"/>
      <c r="CLZ17" s="117"/>
      <c r="CMA17" s="117"/>
      <c r="CMB17" s="117"/>
      <c r="CMC17" s="117"/>
      <c r="CMD17" s="117"/>
      <c r="CME17" s="117"/>
      <c r="CMF17" s="117"/>
      <c r="CMG17" s="117"/>
      <c r="CMH17" s="117"/>
      <c r="CMI17" s="117"/>
      <c r="CMJ17" s="117"/>
      <c r="CMK17" s="117"/>
      <c r="CML17" s="117"/>
      <c r="CMM17" s="117"/>
      <c r="CMN17" s="117"/>
      <c r="CMO17" s="117"/>
      <c r="CMP17" s="117"/>
      <c r="CMQ17" s="117"/>
      <c r="CMR17" s="117"/>
      <c r="CMS17" s="117"/>
      <c r="CMT17" s="117"/>
      <c r="CMU17" s="117"/>
      <c r="CMV17" s="117"/>
      <c r="CMW17" s="117"/>
      <c r="CMX17" s="117"/>
      <c r="CMY17" s="117"/>
      <c r="CMZ17" s="117"/>
      <c r="CNA17" s="117"/>
      <c r="CNB17" s="117"/>
      <c r="CNC17" s="117"/>
      <c r="CND17" s="117"/>
      <c r="CNE17" s="117"/>
      <c r="CNF17" s="117"/>
      <c r="CNG17" s="117"/>
      <c r="CNH17" s="117"/>
      <c r="CNI17" s="117"/>
      <c r="CNJ17" s="117"/>
      <c r="CNK17" s="117"/>
      <c r="CNL17" s="117"/>
      <c r="CNM17" s="117"/>
      <c r="CNN17" s="117"/>
      <c r="CNO17" s="117"/>
      <c r="CNP17" s="117"/>
      <c r="CNQ17" s="117"/>
      <c r="CNR17" s="117"/>
      <c r="CNS17" s="117"/>
      <c r="CNT17" s="117"/>
      <c r="CNU17" s="117"/>
      <c r="CNV17" s="117"/>
      <c r="CNW17" s="117"/>
      <c r="CNX17" s="117"/>
      <c r="CNY17" s="117"/>
      <c r="CNZ17" s="117"/>
      <c r="COA17" s="117"/>
      <c r="COB17" s="117"/>
      <c r="COC17" s="117"/>
      <c r="COD17" s="117"/>
      <c r="COE17" s="117"/>
      <c r="COF17" s="117"/>
      <c r="COG17" s="117"/>
      <c r="COH17" s="117"/>
      <c r="COI17" s="117"/>
      <c r="COJ17" s="117"/>
      <c r="COK17" s="117"/>
      <c r="COL17" s="117"/>
      <c r="COM17" s="117"/>
      <c r="CON17" s="117"/>
      <c r="COO17" s="117"/>
      <c r="COP17" s="117"/>
      <c r="COQ17" s="117"/>
      <c r="COR17" s="117"/>
      <c r="COS17" s="117"/>
      <c r="COT17" s="117"/>
      <c r="COU17" s="117"/>
      <c r="COV17" s="117"/>
      <c r="COW17" s="117"/>
      <c r="COX17" s="117"/>
      <c r="COY17" s="117"/>
      <c r="COZ17" s="117"/>
      <c r="CPA17" s="117"/>
      <c r="CPB17" s="117"/>
      <c r="CPC17" s="117"/>
      <c r="CPD17" s="117"/>
      <c r="CPE17" s="117"/>
      <c r="CPF17" s="117"/>
      <c r="CPG17" s="117"/>
      <c r="CPH17" s="117"/>
      <c r="CPI17" s="117"/>
      <c r="CPJ17" s="117"/>
      <c r="CPK17" s="117"/>
      <c r="CPL17" s="117"/>
      <c r="CPM17" s="117"/>
      <c r="CPN17" s="117"/>
      <c r="CPO17" s="117"/>
      <c r="CPP17" s="117"/>
      <c r="CPQ17" s="117"/>
      <c r="CPR17" s="117"/>
      <c r="CPS17" s="117"/>
      <c r="CPT17" s="117"/>
      <c r="CPU17" s="117"/>
      <c r="CPV17" s="117"/>
      <c r="CPW17" s="117"/>
      <c r="CPX17" s="117"/>
      <c r="CPY17" s="117"/>
      <c r="CPZ17" s="117"/>
      <c r="CQA17" s="117"/>
      <c r="CQB17" s="117"/>
      <c r="CQC17" s="117"/>
      <c r="CQD17" s="117"/>
      <c r="CQE17" s="117"/>
      <c r="CQF17" s="117"/>
      <c r="CQG17" s="117"/>
      <c r="CQH17" s="117"/>
      <c r="CQI17" s="117"/>
      <c r="CQJ17" s="117"/>
      <c r="CQK17" s="117"/>
      <c r="CQL17" s="117"/>
      <c r="CQM17" s="117"/>
      <c r="CQN17" s="117"/>
      <c r="CQO17" s="117"/>
      <c r="CQP17" s="117"/>
      <c r="CQQ17" s="117"/>
      <c r="CQR17" s="117"/>
      <c r="CQS17" s="117"/>
      <c r="CQT17" s="117"/>
      <c r="CQU17" s="117"/>
      <c r="CQV17" s="117"/>
      <c r="CQW17" s="117"/>
      <c r="CQX17" s="117"/>
      <c r="CQY17" s="117"/>
      <c r="CQZ17" s="117"/>
      <c r="CRA17" s="117"/>
      <c r="CRB17" s="117"/>
      <c r="CRC17" s="117"/>
      <c r="CRD17" s="117"/>
      <c r="CRE17" s="117"/>
      <c r="CRF17" s="117"/>
      <c r="CRG17" s="117"/>
      <c r="CRH17" s="117"/>
      <c r="CRI17" s="117"/>
      <c r="CRJ17" s="117"/>
      <c r="CRK17" s="117"/>
      <c r="CRL17" s="117"/>
      <c r="CRM17" s="117"/>
      <c r="CRN17" s="117"/>
      <c r="CRO17" s="117"/>
      <c r="CRP17" s="117"/>
      <c r="CRQ17" s="117"/>
      <c r="CRR17" s="117"/>
      <c r="CRS17" s="117"/>
      <c r="CRT17" s="117"/>
      <c r="CRU17" s="117"/>
      <c r="CRV17" s="117"/>
      <c r="CRW17" s="117"/>
      <c r="CRX17" s="117"/>
      <c r="CRY17" s="117"/>
      <c r="CRZ17" s="117"/>
      <c r="CSA17" s="117"/>
      <c r="CSB17" s="117"/>
      <c r="CSC17" s="117"/>
      <c r="CSD17" s="117"/>
      <c r="CSE17" s="117"/>
      <c r="CSF17" s="117"/>
      <c r="CSG17" s="117"/>
      <c r="CSH17" s="117"/>
      <c r="CSI17" s="117"/>
      <c r="CSJ17" s="117"/>
      <c r="CSK17" s="117"/>
      <c r="CSL17" s="117"/>
      <c r="CSM17" s="117"/>
      <c r="CSN17" s="117"/>
      <c r="CSO17" s="117"/>
      <c r="CSP17" s="117"/>
      <c r="CSQ17" s="117"/>
      <c r="CSR17" s="117"/>
      <c r="CSS17" s="117"/>
      <c r="CST17" s="117"/>
      <c r="CSU17" s="117"/>
      <c r="CSV17" s="117"/>
      <c r="CSW17" s="117"/>
      <c r="CSX17" s="117"/>
      <c r="CSY17" s="117"/>
      <c r="CSZ17" s="117"/>
      <c r="CTA17" s="117"/>
      <c r="CTB17" s="117"/>
      <c r="CTC17" s="117"/>
      <c r="CTD17" s="117"/>
      <c r="CTE17" s="117"/>
      <c r="CTF17" s="117"/>
      <c r="CTG17" s="117"/>
      <c r="CTH17" s="117"/>
      <c r="CTI17" s="117"/>
      <c r="CTJ17" s="117"/>
      <c r="CTK17" s="117"/>
      <c r="CTL17" s="117"/>
      <c r="CTM17" s="117"/>
      <c r="CTN17" s="117"/>
      <c r="CTO17" s="117"/>
      <c r="CTP17" s="117"/>
      <c r="CTQ17" s="117"/>
      <c r="CTR17" s="117"/>
      <c r="CTS17" s="117"/>
      <c r="CTT17" s="117"/>
      <c r="CTU17" s="117"/>
      <c r="CTV17" s="117"/>
      <c r="CTW17" s="117"/>
      <c r="CTX17" s="117"/>
      <c r="CTY17" s="117"/>
      <c r="CTZ17" s="117"/>
      <c r="CUA17" s="117"/>
      <c r="CUB17" s="117"/>
      <c r="CUC17" s="117"/>
      <c r="CUD17" s="117"/>
      <c r="CUE17" s="117"/>
      <c r="CUF17" s="117"/>
      <c r="CUG17" s="117"/>
      <c r="CUH17" s="117"/>
      <c r="CUI17" s="117"/>
      <c r="CUJ17" s="117"/>
      <c r="CUK17" s="117"/>
      <c r="CUL17" s="117"/>
      <c r="CUM17" s="117"/>
      <c r="CUN17" s="117"/>
      <c r="CUO17" s="117"/>
      <c r="CUP17" s="117"/>
      <c r="CUQ17" s="117"/>
      <c r="CUR17" s="117"/>
      <c r="CUS17" s="117"/>
      <c r="CUT17" s="117"/>
      <c r="CUU17" s="117"/>
      <c r="CUV17" s="117"/>
      <c r="CUW17" s="117"/>
      <c r="CUX17" s="117"/>
      <c r="CUY17" s="117"/>
      <c r="CUZ17" s="117"/>
      <c r="CVA17" s="117"/>
      <c r="CVB17" s="117"/>
      <c r="CVC17" s="117"/>
      <c r="CVD17" s="117"/>
      <c r="CVE17" s="117"/>
      <c r="CVF17" s="117"/>
      <c r="CVG17" s="117"/>
      <c r="CVH17" s="117"/>
      <c r="CVI17" s="117"/>
      <c r="CVJ17" s="117"/>
      <c r="CVK17" s="117"/>
      <c r="CVL17" s="117"/>
      <c r="CVM17" s="117"/>
      <c r="CVN17" s="117"/>
      <c r="CVO17" s="117"/>
      <c r="CVP17" s="117"/>
      <c r="CVQ17" s="117"/>
      <c r="CVR17" s="117"/>
      <c r="CVS17" s="117"/>
      <c r="CVT17" s="117"/>
      <c r="CVU17" s="117"/>
      <c r="CVV17" s="117"/>
      <c r="CVW17" s="117"/>
      <c r="CVX17" s="117"/>
      <c r="CVY17" s="117"/>
      <c r="CVZ17" s="117"/>
      <c r="CWA17" s="117"/>
      <c r="CWB17" s="117"/>
      <c r="CWC17" s="117"/>
      <c r="CWD17" s="117"/>
      <c r="CWE17" s="117"/>
      <c r="CWF17" s="117"/>
      <c r="CWG17" s="117"/>
      <c r="CWH17" s="117"/>
      <c r="CWI17" s="117"/>
      <c r="CWJ17" s="117"/>
      <c r="CWK17" s="117"/>
      <c r="CWL17" s="117"/>
      <c r="CWM17" s="117"/>
      <c r="CWN17" s="117"/>
      <c r="CWO17" s="117"/>
      <c r="CWP17" s="117"/>
      <c r="CWQ17" s="117"/>
      <c r="CWR17" s="117"/>
      <c r="CWS17" s="117"/>
      <c r="CWT17" s="117"/>
      <c r="CWU17" s="117"/>
      <c r="CWV17" s="117"/>
      <c r="CWW17" s="117"/>
      <c r="CWX17" s="117"/>
      <c r="CWY17" s="117"/>
      <c r="CWZ17" s="117"/>
      <c r="CXA17" s="117"/>
      <c r="CXB17" s="117"/>
      <c r="CXC17" s="117"/>
      <c r="CXD17" s="117"/>
      <c r="CXE17" s="117"/>
      <c r="CXF17" s="117"/>
      <c r="CXG17" s="117"/>
      <c r="CXH17" s="117"/>
      <c r="CXI17" s="117"/>
      <c r="CXJ17" s="117"/>
      <c r="CXK17" s="117"/>
      <c r="CXL17" s="117"/>
      <c r="CXM17" s="117"/>
      <c r="CXN17" s="117"/>
      <c r="CXO17" s="117"/>
      <c r="CXP17" s="117"/>
      <c r="CXQ17" s="117"/>
      <c r="CXR17" s="117"/>
      <c r="CXS17" s="117"/>
      <c r="CXT17" s="117"/>
      <c r="CXU17" s="117"/>
      <c r="CXV17" s="117"/>
      <c r="CXW17" s="117"/>
      <c r="CXX17" s="117"/>
      <c r="CXY17" s="117"/>
      <c r="CXZ17" s="117"/>
      <c r="CYA17" s="117"/>
      <c r="CYB17" s="117"/>
      <c r="CYC17" s="117"/>
      <c r="CYD17" s="117"/>
      <c r="CYE17" s="117"/>
      <c r="CYF17" s="117"/>
      <c r="CYG17" s="117"/>
      <c r="CYH17" s="117"/>
      <c r="CYI17" s="117"/>
      <c r="CYJ17" s="117"/>
      <c r="CYK17" s="117"/>
      <c r="CYL17" s="117"/>
      <c r="CYM17" s="117"/>
      <c r="CYN17" s="117"/>
      <c r="CYO17" s="117"/>
      <c r="CYP17" s="117"/>
      <c r="CYQ17" s="117"/>
      <c r="CYR17" s="117"/>
      <c r="CYS17" s="117"/>
      <c r="CYT17" s="117"/>
      <c r="CYU17" s="117"/>
      <c r="CYV17" s="117"/>
      <c r="CYW17" s="117"/>
      <c r="CYX17" s="117"/>
      <c r="CYY17" s="117"/>
      <c r="CYZ17" s="117"/>
      <c r="CZA17" s="117"/>
      <c r="CZB17" s="117"/>
      <c r="CZC17" s="117"/>
      <c r="CZD17" s="117"/>
      <c r="CZE17" s="117"/>
      <c r="CZF17" s="117"/>
      <c r="CZG17" s="117"/>
      <c r="CZH17" s="117"/>
      <c r="CZI17" s="117"/>
      <c r="CZJ17" s="117"/>
      <c r="CZK17" s="117"/>
      <c r="CZL17" s="117"/>
      <c r="CZM17" s="117"/>
      <c r="CZN17" s="117"/>
      <c r="CZO17" s="117"/>
      <c r="CZP17" s="117"/>
      <c r="CZQ17" s="117"/>
      <c r="CZR17" s="117"/>
      <c r="CZS17" s="117"/>
      <c r="CZT17" s="117"/>
      <c r="CZU17" s="117"/>
      <c r="CZV17" s="117"/>
      <c r="CZW17" s="117"/>
      <c r="CZX17" s="117"/>
      <c r="CZY17" s="117"/>
      <c r="CZZ17" s="117"/>
      <c r="DAA17" s="117"/>
      <c r="DAB17" s="117"/>
      <c r="DAC17" s="117"/>
      <c r="DAD17" s="117"/>
      <c r="DAE17" s="117"/>
      <c r="DAF17" s="117"/>
      <c r="DAG17" s="117"/>
      <c r="DAH17" s="117"/>
      <c r="DAI17" s="117"/>
      <c r="DAJ17" s="117"/>
      <c r="DAK17" s="117"/>
      <c r="DAL17" s="117"/>
      <c r="DAM17" s="117"/>
      <c r="DAN17" s="117"/>
      <c r="DAO17" s="117"/>
      <c r="DAP17" s="117"/>
      <c r="DAQ17" s="117"/>
      <c r="DAR17" s="117"/>
      <c r="DAS17" s="117"/>
      <c r="DAT17" s="117"/>
      <c r="DAU17" s="117"/>
      <c r="DAV17" s="117"/>
      <c r="DAW17" s="117"/>
      <c r="DAX17" s="117"/>
      <c r="DAY17" s="117"/>
      <c r="DAZ17" s="117"/>
      <c r="DBA17" s="117"/>
      <c r="DBB17" s="117"/>
      <c r="DBC17" s="117"/>
      <c r="DBD17" s="117"/>
      <c r="DBE17" s="117"/>
      <c r="DBF17" s="117"/>
      <c r="DBG17" s="117"/>
      <c r="DBH17" s="117"/>
      <c r="DBI17" s="117"/>
      <c r="DBJ17" s="117"/>
      <c r="DBK17" s="117"/>
      <c r="DBL17" s="117"/>
      <c r="DBM17" s="117"/>
      <c r="DBN17" s="117"/>
      <c r="DBO17" s="117"/>
      <c r="DBP17" s="117"/>
      <c r="DBQ17" s="117"/>
      <c r="DBR17" s="117"/>
      <c r="DBS17" s="117"/>
      <c r="DBT17" s="117"/>
      <c r="DBU17" s="117"/>
      <c r="DBV17" s="117"/>
      <c r="DBW17" s="117"/>
      <c r="DBX17" s="117"/>
      <c r="DBY17" s="117"/>
      <c r="DBZ17" s="117"/>
      <c r="DCA17" s="117"/>
      <c r="DCB17" s="117"/>
      <c r="DCC17" s="117"/>
      <c r="DCD17" s="117"/>
      <c r="DCE17" s="117"/>
      <c r="DCF17" s="117"/>
      <c r="DCG17" s="117"/>
      <c r="DCH17" s="117"/>
      <c r="DCI17" s="117"/>
      <c r="DCJ17" s="117"/>
      <c r="DCK17" s="117"/>
      <c r="DCL17" s="117"/>
      <c r="DCM17" s="117"/>
      <c r="DCN17" s="117"/>
      <c r="DCO17" s="117"/>
      <c r="DCP17" s="117"/>
      <c r="DCQ17" s="117"/>
      <c r="DCR17" s="117"/>
      <c r="DCS17" s="117"/>
      <c r="DCT17" s="117"/>
      <c r="DCU17" s="117"/>
      <c r="DCV17" s="117"/>
      <c r="DCW17" s="117"/>
      <c r="DCX17" s="117"/>
      <c r="DCY17" s="117"/>
      <c r="DCZ17" s="117"/>
      <c r="DDA17" s="117"/>
      <c r="DDB17" s="117"/>
      <c r="DDC17" s="117"/>
      <c r="DDD17" s="117"/>
      <c r="DDE17" s="117"/>
      <c r="DDF17" s="117"/>
      <c r="DDG17" s="117"/>
      <c r="DDH17" s="117"/>
      <c r="DDI17" s="117"/>
      <c r="DDJ17" s="117"/>
      <c r="DDK17" s="117"/>
      <c r="DDL17" s="117"/>
      <c r="DDM17" s="117"/>
      <c r="DDN17" s="117"/>
      <c r="DDO17" s="117"/>
      <c r="DDP17" s="117"/>
      <c r="DDQ17" s="117"/>
      <c r="DDR17" s="117"/>
      <c r="DDS17" s="117"/>
      <c r="DDT17" s="117"/>
      <c r="DDU17" s="117"/>
      <c r="DDV17" s="117"/>
      <c r="DDW17" s="117"/>
      <c r="DDX17" s="117"/>
      <c r="DDY17" s="117"/>
      <c r="DDZ17" s="117"/>
      <c r="DEA17" s="117"/>
      <c r="DEB17" s="117"/>
      <c r="DEC17" s="117"/>
      <c r="DED17" s="117"/>
      <c r="DEE17" s="117"/>
      <c r="DEF17" s="117"/>
      <c r="DEG17" s="117"/>
      <c r="DEH17" s="117"/>
      <c r="DEI17" s="117"/>
      <c r="DEJ17" s="117"/>
      <c r="DEK17" s="117"/>
      <c r="DEL17" s="117"/>
      <c r="DEM17" s="117"/>
      <c r="DEN17" s="117"/>
      <c r="DEO17" s="117"/>
      <c r="DEP17" s="117"/>
      <c r="DEQ17" s="117"/>
      <c r="DER17" s="117"/>
      <c r="DES17" s="117"/>
      <c r="DET17" s="117"/>
      <c r="DEU17" s="117"/>
      <c r="DEV17" s="117"/>
      <c r="DEW17" s="117"/>
      <c r="DEX17" s="117"/>
      <c r="DEY17" s="117"/>
      <c r="DEZ17" s="117"/>
      <c r="DFA17" s="117"/>
      <c r="DFB17" s="117"/>
      <c r="DFC17" s="117"/>
      <c r="DFD17" s="117"/>
      <c r="DFE17" s="117"/>
      <c r="DFF17" s="117"/>
      <c r="DFG17" s="117"/>
      <c r="DFH17" s="117"/>
      <c r="DFI17" s="117"/>
      <c r="DFJ17" s="117"/>
      <c r="DFK17" s="117"/>
      <c r="DFL17" s="117"/>
      <c r="DFM17" s="117"/>
      <c r="DFN17" s="117"/>
      <c r="DFO17" s="117"/>
      <c r="DFP17" s="117"/>
      <c r="DFQ17" s="117"/>
      <c r="DFR17" s="117"/>
      <c r="DFS17" s="117"/>
      <c r="DFT17" s="117"/>
      <c r="DFU17" s="117"/>
      <c r="DFV17" s="117"/>
      <c r="DFW17" s="117"/>
      <c r="DFX17" s="117"/>
      <c r="DFY17" s="117"/>
      <c r="DFZ17" s="117"/>
      <c r="DGA17" s="117"/>
      <c r="DGB17" s="117"/>
      <c r="DGC17" s="117"/>
      <c r="DGD17" s="117"/>
      <c r="DGE17" s="117"/>
      <c r="DGF17" s="117"/>
      <c r="DGG17" s="117"/>
      <c r="DGH17" s="117"/>
      <c r="DGI17" s="117"/>
      <c r="DGJ17" s="117"/>
      <c r="DGK17" s="117"/>
      <c r="DGL17" s="117"/>
      <c r="DGM17" s="117"/>
      <c r="DGN17" s="117"/>
      <c r="DGO17" s="117"/>
      <c r="DGP17" s="117"/>
      <c r="DGQ17" s="117"/>
      <c r="DGR17" s="117"/>
      <c r="DGS17" s="117"/>
      <c r="DGT17" s="117"/>
      <c r="DGU17" s="117"/>
      <c r="DGV17" s="117"/>
      <c r="DGW17" s="117"/>
      <c r="DGX17" s="117"/>
      <c r="DGY17" s="117"/>
      <c r="DGZ17" s="117"/>
      <c r="DHA17" s="117"/>
      <c r="DHB17" s="117"/>
      <c r="DHC17" s="117"/>
      <c r="DHD17" s="117"/>
      <c r="DHE17" s="117"/>
      <c r="DHF17" s="117"/>
      <c r="DHG17" s="117"/>
      <c r="DHH17" s="117"/>
      <c r="DHI17" s="117"/>
      <c r="DHJ17" s="117"/>
      <c r="DHK17" s="117"/>
      <c r="DHL17" s="117"/>
      <c r="DHM17" s="117"/>
      <c r="DHN17" s="117"/>
      <c r="DHO17" s="117"/>
      <c r="DHP17" s="117"/>
      <c r="DHQ17" s="117"/>
      <c r="DHR17" s="117"/>
      <c r="DHS17" s="117"/>
      <c r="DHT17" s="117"/>
      <c r="DHU17" s="117"/>
      <c r="DHV17" s="117"/>
      <c r="DHW17" s="117"/>
      <c r="DHX17" s="117"/>
      <c r="DHY17" s="117"/>
      <c r="DHZ17" s="117"/>
      <c r="DIA17" s="117"/>
      <c r="DIB17" s="117"/>
      <c r="DIC17" s="117"/>
      <c r="DID17" s="117"/>
      <c r="DIE17" s="117"/>
      <c r="DIF17" s="117"/>
      <c r="DIG17" s="117"/>
      <c r="DIH17" s="117"/>
      <c r="DII17" s="117"/>
      <c r="DIJ17" s="117"/>
      <c r="DIK17" s="117"/>
      <c r="DIL17" s="117"/>
      <c r="DIM17" s="117"/>
      <c r="DIN17" s="117"/>
      <c r="DIO17" s="117"/>
      <c r="DIP17" s="117"/>
      <c r="DIQ17" s="117"/>
      <c r="DIR17" s="117"/>
      <c r="DIS17" s="117"/>
      <c r="DIT17" s="117"/>
      <c r="DIU17" s="117"/>
      <c r="DIV17" s="117"/>
      <c r="DIW17" s="117"/>
      <c r="DIX17" s="117"/>
      <c r="DIY17" s="117"/>
      <c r="DIZ17" s="117"/>
      <c r="DJA17" s="117"/>
      <c r="DJB17" s="117"/>
      <c r="DJC17" s="117"/>
      <c r="DJD17" s="117"/>
      <c r="DJE17" s="117"/>
      <c r="DJF17" s="117"/>
      <c r="DJG17" s="117"/>
      <c r="DJH17" s="117"/>
      <c r="DJI17" s="117"/>
      <c r="DJJ17" s="117"/>
      <c r="DJK17" s="117"/>
      <c r="DJL17" s="117"/>
      <c r="DJM17" s="117"/>
      <c r="DJN17" s="117"/>
      <c r="DJO17" s="117"/>
      <c r="DJP17" s="117"/>
      <c r="DJQ17" s="117"/>
      <c r="DJR17" s="117"/>
      <c r="DJS17" s="117"/>
      <c r="DJT17" s="117"/>
      <c r="DJU17" s="117"/>
      <c r="DJV17" s="117"/>
      <c r="DJW17" s="117"/>
      <c r="DJX17" s="117"/>
      <c r="DJY17" s="117"/>
      <c r="DJZ17" s="117"/>
      <c r="DKA17" s="117"/>
      <c r="DKB17" s="117"/>
      <c r="DKC17" s="117"/>
      <c r="DKD17" s="117"/>
      <c r="DKE17" s="117"/>
      <c r="DKF17" s="117"/>
      <c r="DKG17" s="117"/>
      <c r="DKH17" s="117"/>
      <c r="DKI17" s="117"/>
      <c r="DKJ17" s="117"/>
      <c r="DKK17" s="117"/>
      <c r="DKL17" s="117"/>
      <c r="DKM17" s="117"/>
      <c r="DKN17" s="117"/>
      <c r="DKO17" s="117"/>
      <c r="DKP17" s="117"/>
      <c r="DKQ17" s="117"/>
      <c r="DKR17" s="117"/>
      <c r="DKS17" s="117"/>
      <c r="DKT17" s="117"/>
      <c r="DKU17" s="117"/>
      <c r="DKV17" s="117"/>
      <c r="DKW17" s="117"/>
      <c r="DKX17" s="117"/>
      <c r="DKY17" s="117"/>
      <c r="DKZ17" s="117"/>
      <c r="DLA17" s="117"/>
      <c r="DLB17" s="117"/>
      <c r="DLC17" s="117"/>
      <c r="DLD17" s="117"/>
      <c r="DLE17" s="117"/>
      <c r="DLF17" s="117"/>
      <c r="DLG17" s="117"/>
      <c r="DLH17" s="117"/>
      <c r="DLI17" s="117"/>
      <c r="DLJ17" s="117"/>
      <c r="DLK17" s="117"/>
      <c r="DLL17" s="117"/>
      <c r="DLM17" s="117"/>
      <c r="DLN17" s="117"/>
      <c r="DLO17" s="117"/>
      <c r="DLP17" s="117"/>
      <c r="DLQ17" s="117"/>
      <c r="DLR17" s="117"/>
      <c r="DLS17" s="117"/>
      <c r="DLT17" s="117"/>
      <c r="DLU17" s="117"/>
      <c r="DLV17" s="117"/>
      <c r="DLW17" s="117"/>
      <c r="DLX17" s="117"/>
      <c r="DLY17" s="117"/>
      <c r="DLZ17" s="117"/>
      <c r="DMA17" s="117"/>
      <c r="DMB17" s="117"/>
      <c r="DMC17" s="117"/>
      <c r="DMD17" s="117"/>
      <c r="DME17" s="117"/>
      <c r="DMF17" s="117"/>
      <c r="DMG17" s="117"/>
      <c r="DMH17" s="117"/>
      <c r="DMI17" s="117"/>
      <c r="DMJ17" s="117"/>
      <c r="DMK17" s="117"/>
      <c r="DML17" s="117"/>
      <c r="DMM17" s="117"/>
      <c r="DMN17" s="117"/>
      <c r="DMO17" s="117"/>
      <c r="DMP17" s="117"/>
      <c r="DMQ17" s="117"/>
      <c r="DMR17" s="117"/>
      <c r="DMS17" s="117"/>
      <c r="DMT17" s="117"/>
      <c r="DMU17" s="117"/>
      <c r="DMV17" s="117"/>
      <c r="DMW17" s="117"/>
      <c r="DMX17" s="117"/>
      <c r="DMY17" s="117"/>
      <c r="DMZ17" s="117"/>
      <c r="DNA17" s="117"/>
      <c r="DNB17" s="117"/>
      <c r="DNC17" s="117"/>
      <c r="DND17" s="117"/>
      <c r="DNE17" s="117"/>
      <c r="DNF17" s="117"/>
      <c r="DNG17" s="117"/>
      <c r="DNH17" s="117"/>
      <c r="DNI17" s="117"/>
      <c r="DNJ17" s="117"/>
      <c r="DNK17" s="117"/>
      <c r="DNL17" s="117"/>
      <c r="DNM17" s="117"/>
      <c r="DNN17" s="117"/>
      <c r="DNO17" s="117"/>
      <c r="DNP17" s="117"/>
      <c r="DNQ17" s="117"/>
      <c r="DNR17" s="117"/>
      <c r="DNS17" s="117"/>
      <c r="DNT17" s="117"/>
      <c r="DNU17" s="117"/>
      <c r="DNV17" s="117"/>
      <c r="DNW17" s="117"/>
      <c r="DNX17" s="117"/>
      <c r="DNY17" s="117"/>
      <c r="DNZ17" s="117"/>
      <c r="DOA17" s="117"/>
      <c r="DOB17" s="117"/>
      <c r="DOC17" s="117"/>
      <c r="DOD17" s="117"/>
      <c r="DOE17" s="117"/>
      <c r="DOF17" s="117"/>
      <c r="DOG17" s="117"/>
      <c r="DOH17" s="117"/>
      <c r="DOI17" s="117"/>
      <c r="DOJ17" s="117"/>
      <c r="DOK17" s="117"/>
      <c r="DOL17" s="117"/>
      <c r="DOM17" s="117"/>
      <c r="DON17" s="117"/>
      <c r="DOO17" s="117"/>
      <c r="DOP17" s="117"/>
      <c r="DOQ17" s="117"/>
      <c r="DOR17" s="117"/>
      <c r="DOS17" s="117"/>
      <c r="DOT17" s="117"/>
      <c r="DOU17" s="117"/>
      <c r="DOV17" s="117"/>
      <c r="DOW17" s="117"/>
      <c r="DOX17" s="117"/>
      <c r="DOY17" s="117"/>
      <c r="DOZ17" s="117"/>
      <c r="DPA17" s="117"/>
      <c r="DPB17" s="117"/>
      <c r="DPC17" s="117"/>
      <c r="DPD17" s="117"/>
      <c r="DPE17" s="117"/>
      <c r="DPF17" s="117"/>
      <c r="DPG17" s="117"/>
      <c r="DPH17" s="117"/>
      <c r="DPI17" s="117"/>
      <c r="DPJ17" s="117"/>
      <c r="DPK17" s="117"/>
      <c r="DPL17" s="117"/>
      <c r="DPM17" s="117"/>
      <c r="DPN17" s="117"/>
      <c r="DPO17" s="117"/>
      <c r="DPP17" s="117"/>
      <c r="DPQ17" s="117"/>
      <c r="DPR17" s="117"/>
      <c r="DPS17" s="117"/>
      <c r="DPT17" s="117"/>
      <c r="DPU17" s="117"/>
      <c r="DPV17" s="117"/>
      <c r="DPW17" s="117"/>
      <c r="DPX17" s="117"/>
      <c r="DPY17" s="117"/>
      <c r="DPZ17" s="117"/>
      <c r="DQA17" s="117"/>
      <c r="DQB17" s="117"/>
      <c r="DQC17" s="117"/>
      <c r="DQD17" s="117"/>
      <c r="DQE17" s="117"/>
      <c r="DQF17" s="117"/>
      <c r="DQG17" s="117"/>
      <c r="DQH17" s="117"/>
      <c r="DQI17" s="117"/>
      <c r="DQJ17" s="117"/>
      <c r="DQK17" s="117"/>
      <c r="DQL17" s="117"/>
      <c r="DQM17" s="117"/>
      <c r="DQN17" s="117"/>
      <c r="DQO17" s="117"/>
      <c r="DQP17" s="117"/>
      <c r="DQQ17" s="117"/>
      <c r="DQR17" s="117"/>
      <c r="DQS17" s="117"/>
      <c r="DQT17" s="117"/>
      <c r="DQU17" s="117"/>
      <c r="DQV17" s="117"/>
      <c r="DQW17" s="117"/>
      <c r="DQX17" s="117"/>
      <c r="DQY17" s="117"/>
      <c r="DQZ17" s="117"/>
      <c r="DRA17" s="117"/>
      <c r="DRB17" s="117"/>
      <c r="DRC17" s="117"/>
      <c r="DRD17" s="117"/>
      <c r="DRE17" s="117"/>
      <c r="DRF17" s="117"/>
      <c r="DRG17" s="117"/>
      <c r="DRH17" s="117"/>
      <c r="DRI17" s="117"/>
      <c r="DRJ17" s="117"/>
      <c r="DRK17" s="117"/>
      <c r="DRL17" s="117"/>
      <c r="DRM17" s="117"/>
      <c r="DRN17" s="117"/>
      <c r="DRO17" s="117"/>
      <c r="DRP17" s="117"/>
      <c r="DRQ17" s="117"/>
      <c r="DRR17" s="117"/>
      <c r="DRS17" s="117"/>
      <c r="DRT17" s="117"/>
      <c r="DRU17" s="117"/>
      <c r="DRV17" s="117"/>
      <c r="DRW17" s="117"/>
      <c r="DRX17" s="117"/>
      <c r="DRY17" s="117"/>
      <c r="DRZ17" s="117"/>
      <c r="DSA17" s="117"/>
      <c r="DSB17" s="117"/>
      <c r="DSC17" s="117"/>
      <c r="DSD17" s="117"/>
      <c r="DSE17" s="117"/>
      <c r="DSF17" s="117"/>
      <c r="DSG17" s="117"/>
      <c r="DSH17" s="117"/>
      <c r="DSI17" s="117"/>
      <c r="DSJ17" s="117"/>
      <c r="DSK17" s="117"/>
      <c r="DSL17" s="117"/>
      <c r="DSM17" s="117"/>
      <c r="DSN17" s="117"/>
      <c r="DSO17" s="117"/>
      <c r="DSP17" s="117"/>
      <c r="DSQ17" s="117"/>
      <c r="DSR17" s="117"/>
      <c r="DSS17" s="117"/>
      <c r="DST17" s="117"/>
      <c r="DSU17" s="117"/>
      <c r="DSV17" s="117"/>
      <c r="DSW17" s="117"/>
      <c r="DSX17" s="117"/>
      <c r="DSY17" s="117"/>
      <c r="DSZ17" s="117"/>
      <c r="DTA17" s="117"/>
      <c r="DTB17" s="117"/>
      <c r="DTC17" s="117"/>
      <c r="DTD17" s="117"/>
      <c r="DTE17" s="117"/>
      <c r="DTF17" s="117"/>
      <c r="DTG17" s="117"/>
      <c r="DTH17" s="117"/>
      <c r="DTI17" s="117"/>
      <c r="DTJ17" s="117"/>
      <c r="DTK17" s="117"/>
      <c r="DTL17" s="117"/>
      <c r="DTM17" s="117"/>
      <c r="DTN17" s="117"/>
      <c r="DTO17" s="117"/>
      <c r="DTP17" s="117"/>
      <c r="DTQ17" s="117"/>
      <c r="DTR17" s="117"/>
      <c r="DTS17" s="117"/>
      <c r="DTT17" s="117"/>
      <c r="DTU17" s="117"/>
      <c r="DTV17" s="117"/>
      <c r="DTW17" s="117"/>
      <c r="DTX17" s="117"/>
      <c r="DTY17" s="117"/>
      <c r="DTZ17" s="117"/>
      <c r="DUA17" s="117"/>
      <c r="DUB17" s="117"/>
      <c r="DUC17" s="117"/>
      <c r="DUD17" s="117"/>
      <c r="DUE17" s="117"/>
      <c r="DUF17" s="117"/>
      <c r="DUG17" s="117"/>
      <c r="DUH17" s="117"/>
      <c r="DUI17" s="117"/>
      <c r="DUJ17" s="117"/>
      <c r="DUK17" s="117"/>
      <c r="DUL17" s="117"/>
      <c r="DUM17" s="117"/>
      <c r="DUN17" s="117"/>
      <c r="DUO17" s="117"/>
      <c r="DUP17" s="117"/>
      <c r="DUQ17" s="117"/>
      <c r="DUR17" s="117"/>
      <c r="DUS17" s="117"/>
      <c r="DUT17" s="117"/>
      <c r="DUU17" s="117"/>
      <c r="DUV17" s="117"/>
      <c r="DUW17" s="117"/>
      <c r="DUX17" s="117"/>
      <c r="DUY17" s="117"/>
      <c r="DUZ17" s="117"/>
      <c r="DVA17" s="117"/>
      <c r="DVB17" s="117"/>
      <c r="DVC17" s="117"/>
      <c r="DVD17" s="117"/>
      <c r="DVE17" s="117"/>
      <c r="DVF17" s="117"/>
      <c r="DVG17" s="117"/>
      <c r="DVH17" s="117"/>
      <c r="DVI17" s="117"/>
      <c r="DVJ17" s="117"/>
      <c r="DVK17" s="117"/>
      <c r="DVL17" s="117"/>
      <c r="DVM17" s="117"/>
      <c r="DVN17" s="117"/>
      <c r="DVO17" s="117"/>
      <c r="DVP17" s="117"/>
      <c r="DVQ17" s="117"/>
      <c r="DVR17" s="117"/>
      <c r="DVS17" s="117"/>
      <c r="DVT17" s="117"/>
      <c r="DVU17" s="117"/>
      <c r="DVV17" s="117"/>
      <c r="DVW17" s="117"/>
      <c r="DVX17" s="117"/>
      <c r="DVY17" s="117"/>
      <c r="DVZ17" s="117"/>
      <c r="DWA17" s="117"/>
      <c r="DWB17" s="117"/>
      <c r="DWC17" s="117"/>
      <c r="DWD17" s="117"/>
      <c r="DWE17" s="117"/>
      <c r="DWF17" s="117"/>
      <c r="DWG17" s="117"/>
      <c r="DWH17" s="117"/>
      <c r="DWI17" s="117"/>
      <c r="DWJ17" s="117"/>
      <c r="DWK17" s="117"/>
      <c r="DWL17" s="117"/>
      <c r="DWM17" s="117"/>
      <c r="DWN17" s="117"/>
      <c r="DWO17" s="117"/>
      <c r="DWP17" s="117"/>
      <c r="DWQ17" s="117"/>
      <c r="DWR17" s="117"/>
      <c r="DWS17" s="117"/>
      <c r="DWT17" s="117"/>
      <c r="DWU17" s="117"/>
      <c r="DWV17" s="117"/>
      <c r="DWW17" s="117"/>
      <c r="DWX17" s="117"/>
      <c r="DWY17" s="117"/>
      <c r="DWZ17" s="117"/>
      <c r="DXA17" s="117"/>
      <c r="DXB17" s="117"/>
      <c r="DXC17" s="117"/>
      <c r="DXD17" s="117"/>
      <c r="DXE17" s="117"/>
      <c r="DXF17" s="117"/>
      <c r="DXG17" s="117"/>
      <c r="DXH17" s="117"/>
      <c r="DXI17" s="117"/>
      <c r="DXJ17" s="117"/>
      <c r="DXK17" s="117"/>
      <c r="DXL17" s="117"/>
      <c r="DXM17" s="117"/>
      <c r="DXN17" s="117"/>
      <c r="DXO17" s="117"/>
      <c r="DXP17" s="117"/>
      <c r="DXQ17" s="117"/>
      <c r="DXR17" s="117"/>
      <c r="DXS17" s="117"/>
      <c r="DXT17" s="117"/>
      <c r="DXU17" s="117"/>
      <c r="DXV17" s="117"/>
      <c r="DXW17" s="117"/>
      <c r="DXX17" s="117"/>
      <c r="DXY17" s="117"/>
      <c r="DXZ17" s="117"/>
      <c r="DYA17" s="117"/>
      <c r="DYB17" s="117"/>
      <c r="DYC17" s="117"/>
      <c r="DYD17" s="117"/>
      <c r="DYE17" s="117"/>
      <c r="DYF17" s="117"/>
      <c r="DYG17" s="117"/>
      <c r="DYH17" s="117"/>
      <c r="DYI17" s="117"/>
      <c r="DYJ17" s="117"/>
      <c r="DYK17" s="117"/>
      <c r="DYL17" s="117"/>
      <c r="DYM17" s="117"/>
      <c r="DYN17" s="117"/>
      <c r="DYO17" s="117"/>
      <c r="DYP17" s="117"/>
      <c r="DYQ17" s="117"/>
      <c r="DYR17" s="117"/>
      <c r="DYS17" s="117"/>
      <c r="DYT17" s="117"/>
      <c r="DYU17" s="117"/>
      <c r="DYV17" s="117"/>
      <c r="DYW17" s="117"/>
      <c r="DYX17" s="117"/>
      <c r="DYY17" s="117"/>
      <c r="DYZ17" s="117"/>
      <c r="DZA17" s="117"/>
      <c r="DZB17" s="117"/>
      <c r="DZC17" s="117"/>
      <c r="DZD17" s="117"/>
      <c r="DZE17" s="117"/>
      <c r="DZF17" s="117"/>
      <c r="DZG17" s="117"/>
      <c r="DZH17" s="117"/>
      <c r="DZI17" s="117"/>
      <c r="DZJ17" s="117"/>
      <c r="DZK17" s="117"/>
      <c r="DZL17" s="117"/>
      <c r="DZM17" s="117"/>
      <c r="DZN17" s="117"/>
      <c r="DZO17" s="117"/>
      <c r="DZP17" s="117"/>
      <c r="DZQ17" s="117"/>
      <c r="DZR17" s="117"/>
      <c r="DZS17" s="117"/>
      <c r="DZT17" s="117"/>
      <c r="DZU17" s="117"/>
      <c r="DZV17" s="117"/>
      <c r="DZW17" s="117"/>
      <c r="DZX17" s="117"/>
      <c r="DZY17" s="117"/>
      <c r="DZZ17" s="117"/>
      <c r="EAA17" s="117"/>
      <c r="EAB17" s="117"/>
      <c r="EAC17" s="117"/>
      <c r="EAD17" s="117"/>
      <c r="EAE17" s="117"/>
      <c r="EAF17" s="117"/>
      <c r="EAG17" s="117"/>
      <c r="EAH17" s="117"/>
      <c r="EAI17" s="117"/>
      <c r="EAJ17" s="117"/>
      <c r="EAK17" s="117"/>
      <c r="EAL17" s="117"/>
      <c r="EAM17" s="117"/>
      <c r="EAN17" s="117"/>
      <c r="EAO17" s="117"/>
      <c r="EAP17" s="117"/>
      <c r="EAQ17" s="117"/>
      <c r="EAR17" s="117"/>
      <c r="EAS17" s="117"/>
      <c r="EAT17" s="117"/>
      <c r="EAU17" s="117"/>
      <c r="EAV17" s="117"/>
      <c r="EAW17" s="117"/>
      <c r="EAX17" s="117"/>
      <c r="EAY17" s="117"/>
      <c r="EAZ17" s="117"/>
      <c r="EBA17" s="117"/>
      <c r="EBB17" s="117"/>
      <c r="EBC17" s="117"/>
      <c r="EBD17" s="117"/>
      <c r="EBE17" s="117"/>
      <c r="EBF17" s="117"/>
      <c r="EBG17" s="117"/>
      <c r="EBH17" s="117"/>
      <c r="EBI17" s="117"/>
      <c r="EBJ17" s="117"/>
      <c r="EBK17" s="117"/>
      <c r="EBL17" s="117"/>
      <c r="EBM17" s="117"/>
      <c r="EBN17" s="117"/>
      <c r="EBO17" s="117"/>
      <c r="EBP17" s="117"/>
      <c r="EBQ17" s="117"/>
      <c r="EBR17" s="117"/>
      <c r="EBS17" s="117"/>
      <c r="EBT17" s="117"/>
      <c r="EBU17" s="117"/>
      <c r="EBV17" s="117"/>
      <c r="EBW17" s="117"/>
      <c r="EBX17" s="117"/>
      <c r="EBY17" s="117"/>
      <c r="EBZ17" s="117"/>
      <c r="ECA17" s="117"/>
      <c r="ECB17" s="117"/>
      <c r="ECC17" s="117"/>
      <c r="ECD17" s="117"/>
      <c r="ECE17" s="117"/>
      <c r="ECF17" s="117"/>
      <c r="ECG17" s="117"/>
      <c r="ECH17" s="117"/>
      <c r="ECI17" s="117"/>
      <c r="ECJ17" s="117"/>
      <c r="ECK17" s="117"/>
      <c r="ECL17" s="117"/>
      <c r="ECM17" s="117"/>
      <c r="ECN17" s="117"/>
      <c r="ECO17" s="117"/>
      <c r="ECP17" s="117"/>
      <c r="ECQ17" s="117"/>
      <c r="ECR17" s="117"/>
      <c r="ECS17" s="117"/>
      <c r="ECT17" s="117"/>
      <c r="ECU17" s="117"/>
      <c r="ECV17" s="117"/>
      <c r="ECW17" s="117"/>
      <c r="ECX17" s="117"/>
      <c r="ECY17" s="117"/>
      <c r="ECZ17" s="117"/>
      <c r="EDA17" s="117"/>
      <c r="EDB17" s="117"/>
      <c r="EDC17" s="117"/>
      <c r="EDD17" s="117"/>
      <c r="EDE17" s="117"/>
      <c r="EDF17" s="117"/>
      <c r="EDG17" s="117"/>
      <c r="EDH17" s="117"/>
      <c r="EDI17" s="117"/>
      <c r="EDJ17" s="117"/>
      <c r="EDK17" s="117"/>
      <c r="EDL17" s="117"/>
      <c r="EDM17" s="117"/>
      <c r="EDN17" s="117"/>
      <c r="EDO17" s="117"/>
      <c r="EDP17" s="117"/>
      <c r="EDQ17" s="117"/>
      <c r="EDR17" s="117"/>
      <c r="EDS17" s="117"/>
      <c r="EDT17" s="117"/>
      <c r="EDU17" s="117"/>
      <c r="EDV17" s="117"/>
      <c r="EDW17" s="117"/>
      <c r="EDX17" s="117"/>
      <c r="EDY17" s="117"/>
      <c r="EDZ17" s="117"/>
      <c r="EEA17" s="117"/>
      <c r="EEB17" s="117"/>
      <c r="EEC17" s="117"/>
      <c r="EED17" s="117"/>
      <c r="EEE17" s="117"/>
      <c r="EEF17" s="117"/>
      <c r="EEG17" s="117"/>
      <c r="EEH17" s="117"/>
      <c r="EEI17" s="117"/>
      <c r="EEJ17" s="117"/>
      <c r="EEK17" s="117"/>
      <c r="EEL17" s="117"/>
      <c r="EEM17" s="117"/>
      <c r="EEN17" s="117"/>
      <c r="EEO17" s="117"/>
      <c r="EEP17" s="117"/>
      <c r="EEQ17" s="117"/>
      <c r="EER17" s="117"/>
      <c r="EES17" s="117"/>
      <c r="EET17" s="117"/>
      <c r="EEU17" s="117"/>
      <c r="EEV17" s="117"/>
      <c r="EEW17" s="117"/>
      <c r="EEX17" s="117"/>
      <c r="EEY17" s="117"/>
      <c r="EEZ17" s="117"/>
      <c r="EFA17" s="117"/>
      <c r="EFB17" s="117"/>
      <c r="EFC17" s="117"/>
      <c r="EFD17" s="117"/>
      <c r="EFE17" s="117"/>
      <c r="EFF17" s="117"/>
      <c r="EFG17" s="117"/>
      <c r="EFH17" s="117"/>
      <c r="EFI17" s="117"/>
      <c r="EFJ17" s="117"/>
      <c r="EFK17" s="117"/>
      <c r="EFL17" s="117"/>
      <c r="EFM17" s="117"/>
      <c r="EFN17" s="117"/>
      <c r="EFO17" s="117"/>
      <c r="EFP17" s="117"/>
      <c r="EFQ17" s="117"/>
      <c r="EFR17" s="117"/>
      <c r="EFS17" s="117"/>
      <c r="EFT17" s="117"/>
      <c r="EFU17" s="117"/>
      <c r="EFV17" s="117"/>
      <c r="EFW17" s="117"/>
      <c r="EFX17" s="117"/>
      <c r="EFY17" s="117"/>
      <c r="EFZ17" s="117"/>
      <c r="EGA17" s="117"/>
      <c r="EGB17" s="117"/>
      <c r="EGC17" s="117"/>
      <c r="EGD17" s="117"/>
      <c r="EGE17" s="117"/>
      <c r="EGF17" s="117"/>
      <c r="EGG17" s="117"/>
      <c r="EGH17" s="117"/>
      <c r="EGI17" s="117"/>
      <c r="EGJ17" s="117"/>
      <c r="EGK17" s="117"/>
      <c r="EGL17" s="117"/>
      <c r="EGM17" s="117"/>
      <c r="EGN17" s="117"/>
      <c r="EGO17" s="117"/>
      <c r="EGP17" s="117"/>
      <c r="EGQ17" s="117"/>
      <c r="EGR17" s="117"/>
      <c r="EGS17" s="117"/>
      <c r="EGT17" s="117"/>
      <c r="EGU17" s="117"/>
      <c r="EGV17" s="117"/>
      <c r="EGW17" s="117"/>
      <c r="EGX17" s="117"/>
      <c r="EGY17" s="117"/>
      <c r="EGZ17" s="117"/>
      <c r="EHA17" s="117"/>
      <c r="EHB17" s="117"/>
      <c r="EHC17" s="117"/>
      <c r="EHD17" s="117"/>
      <c r="EHE17" s="117"/>
      <c r="EHF17" s="117"/>
      <c r="EHG17" s="117"/>
      <c r="EHH17" s="117"/>
      <c r="EHI17" s="117"/>
      <c r="EHJ17" s="117"/>
      <c r="EHK17" s="117"/>
      <c r="EHL17" s="117"/>
      <c r="EHM17" s="117"/>
      <c r="EHN17" s="117"/>
      <c r="EHO17" s="117"/>
      <c r="EHP17" s="117"/>
      <c r="EHQ17" s="117"/>
      <c r="EHR17" s="117"/>
      <c r="EHS17" s="117"/>
      <c r="EHT17" s="117"/>
      <c r="EHU17" s="117"/>
      <c r="EHV17" s="117"/>
      <c r="EHW17" s="117"/>
      <c r="EHX17" s="117"/>
      <c r="EHY17" s="117"/>
      <c r="EHZ17" s="117"/>
      <c r="EIA17" s="117"/>
      <c r="EIB17" s="117"/>
      <c r="EIC17" s="117"/>
      <c r="EID17" s="117"/>
      <c r="EIE17" s="117"/>
      <c r="EIF17" s="117"/>
      <c r="EIG17" s="117"/>
      <c r="EIH17" s="117"/>
      <c r="EII17" s="117"/>
      <c r="EIJ17" s="117"/>
      <c r="EIK17" s="117"/>
      <c r="EIL17" s="117"/>
      <c r="EIM17" s="117"/>
      <c r="EIN17" s="117"/>
      <c r="EIO17" s="117"/>
      <c r="EIP17" s="117"/>
      <c r="EIQ17" s="117"/>
      <c r="EIR17" s="117"/>
      <c r="EIS17" s="117"/>
      <c r="EIT17" s="117"/>
      <c r="EIU17" s="117"/>
      <c r="EIV17" s="117"/>
      <c r="EIW17" s="117"/>
      <c r="EIX17" s="117"/>
      <c r="EIY17" s="117"/>
      <c r="EIZ17" s="117"/>
      <c r="EJA17" s="117"/>
      <c r="EJB17" s="117"/>
      <c r="EJC17" s="117"/>
      <c r="EJD17" s="117"/>
      <c r="EJE17" s="117"/>
      <c r="EJF17" s="117"/>
      <c r="EJG17" s="117"/>
      <c r="EJH17" s="117"/>
      <c r="EJI17" s="117"/>
      <c r="EJJ17" s="117"/>
      <c r="EJK17" s="117"/>
      <c r="EJL17" s="117"/>
      <c r="EJM17" s="117"/>
      <c r="EJN17" s="117"/>
      <c r="EJO17" s="117"/>
      <c r="EJP17" s="117"/>
      <c r="EJQ17" s="117"/>
      <c r="EJR17" s="117"/>
      <c r="EJS17" s="117"/>
      <c r="EJT17" s="117"/>
      <c r="EJU17" s="117"/>
      <c r="EJV17" s="117"/>
      <c r="EJW17" s="117"/>
      <c r="EJX17" s="117"/>
      <c r="EJY17" s="117"/>
      <c r="EJZ17" s="117"/>
      <c r="EKA17" s="117"/>
      <c r="EKB17" s="117"/>
      <c r="EKC17" s="117"/>
      <c r="EKD17" s="117"/>
      <c r="EKE17" s="117"/>
      <c r="EKF17" s="117"/>
      <c r="EKG17" s="117"/>
      <c r="EKH17" s="117"/>
      <c r="EKI17" s="117"/>
      <c r="EKJ17" s="117"/>
      <c r="EKK17" s="117"/>
      <c r="EKL17" s="117"/>
      <c r="EKM17" s="117"/>
      <c r="EKN17" s="117"/>
      <c r="EKO17" s="117"/>
      <c r="EKP17" s="117"/>
      <c r="EKQ17" s="117"/>
      <c r="EKR17" s="117"/>
      <c r="EKS17" s="117"/>
      <c r="EKT17" s="117"/>
      <c r="EKU17" s="117"/>
      <c r="EKV17" s="117"/>
      <c r="EKW17" s="117"/>
      <c r="EKX17" s="117"/>
      <c r="EKY17" s="117"/>
      <c r="EKZ17" s="117"/>
      <c r="ELA17" s="117"/>
      <c r="ELB17" s="117"/>
      <c r="ELC17" s="117"/>
      <c r="ELD17" s="117"/>
      <c r="ELE17" s="117"/>
      <c r="ELF17" s="117"/>
      <c r="ELG17" s="117"/>
      <c r="ELH17" s="117"/>
      <c r="ELI17" s="117"/>
      <c r="ELJ17" s="117"/>
      <c r="ELK17" s="117"/>
      <c r="ELL17" s="117"/>
      <c r="ELM17" s="117"/>
      <c r="ELN17" s="117"/>
      <c r="ELO17" s="117"/>
      <c r="ELP17" s="117"/>
      <c r="ELQ17" s="117"/>
      <c r="ELR17" s="117"/>
      <c r="ELS17" s="117"/>
      <c r="ELT17" s="117"/>
      <c r="ELU17" s="117"/>
      <c r="ELV17" s="117"/>
      <c r="ELW17" s="117"/>
      <c r="ELX17" s="117"/>
      <c r="ELY17" s="117"/>
      <c r="ELZ17" s="117"/>
      <c r="EMA17" s="117"/>
      <c r="EMB17" s="117"/>
      <c r="EMC17" s="117"/>
      <c r="EMD17" s="117"/>
      <c r="EME17" s="117"/>
      <c r="EMF17" s="117"/>
      <c r="EMG17" s="117"/>
      <c r="EMH17" s="117"/>
      <c r="EMI17" s="117"/>
      <c r="EMJ17" s="117"/>
      <c r="EMK17" s="117"/>
      <c r="EML17" s="117"/>
      <c r="EMM17" s="117"/>
      <c r="EMN17" s="117"/>
      <c r="EMO17" s="117"/>
      <c r="EMP17" s="117"/>
      <c r="EMQ17" s="117"/>
      <c r="EMR17" s="117"/>
      <c r="EMS17" s="117"/>
      <c r="EMT17" s="117"/>
      <c r="EMU17" s="117"/>
      <c r="EMV17" s="117"/>
      <c r="EMW17" s="117"/>
      <c r="EMX17" s="117"/>
      <c r="EMY17" s="117"/>
      <c r="EMZ17" s="117"/>
      <c r="ENA17" s="117"/>
      <c r="ENB17" s="117"/>
      <c r="ENC17" s="117"/>
      <c r="END17" s="117"/>
      <c r="ENE17" s="117"/>
      <c r="ENF17" s="117"/>
      <c r="ENG17" s="117"/>
      <c r="ENH17" s="117"/>
      <c r="ENI17" s="117"/>
      <c r="ENJ17" s="117"/>
      <c r="ENK17" s="117"/>
      <c r="ENL17" s="117"/>
      <c r="ENM17" s="117"/>
      <c r="ENN17" s="117"/>
      <c r="ENO17" s="117"/>
      <c r="ENP17" s="117"/>
      <c r="ENQ17" s="117"/>
      <c r="ENR17" s="117"/>
      <c r="ENS17" s="117"/>
      <c r="ENT17" s="117"/>
      <c r="ENU17" s="117"/>
      <c r="ENV17" s="117"/>
      <c r="ENW17" s="117"/>
      <c r="ENX17" s="117"/>
      <c r="ENY17" s="117"/>
      <c r="ENZ17" s="117"/>
      <c r="EOA17" s="117"/>
      <c r="EOB17" s="117"/>
      <c r="EOC17" s="117"/>
      <c r="EOD17" s="117"/>
      <c r="EOE17" s="117"/>
      <c r="EOF17" s="117"/>
      <c r="EOG17" s="117"/>
      <c r="EOH17" s="117"/>
      <c r="EOI17" s="117"/>
      <c r="EOJ17" s="117"/>
      <c r="EOK17" s="117"/>
      <c r="EOL17" s="117"/>
      <c r="EOM17" s="117"/>
      <c r="EON17" s="117"/>
      <c r="EOO17" s="117"/>
      <c r="EOP17" s="117"/>
      <c r="EOQ17" s="117"/>
      <c r="EOR17" s="117"/>
      <c r="EOS17" s="117"/>
      <c r="EOT17" s="117"/>
      <c r="EOU17" s="117"/>
      <c r="EOV17" s="117"/>
      <c r="EOW17" s="117"/>
      <c r="EOX17" s="117"/>
      <c r="EOY17" s="117"/>
      <c r="EOZ17" s="117"/>
      <c r="EPA17" s="117"/>
      <c r="EPB17" s="117"/>
      <c r="EPC17" s="117"/>
      <c r="EPD17" s="117"/>
      <c r="EPE17" s="117"/>
      <c r="EPF17" s="117"/>
      <c r="EPG17" s="117"/>
      <c r="EPH17" s="117"/>
      <c r="EPI17" s="117"/>
      <c r="EPJ17" s="117"/>
      <c r="EPK17" s="117"/>
      <c r="EPL17" s="117"/>
      <c r="EPM17" s="117"/>
      <c r="EPN17" s="117"/>
      <c r="EPO17" s="117"/>
      <c r="EPP17" s="117"/>
      <c r="EPQ17" s="117"/>
      <c r="EPR17" s="117"/>
      <c r="EPS17" s="117"/>
      <c r="EPT17" s="117"/>
      <c r="EPU17" s="117"/>
      <c r="EPV17" s="117"/>
      <c r="EPW17" s="117"/>
      <c r="EPX17" s="117"/>
      <c r="EPY17" s="117"/>
      <c r="EPZ17" s="117"/>
      <c r="EQA17" s="117"/>
      <c r="EQB17" s="117"/>
      <c r="EQC17" s="117"/>
      <c r="EQD17" s="117"/>
      <c r="EQE17" s="117"/>
      <c r="EQF17" s="117"/>
      <c r="EQG17" s="117"/>
      <c r="EQH17" s="117"/>
      <c r="EQI17" s="117"/>
      <c r="EQJ17" s="117"/>
      <c r="EQK17" s="117"/>
      <c r="EQL17" s="117"/>
      <c r="EQM17" s="117"/>
      <c r="EQN17" s="117"/>
      <c r="EQO17" s="117"/>
      <c r="EQP17" s="117"/>
      <c r="EQQ17" s="117"/>
      <c r="EQR17" s="117"/>
      <c r="EQS17" s="117"/>
      <c r="EQT17" s="117"/>
      <c r="EQU17" s="117"/>
      <c r="EQV17" s="117"/>
      <c r="EQW17" s="117"/>
      <c r="EQX17" s="117"/>
      <c r="EQY17" s="117"/>
      <c r="EQZ17" s="117"/>
      <c r="ERA17" s="117"/>
      <c r="ERB17" s="117"/>
      <c r="ERC17" s="117"/>
      <c r="ERD17" s="117"/>
      <c r="ERE17" s="117"/>
      <c r="ERF17" s="117"/>
      <c r="ERG17" s="117"/>
      <c r="ERH17" s="117"/>
      <c r="ERI17" s="117"/>
      <c r="ERJ17" s="117"/>
      <c r="ERK17" s="117"/>
      <c r="ERL17" s="117"/>
      <c r="ERM17" s="117"/>
      <c r="ERN17" s="117"/>
      <c r="ERO17" s="117"/>
      <c r="ERP17" s="117"/>
      <c r="ERQ17" s="117"/>
      <c r="ERR17" s="117"/>
      <c r="ERS17" s="117"/>
      <c r="ERT17" s="117"/>
      <c r="ERU17" s="117"/>
      <c r="ERV17" s="117"/>
      <c r="ERW17" s="117"/>
      <c r="ERX17" s="117"/>
      <c r="ERY17" s="117"/>
      <c r="ERZ17" s="117"/>
      <c r="ESA17" s="117"/>
      <c r="ESB17" s="117"/>
      <c r="ESC17" s="117"/>
      <c r="ESD17" s="117"/>
      <c r="ESE17" s="117"/>
      <c r="ESF17" s="117"/>
      <c r="ESG17" s="117"/>
      <c r="ESH17" s="117"/>
      <c r="ESI17" s="117"/>
      <c r="ESJ17" s="117"/>
      <c r="ESK17" s="117"/>
      <c r="ESL17" s="117"/>
      <c r="ESM17" s="117"/>
      <c r="ESN17" s="117"/>
      <c r="ESO17" s="117"/>
      <c r="ESP17" s="117"/>
      <c r="ESQ17" s="117"/>
      <c r="ESR17" s="117"/>
      <c r="ESS17" s="117"/>
      <c r="EST17" s="117"/>
      <c r="ESU17" s="117"/>
      <c r="ESV17" s="117"/>
      <c r="ESW17" s="117"/>
      <c r="ESX17" s="117"/>
      <c r="ESY17" s="117"/>
      <c r="ESZ17" s="117"/>
      <c r="ETA17" s="117"/>
      <c r="ETB17" s="117"/>
      <c r="ETC17" s="117"/>
      <c r="ETD17" s="117"/>
      <c r="ETE17" s="117"/>
      <c r="ETF17" s="117"/>
      <c r="ETG17" s="117"/>
      <c r="ETH17" s="117"/>
      <c r="ETI17" s="117"/>
      <c r="ETJ17" s="117"/>
      <c r="ETK17" s="117"/>
      <c r="ETL17" s="117"/>
      <c r="ETM17" s="117"/>
      <c r="ETN17" s="117"/>
      <c r="ETO17" s="117"/>
      <c r="ETP17" s="117"/>
      <c r="ETQ17" s="117"/>
      <c r="ETR17" s="117"/>
      <c r="ETS17" s="117"/>
      <c r="ETT17" s="117"/>
      <c r="ETU17" s="117"/>
      <c r="ETV17" s="117"/>
      <c r="ETW17" s="117"/>
      <c r="ETX17" s="117"/>
      <c r="ETY17" s="117"/>
      <c r="ETZ17" s="117"/>
      <c r="EUA17" s="117"/>
      <c r="EUB17" s="117"/>
      <c r="EUC17" s="117"/>
      <c r="EUD17" s="117"/>
      <c r="EUE17" s="117"/>
      <c r="EUF17" s="117"/>
      <c r="EUG17" s="117"/>
      <c r="EUH17" s="117"/>
      <c r="EUI17" s="117"/>
      <c r="EUJ17" s="117"/>
      <c r="EUK17" s="117"/>
      <c r="EUL17" s="117"/>
      <c r="EUM17" s="117"/>
      <c r="EUN17" s="117"/>
      <c r="EUO17" s="117"/>
      <c r="EUP17" s="117"/>
      <c r="EUQ17" s="117"/>
      <c r="EUR17" s="117"/>
      <c r="EUS17" s="117"/>
      <c r="EUT17" s="117"/>
      <c r="EUU17" s="117"/>
      <c r="EUV17" s="117"/>
      <c r="EUW17" s="117"/>
      <c r="EUX17" s="117"/>
      <c r="EUY17" s="117"/>
      <c r="EUZ17" s="117"/>
      <c r="EVA17" s="117"/>
      <c r="EVB17" s="117"/>
      <c r="EVC17" s="117"/>
      <c r="EVD17" s="117"/>
      <c r="EVE17" s="117"/>
      <c r="EVF17" s="117"/>
      <c r="EVG17" s="117"/>
      <c r="EVH17" s="117"/>
      <c r="EVI17" s="117"/>
      <c r="EVJ17" s="117"/>
      <c r="EVK17" s="117"/>
      <c r="EVL17" s="117"/>
      <c r="EVM17" s="117"/>
      <c r="EVN17" s="117"/>
      <c r="EVO17" s="117"/>
      <c r="EVP17" s="117"/>
      <c r="EVQ17" s="117"/>
      <c r="EVR17" s="117"/>
      <c r="EVS17" s="117"/>
      <c r="EVT17" s="117"/>
      <c r="EVU17" s="117"/>
      <c r="EVV17" s="117"/>
      <c r="EVW17" s="117"/>
      <c r="EVX17" s="117"/>
      <c r="EVY17" s="117"/>
      <c r="EVZ17" s="117"/>
      <c r="EWA17" s="117"/>
      <c r="EWB17" s="117"/>
      <c r="EWC17" s="117"/>
      <c r="EWD17" s="117"/>
      <c r="EWE17" s="117"/>
      <c r="EWF17" s="117"/>
      <c r="EWG17" s="117"/>
      <c r="EWH17" s="117"/>
      <c r="EWI17" s="117"/>
      <c r="EWJ17" s="117"/>
      <c r="EWK17" s="117"/>
      <c r="EWL17" s="117"/>
      <c r="EWM17" s="117"/>
      <c r="EWN17" s="117"/>
      <c r="EWO17" s="117"/>
      <c r="EWP17" s="117"/>
      <c r="EWQ17" s="117"/>
      <c r="EWR17" s="117"/>
      <c r="EWS17" s="117"/>
      <c r="EWT17" s="117"/>
      <c r="EWU17" s="117"/>
      <c r="EWV17" s="117"/>
      <c r="EWW17" s="117"/>
      <c r="EWX17" s="117"/>
      <c r="EWY17" s="117"/>
      <c r="EWZ17" s="117"/>
      <c r="EXA17" s="117"/>
      <c r="EXB17" s="117"/>
      <c r="EXC17" s="117"/>
      <c r="EXD17" s="117"/>
      <c r="EXE17" s="117"/>
      <c r="EXF17" s="117"/>
      <c r="EXG17" s="117"/>
      <c r="EXH17" s="117"/>
      <c r="EXI17" s="117"/>
      <c r="EXJ17" s="117"/>
      <c r="EXK17" s="117"/>
      <c r="EXL17" s="117"/>
      <c r="EXM17" s="117"/>
      <c r="EXN17" s="117"/>
      <c r="EXO17" s="117"/>
      <c r="EXP17" s="117"/>
      <c r="EXQ17" s="117"/>
      <c r="EXR17" s="117"/>
      <c r="EXS17" s="117"/>
      <c r="EXT17" s="117"/>
      <c r="EXU17" s="117"/>
      <c r="EXV17" s="117"/>
      <c r="EXW17" s="117"/>
      <c r="EXX17" s="117"/>
      <c r="EXY17" s="117"/>
      <c r="EXZ17" s="117"/>
      <c r="EYA17" s="117"/>
      <c r="EYB17" s="117"/>
      <c r="EYC17" s="117"/>
      <c r="EYD17" s="117"/>
      <c r="EYE17" s="117"/>
      <c r="EYF17" s="117"/>
      <c r="EYG17" s="117"/>
      <c r="EYH17" s="117"/>
      <c r="EYI17" s="117"/>
      <c r="EYJ17" s="117"/>
      <c r="EYK17" s="117"/>
      <c r="EYL17" s="117"/>
      <c r="EYM17" s="117"/>
      <c r="EYN17" s="117"/>
      <c r="EYO17" s="117"/>
      <c r="EYP17" s="117"/>
      <c r="EYQ17" s="117"/>
      <c r="EYR17" s="117"/>
      <c r="EYS17" s="117"/>
      <c r="EYT17" s="117"/>
      <c r="EYU17" s="117"/>
      <c r="EYV17" s="117"/>
      <c r="EYW17" s="117"/>
      <c r="EYX17" s="117"/>
      <c r="EYY17" s="117"/>
      <c r="EYZ17" s="117"/>
      <c r="EZA17" s="117"/>
      <c r="EZB17" s="117"/>
      <c r="EZC17" s="117"/>
      <c r="EZD17" s="117"/>
      <c r="EZE17" s="117"/>
      <c r="EZF17" s="117"/>
      <c r="EZG17" s="117"/>
      <c r="EZH17" s="117"/>
      <c r="EZI17" s="117"/>
      <c r="EZJ17" s="117"/>
      <c r="EZK17" s="117"/>
      <c r="EZL17" s="117"/>
      <c r="EZM17" s="117"/>
      <c r="EZN17" s="117"/>
      <c r="EZO17" s="117"/>
      <c r="EZP17" s="117"/>
      <c r="EZQ17" s="117"/>
      <c r="EZR17" s="117"/>
      <c r="EZS17" s="117"/>
      <c r="EZT17" s="117"/>
      <c r="EZU17" s="117"/>
      <c r="EZV17" s="117"/>
      <c r="EZW17" s="117"/>
      <c r="EZX17" s="117"/>
      <c r="EZY17" s="117"/>
      <c r="EZZ17" s="117"/>
      <c r="FAA17" s="117"/>
      <c r="FAB17" s="117"/>
      <c r="FAC17" s="117"/>
      <c r="FAD17" s="117"/>
      <c r="FAE17" s="117"/>
      <c r="FAF17" s="117"/>
      <c r="FAG17" s="117"/>
      <c r="FAH17" s="117"/>
      <c r="FAI17" s="117"/>
      <c r="FAJ17" s="117"/>
      <c r="FAK17" s="117"/>
      <c r="FAL17" s="117"/>
      <c r="FAM17" s="117"/>
      <c r="FAN17" s="117"/>
      <c r="FAO17" s="117"/>
      <c r="FAP17" s="117"/>
      <c r="FAQ17" s="117"/>
      <c r="FAR17" s="117"/>
      <c r="FAS17" s="117"/>
      <c r="FAT17" s="117"/>
      <c r="FAU17" s="117"/>
      <c r="FAV17" s="117"/>
      <c r="FAW17" s="117"/>
      <c r="FAX17" s="117"/>
      <c r="FAY17" s="117"/>
      <c r="FAZ17" s="117"/>
      <c r="FBA17" s="117"/>
      <c r="FBB17" s="117"/>
      <c r="FBC17" s="117"/>
      <c r="FBD17" s="117"/>
      <c r="FBE17" s="117"/>
      <c r="FBF17" s="117"/>
      <c r="FBG17" s="117"/>
      <c r="FBH17" s="117"/>
      <c r="FBI17" s="117"/>
      <c r="FBJ17" s="117"/>
      <c r="FBK17" s="117"/>
      <c r="FBL17" s="117"/>
      <c r="FBM17" s="117"/>
      <c r="FBN17" s="117"/>
      <c r="FBO17" s="117"/>
      <c r="FBP17" s="117"/>
      <c r="FBQ17" s="117"/>
      <c r="FBR17" s="117"/>
      <c r="FBS17" s="117"/>
      <c r="FBT17" s="117"/>
      <c r="FBU17" s="117"/>
      <c r="FBV17" s="117"/>
      <c r="FBW17" s="117"/>
      <c r="FBX17" s="117"/>
      <c r="FBY17" s="117"/>
      <c r="FBZ17" s="117"/>
      <c r="FCA17" s="117"/>
      <c r="FCB17" s="117"/>
      <c r="FCC17" s="117"/>
      <c r="FCD17" s="117"/>
      <c r="FCE17" s="117"/>
      <c r="FCF17" s="117"/>
      <c r="FCG17" s="117"/>
      <c r="FCH17" s="117"/>
      <c r="FCI17" s="117"/>
      <c r="FCJ17" s="117"/>
      <c r="FCK17" s="117"/>
      <c r="FCL17" s="117"/>
      <c r="FCM17" s="117"/>
      <c r="FCN17" s="117"/>
      <c r="FCO17" s="117"/>
      <c r="FCP17" s="117"/>
      <c r="FCQ17" s="117"/>
      <c r="FCR17" s="117"/>
      <c r="FCS17" s="117"/>
      <c r="FCT17" s="117"/>
      <c r="FCU17" s="117"/>
      <c r="FCV17" s="117"/>
      <c r="FCW17" s="117"/>
      <c r="FCX17" s="117"/>
      <c r="FCY17" s="117"/>
      <c r="FCZ17" s="117"/>
      <c r="FDA17" s="117"/>
      <c r="FDB17" s="117"/>
      <c r="FDC17" s="117"/>
      <c r="FDD17" s="117"/>
      <c r="FDE17" s="117"/>
      <c r="FDF17" s="117"/>
      <c r="FDG17" s="117"/>
      <c r="FDH17" s="117"/>
      <c r="FDI17" s="117"/>
      <c r="FDJ17" s="117"/>
      <c r="FDK17" s="117"/>
      <c r="FDL17" s="117"/>
      <c r="FDM17" s="117"/>
      <c r="FDN17" s="117"/>
      <c r="FDO17" s="117"/>
      <c r="FDP17" s="117"/>
      <c r="FDQ17" s="117"/>
      <c r="FDR17" s="117"/>
      <c r="FDS17" s="117"/>
      <c r="FDT17" s="117"/>
      <c r="FDU17" s="117"/>
      <c r="FDV17" s="117"/>
      <c r="FDW17" s="117"/>
      <c r="FDX17" s="117"/>
      <c r="FDY17" s="117"/>
      <c r="FDZ17" s="117"/>
      <c r="FEA17" s="117"/>
      <c r="FEB17" s="117"/>
      <c r="FEC17" s="117"/>
      <c r="FED17" s="117"/>
      <c r="FEE17" s="117"/>
      <c r="FEF17" s="117"/>
      <c r="FEG17" s="117"/>
      <c r="FEH17" s="117"/>
      <c r="FEI17" s="117"/>
      <c r="FEJ17" s="117"/>
      <c r="FEK17" s="117"/>
      <c r="FEL17" s="117"/>
      <c r="FEM17" s="117"/>
      <c r="FEN17" s="117"/>
      <c r="FEO17" s="117"/>
      <c r="FEP17" s="117"/>
      <c r="FEQ17" s="117"/>
      <c r="FER17" s="117"/>
      <c r="FES17" s="117"/>
      <c r="FET17" s="117"/>
      <c r="FEU17" s="117"/>
      <c r="FEV17" s="117"/>
      <c r="FEW17" s="117"/>
      <c r="FEX17" s="117"/>
      <c r="FEY17" s="117"/>
      <c r="FEZ17" s="117"/>
      <c r="FFA17" s="117"/>
      <c r="FFB17" s="117"/>
      <c r="FFC17" s="117"/>
      <c r="FFD17" s="117"/>
      <c r="FFE17" s="117"/>
      <c r="FFF17" s="117"/>
      <c r="FFG17" s="117"/>
      <c r="FFH17" s="117"/>
      <c r="FFI17" s="117"/>
      <c r="FFJ17" s="117"/>
      <c r="FFK17" s="117"/>
      <c r="FFL17" s="117"/>
      <c r="FFM17" s="117"/>
      <c r="FFN17" s="117"/>
      <c r="FFO17" s="117"/>
      <c r="FFP17" s="117"/>
      <c r="FFQ17" s="117"/>
      <c r="FFR17" s="117"/>
      <c r="FFS17" s="117"/>
      <c r="FFT17" s="117"/>
      <c r="FFU17" s="117"/>
      <c r="FFV17" s="117"/>
      <c r="FFW17" s="117"/>
      <c r="FFX17" s="117"/>
      <c r="FFY17" s="117"/>
      <c r="FFZ17" s="117"/>
      <c r="FGA17" s="117"/>
      <c r="FGB17" s="117"/>
      <c r="FGC17" s="117"/>
      <c r="FGD17" s="117"/>
      <c r="FGE17" s="117"/>
      <c r="FGF17" s="117"/>
      <c r="FGG17" s="117"/>
      <c r="FGH17" s="117"/>
      <c r="FGI17" s="117"/>
      <c r="FGJ17" s="117"/>
      <c r="FGK17" s="117"/>
      <c r="FGL17" s="117"/>
      <c r="FGM17" s="117"/>
      <c r="FGN17" s="117"/>
      <c r="FGO17" s="117"/>
      <c r="FGP17" s="117"/>
      <c r="FGQ17" s="117"/>
      <c r="FGR17" s="117"/>
      <c r="FGS17" s="117"/>
      <c r="FGT17" s="117"/>
      <c r="FGU17" s="117"/>
      <c r="FGV17" s="117"/>
      <c r="FGW17" s="117"/>
      <c r="FGX17" s="117"/>
      <c r="FGY17" s="117"/>
      <c r="FGZ17" s="117"/>
      <c r="FHA17" s="117"/>
      <c r="FHB17" s="117"/>
      <c r="FHC17" s="117"/>
      <c r="FHD17" s="117"/>
      <c r="FHE17" s="117"/>
      <c r="FHF17" s="117"/>
      <c r="FHG17" s="117"/>
      <c r="FHH17" s="117"/>
      <c r="FHI17" s="117"/>
      <c r="FHJ17" s="117"/>
      <c r="FHK17" s="117"/>
      <c r="FHL17" s="117"/>
      <c r="FHM17" s="117"/>
      <c r="FHN17" s="117"/>
      <c r="FHO17" s="117"/>
      <c r="FHP17" s="117"/>
      <c r="FHQ17" s="117"/>
      <c r="FHR17" s="117"/>
      <c r="FHS17" s="117"/>
      <c r="FHT17" s="117"/>
      <c r="FHU17" s="117"/>
      <c r="FHV17" s="117"/>
      <c r="FHW17" s="117"/>
      <c r="FHX17" s="117"/>
      <c r="FHY17" s="117"/>
      <c r="FHZ17" s="117"/>
      <c r="FIA17" s="117"/>
      <c r="FIB17" s="117"/>
      <c r="FIC17" s="117"/>
      <c r="FID17" s="117"/>
      <c r="FIE17" s="117"/>
      <c r="FIF17" s="117"/>
      <c r="FIG17" s="117"/>
      <c r="FIH17" s="117"/>
      <c r="FII17" s="117"/>
      <c r="FIJ17" s="117"/>
      <c r="FIK17" s="117"/>
      <c r="FIL17" s="117"/>
      <c r="FIM17" s="117"/>
      <c r="FIN17" s="117"/>
      <c r="FIO17" s="117"/>
      <c r="FIP17" s="117"/>
      <c r="FIQ17" s="117"/>
      <c r="FIR17" s="117"/>
      <c r="FIS17" s="117"/>
      <c r="FIT17" s="117"/>
      <c r="FIU17" s="117"/>
      <c r="FIV17" s="117"/>
      <c r="FIW17" s="117"/>
      <c r="FIX17" s="117"/>
      <c r="FIY17" s="117"/>
      <c r="FIZ17" s="117"/>
      <c r="FJA17" s="117"/>
      <c r="FJB17" s="117"/>
      <c r="FJC17" s="117"/>
      <c r="FJD17" s="117"/>
      <c r="FJE17" s="117"/>
      <c r="FJF17" s="117"/>
      <c r="FJG17" s="117"/>
      <c r="FJH17" s="117"/>
      <c r="FJI17" s="117"/>
      <c r="FJJ17" s="117"/>
      <c r="FJK17" s="117"/>
      <c r="FJL17" s="117"/>
      <c r="FJM17" s="117"/>
      <c r="FJN17" s="117"/>
      <c r="FJO17" s="117"/>
      <c r="FJP17" s="117"/>
      <c r="FJQ17" s="117"/>
      <c r="FJR17" s="117"/>
      <c r="FJS17" s="117"/>
      <c r="FJT17" s="117"/>
      <c r="FJU17" s="117"/>
      <c r="FJV17" s="117"/>
      <c r="FJW17" s="117"/>
      <c r="FJX17" s="117"/>
      <c r="FJY17" s="117"/>
      <c r="FJZ17" s="117"/>
      <c r="FKA17" s="117"/>
      <c r="FKB17" s="117"/>
      <c r="FKC17" s="117"/>
      <c r="FKD17" s="117"/>
      <c r="FKE17" s="117"/>
      <c r="FKF17" s="117"/>
      <c r="FKG17" s="117"/>
      <c r="FKH17" s="117"/>
      <c r="FKI17" s="117"/>
      <c r="FKJ17" s="117"/>
      <c r="FKK17" s="117"/>
      <c r="FKL17" s="117"/>
      <c r="FKM17" s="117"/>
      <c r="FKN17" s="117"/>
      <c r="FKO17" s="117"/>
      <c r="FKP17" s="117"/>
      <c r="FKQ17" s="117"/>
      <c r="FKR17" s="117"/>
      <c r="FKS17" s="117"/>
      <c r="FKT17" s="117"/>
      <c r="FKU17" s="117"/>
      <c r="FKV17" s="117"/>
      <c r="FKW17" s="117"/>
      <c r="FKX17" s="117"/>
      <c r="FKY17" s="117"/>
      <c r="FKZ17" s="117"/>
      <c r="FLA17" s="117"/>
      <c r="FLB17" s="117"/>
      <c r="FLC17" s="117"/>
      <c r="FLD17" s="117"/>
      <c r="FLE17" s="117"/>
      <c r="FLF17" s="117"/>
      <c r="FLG17" s="117"/>
      <c r="FLH17" s="117"/>
      <c r="FLI17" s="117"/>
      <c r="FLJ17" s="117"/>
      <c r="FLK17" s="117"/>
      <c r="FLL17" s="117"/>
      <c r="FLM17" s="117"/>
      <c r="FLN17" s="117"/>
      <c r="FLO17" s="117"/>
      <c r="FLP17" s="117"/>
      <c r="FLQ17" s="117"/>
      <c r="FLR17" s="117"/>
      <c r="FLS17" s="117"/>
      <c r="FLT17" s="117"/>
      <c r="FLU17" s="117"/>
      <c r="FLV17" s="117"/>
      <c r="FLW17" s="117"/>
      <c r="FLX17" s="117"/>
      <c r="FLY17" s="117"/>
      <c r="FLZ17" s="117"/>
      <c r="FMA17" s="117"/>
      <c r="FMB17" s="117"/>
      <c r="FMC17" s="117"/>
      <c r="FMD17" s="117"/>
      <c r="FME17" s="117"/>
      <c r="FMF17" s="117"/>
      <c r="FMG17" s="117"/>
      <c r="FMH17" s="117"/>
      <c r="FMI17" s="117"/>
      <c r="FMJ17" s="117"/>
      <c r="FMK17" s="117"/>
      <c r="FML17" s="117"/>
      <c r="FMM17" s="117"/>
      <c r="FMN17" s="117"/>
      <c r="FMO17" s="117"/>
      <c r="FMP17" s="117"/>
      <c r="FMQ17" s="117"/>
      <c r="FMR17" s="117"/>
      <c r="FMS17" s="117"/>
      <c r="FMT17" s="117"/>
      <c r="FMU17" s="117"/>
      <c r="FMV17" s="117"/>
      <c r="FMW17" s="117"/>
      <c r="FMX17" s="117"/>
      <c r="FMY17" s="117"/>
      <c r="FMZ17" s="117"/>
      <c r="FNA17" s="117"/>
      <c r="FNB17" s="117"/>
      <c r="FNC17" s="117"/>
      <c r="FND17" s="117"/>
      <c r="FNE17" s="117"/>
      <c r="FNF17" s="117"/>
      <c r="FNG17" s="117"/>
      <c r="FNH17" s="117"/>
      <c r="FNI17" s="117"/>
      <c r="FNJ17" s="117"/>
      <c r="FNK17" s="117"/>
      <c r="FNL17" s="117"/>
      <c r="FNM17" s="117"/>
      <c r="FNN17" s="117"/>
      <c r="FNO17" s="117"/>
      <c r="FNP17" s="117"/>
      <c r="FNQ17" s="117"/>
      <c r="FNR17" s="117"/>
      <c r="FNS17" s="117"/>
      <c r="FNT17" s="117"/>
      <c r="FNU17" s="117"/>
      <c r="FNV17" s="117"/>
      <c r="FNW17" s="117"/>
      <c r="FNX17" s="117"/>
      <c r="FNY17" s="117"/>
      <c r="FNZ17" s="117"/>
      <c r="FOA17" s="117"/>
      <c r="FOB17" s="117"/>
      <c r="FOC17" s="117"/>
      <c r="FOD17" s="117"/>
      <c r="FOE17" s="117"/>
      <c r="FOF17" s="117"/>
      <c r="FOG17" s="117"/>
      <c r="FOH17" s="117"/>
      <c r="FOI17" s="117"/>
      <c r="FOJ17" s="117"/>
      <c r="FOK17" s="117"/>
      <c r="FOL17" s="117"/>
      <c r="FOM17" s="117"/>
      <c r="FON17" s="117"/>
      <c r="FOO17" s="117"/>
      <c r="FOP17" s="117"/>
      <c r="FOQ17" s="117"/>
      <c r="FOR17" s="117"/>
      <c r="FOS17" s="117"/>
      <c r="FOT17" s="117"/>
      <c r="FOU17" s="117"/>
      <c r="FOV17" s="117"/>
      <c r="FOW17" s="117"/>
      <c r="FOX17" s="117"/>
      <c r="FOY17" s="117"/>
      <c r="FOZ17" s="117"/>
      <c r="FPA17" s="117"/>
      <c r="FPB17" s="117"/>
      <c r="FPC17" s="117"/>
      <c r="FPD17" s="117"/>
      <c r="FPE17" s="117"/>
      <c r="FPF17" s="117"/>
      <c r="FPG17" s="117"/>
      <c r="FPH17" s="117"/>
      <c r="FPI17" s="117"/>
      <c r="FPJ17" s="117"/>
      <c r="FPK17" s="117"/>
      <c r="FPL17" s="117"/>
      <c r="FPM17" s="117"/>
      <c r="FPN17" s="117"/>
      <c r="FPO17" s="117"/>
      <c r="FPP17" s="117"/>
      <c r="FPQ17" s="117"/>
      <c r="FPR17" s="117"/>
      <c r="FPS17" s="117"/>
      <c r="FPT17" s="117"/>
      <c r="FPU17" s="117"/>
      <c r="FPV17" s="117"/>
      <c r="FPW17" s="117"/>
      <c r="FPX17" s="117"/>
      <c r="FPY17" s="117"/>
      <c r="FPZ17" s="117"/>
      <c r="FQA17" s="117"/>
      <c r="FQB17" s="117"/>
      <c r="FQC17" s="117"/>
      <c r="FQD17" s="117"/>
      <c r="FQE17" s="117"/>
      <c r="FQF17" s="117"/>
      <c r="FQG17" s="117"/>
      <c r="FQH17" s="117"/>
      <c r="FQI17" s="117"/>
      <c r="FQJ17" s="117"/>
      <c r="FQK17" s="117"/>
      <c r="FQL17" s="117"/>
      <c r="FQM17" s="117"/>
      <c r="FQN17" s="117"/>
      <c r="FQO17" s="117"/>
      <c r="FQP17" s="117"/>
      <c r="FQQ17" s="117"/>
      <c r="FQR17" s="117"/>
      <c r="FQS17" s="117"/>
      <c r="FQT17" s="117"/>
      <c r="FQU17" s="117"/>
      <c r="FQV17" s="117"/>
      <c r="FQW17" s="117"/>
      <c r="FQX17" s="117"/>
      <c r="FQY17" s="117"/>
      <c r="FQZ17" s="117"/>
      <c r="FRA17" s="117"/>
      <c r="FRB17" s="117"/>
      <c r="FRC17" s="117"/>
      <c r="FRD17" s="117"/>
      <c r="FRE17" s="117"/>
      <c r="FRF17" s="117"/>
      <c r="FRG17" s="117"/>
      <c r="FRH17" s="117"/>
      <c r="FRI17" s="117"/>
      <c r="FRJ17" s="117"/>
      <c r="FRK17" s="117"/>
      <c r="FRL17" s="117"/>
      <c r="FRM17" s="117"/>
      <c r="FRN17" s="117"/>
      <c r="FRO17" s="117"/>
      <c r="FRP17" s="117"/>
      <c r="FRQ17" s="117"/>
      <c r="FRR17" s="117"/>
      <c r="FRS17" s="117"/>
      <c r="FRT17" s="117"/>
      <c r="FRU17" s="117"/>
      <c r="FRV17" s="117"/>
      <c r="FRW17" s="117"/>
      <c r="FRX17" s="117"/>
      <c r="FRY17" s="117"/>
      <c r="FRZ17" s="117"/>
      <c r="FSA17" s="117"/>
      <c r="FSB17" s="117"/>
      <c r="FSC17" s="117"/>
      <c r="FSD17" s="117"/>
      <c r="FSE17" s="117"/>
      <c r="FSF17" s="117"/>
      <c r="FSG17" s="117"/>
      <c r="FSH17" s="117"/>
      <c r="FSI17" s="117"/>
      <c r="FSJ17" s="117"/>
      <c r="FSK17" s="117"/>
      <c r="FSL17" s="117"/>
      <c r="FSM17" s="117"/>
      <c r="FSN17" s="117"/>
      <c r="FSO17" s="117"/>
      <c r="FSP17" s="117"/>
      <c r="FSQ17" s="117"/>
      <c r="FSR17" s="117"/>
      <c r="FSS17" s="117"/>
      <c r="FST17" s="117"/>
      <c r="FSU17" s="117"/>
      <c r="FSV17" s="117"/>
      <c r="FSW17" s="117"/>
      <c r="FSX17" s="117"/>
      <c r="FSY17" s="117"/>
      <c r="FSZ17" s="117"/>
      <c r="FTA17" s="117"/>
      <c r="FTB17" s="117"/>
      <c r="FTC17" s="117"/>
      <c r="FTD17" s="117"/>
      <c r="FTE17" s="117"/>
      <c r="FTF17" s="117"/>
      <c r="FTG17" s="117"/>
      <c r="FTH17" s="117"/>
      <c r="FTI17" s="117"/>
      <c r="FTJ17" s="117"/>
      <c r="FTK17" s="117"/>
      <c r="FTL17" s="117"/>
      <c r="FTM17" s="117"/>
      <c r="FTN17" s="117"/>
      <c r="FTO17" s="117"/>
      <c r="FTP17" s="117"/>
      <c r="FTQ17" s="117"/>
      <c r="FTR17" s="117"/>
      <c r="FTS17" s="117"/>
      <c r="FTT17" s="117"/>
      <c r="FTU17" s="117"/>
      <c r="FTV17" s="117"/>
      <c r="FTW17" s="117"/>
      <c r="FTX17" s="117"/>
      <c r="FTY17" s="117"/>
      <c r="FTZ17" s="117"/>
      <c r="FUA17" s="117"/>
      <c r="FUB17" s="117"/>
      <c r="FUC17" s="117"/>
      <c r="FUD17" s="117"/>
      <c r="FUE17" s="117"/>
      <c r="FUF17" s="117"/>
      <c r="FUG17" s="117"/>
      <c r="FUH17" s="117"/>
      <c r="FUI17" s="117"/>
      <c r="FUJ17" s="117"/>
      <c r="FUK17" s="117"/>
      <c r="FUL17" s="117"/>
      <c r="FUM17" s="117"/>
      <c r="FUN17" s="117"/>
      <c r="FUO17" s="117"/>
      <c r="FUP17" s="117"/>
      <c r="FUQ17" s="117"/>
      <c r="FUR17" s="117"/>
      <c r="FUS17" s="117"/>
      <c r="FUT17" s="117"/>
      <c r="FUU17" s="117"/>
      <c r="FUV17" s="117"/>
      <c r="FUW17" s="117"/>
      <c r="FUX17" s="117"/>
      <c r="FUY17" s="117"/>
      <c r="FUZ17" s="117"/>
      <c r="FVA17" s="117"/>
      <c r="FVB17" s="117"/>
      <c r="FVC17" s="117"/>
      <c r="FVD17" s="117"/>
      <c r="FVE17" s="117"/>
      <c r="FVF17" s="117"/>
      <c r="FVG17" s="117"/>
      <c r="FVH17" s="117"/>
      <c r="FVI17" s="117"/>
      <c r="FVJ17" s="117"/>
      <c r="FVK17" s="117"/>
      <c r="FVL17" s="117"/>
      <c r="FVM17" s="117"/>
      <c r="FVN17" s="117"/>
      <c r="FVO17" s="117"/>
      <c r="FVP17" s="117"/>
      <c r="FVQ17" s="117"/>
      <c r="FVR17" s="117"/>
      <c r="FVS17" s="117"/>
      <c r="FVT17" s="117"/>
      <c r="FVU17" s="117"/>
      <c r="FVV17" s="117"/>
      <c r="FVW17" s="117"/>
      <c r="FVX17" s="117"/>
      <c r="FVY17" s="117"/>
      <c r="FVZ17" s="117"/>
      <c r="FWA17" s="117"/>
      <c r="FWB17" s="117"/>
      <c r="FWC17" s="117"/>
      <c r="FWD17" s="117"/>
      <c r="FWE17" s="117"/>
      <c r="FWF17" s="117"/>
      <c r="FWG17" s="117"/>
      <c r="FWH17" s="117"/>
      <c r="FWI17" s="117"/>
      <c r="FWJ17" s="117"/>
      <c r="FWK17" s="117"/>
      <c r="FWL17" s="117"/>
      <c r="FWM17" s="117"/>
      <c r="FWN17" s="117"/>
      <c r="FWO17" s="117"/>
      <c r="FWP17" s="117"/>
      <c r="FWQ17" s="117"/>
      <c r="FWR17" s="117"/>
      <c r="FWS17" s="117"/>
      <c r="FWT17" s="117"/>
      <c r="FWU17" s="117"/>
      <c r="FWV17" s="117"/>
      <c r="FWW17" s="117"/>
      <c r="FWX17" s="117"/>
      <c r="FWY17" s="117"/>
      <c r="FWZ17" s="117"/>
      <c r="FXA17" s="117"/>
      <c r="FXB17" s="117"/>
      <c r="FXC17" s="117"/>
      <c r="FXD17" s="117"/>
      <c r="FXE17" s="117"/>
      <c r="FXF17" s="117"/>
      <c r="FXG17" s="117"/>
      <c r="FXH17" s="117"/>
      <c r="FXI17" s="117"/>
      <c r="FXJ17" s="117"/>
      <c r="FXK17" s="117"/>
      <c r="FXL17" s="117"/>
      <c r="FXM17" s="117"/>
      <c r="FXN17" s="117"/>
      <c r="FXO17" s="117"/>
      <c r="FXP17" s="117"/>
      <c r="FXQ17" s="117"/>
      <c r="FXR17" s="117"/>
      <c r="FXS17" s="117"/>
      <c r="FXT17" s="117"/>
      <c r="FXU17" s="117"/>
      <c r="FXV17" s="117"/>
      <c r="FXW17" s="117"/>
      <c r="FXX17" s="117"/>
      <c r="FXY17" s="117"/>
      <c r="FXZ17" s="117"/>
      <c r="FYA17" s="117"/>
      <c r="FYB17" s="117"/>
      <c r="FYC17" s="117"/>
      <c r="FYD17" s="117"/>
      <c r="FYE17" s="117"/>
      <c r="FYF17" s="117"/>
      <c r="FYG17" s="117"/>
      <c r="FYH17" s="117"/>
      <c r="FYI17" s="117"/>
      <c r="FYJ17" s="117"/>
      <c r="FYK17" s="117"/>
      <c r="FYL17" s="117"/>
      <c r="FYM17" s="117"/>
      <c r="FYN17" s="117"/>
      <c r="FYO17" s="117"/>
      <c r="FYP17" s="117"/>
      <c r="FYQ17" s="117"/>
      <c r="FYR17" s="117"/>
      <c r="FYS17" s="117"/>
      <c r="FYT17" s="117"/>
      <c r="FYU17" s="117"/>
      <c r="FYV17" s="117"/>
      <c r="FYW17" s="117"/>
      <c r="FYX17" s="117"/>
      <c r="FYY17" s="117"/>
      <c r="FYZ17" s="117"/>
      <c r="FZA17" s="117"/>
      <c r="FZB17" s="117"/>
      <c r="FZC17" s="117"/>
      <c r="FZD17" s="117"/>
      <c r="FZE17" s="117"/>
      <c r="FZF17" s="117"/>
      <c r="FZG17" s="117"/>
      <c r="FZH17" s="117"/>
      <c r="FZI17" s="117"/>
      <c r="FZJ17" s="117"/>
      <c r="FZK17" s="117"/>
      <c r="FZL17" s="117"/>
      <c r="FZM17" s="117"/>
      <c r="FZN17" s="117"/>
      <c r="FZO17" s="117"/>
      <c r="FZP17" s="117"/>
      <c r="FZQ17" s="117"/>
      <c r="FZR17" s="117"/>
      <c r="FZS17" s="117"/>
      <c r="FZT17" s="117"/>
      <c r="FZU17" s="117"/>
      <c r="FZV17" s="117"/>
      <c r="FZW17" s="117"/>
      <c r="FZX17" s="117"/>
      <c r="FZY17" s="117"/>
      <c r="FZZ17" s="117"/>
      <c r="GAA17" s="117"/>
      <c r="GAB17" s="117"/>
      <c r="GAC17" s="117"/>
      <c r="GAD17" s="117"/>
      <c r="GAE17" s="117"/>
      <c r="GAF17" s="117"/>
      <c r="GAG17" s="117"/>
      <c r="GAH17" s="117"/>
      <c r="GAI17" s="117"/>
      <c r="GAJ17" s="117"/>
      <c r="GAK17" s="117"/>
      <c r="GAL17" s="117"/>
      <c r="GAM17" s="117"/>
      <c r="GAN17" s="117"/>
      <c r="GAO17" s="117"/>
      <c r="GAP17" s="117"/>
      <c r="GAQ17" s="117"/>
      <c r="GAR17" s="117"/>
      <c r="GAS17" s="117"/>
      <c r="GAT17" s="117"/>
      <c r="GAU17" s="117"/>
      <c r="GAV17" s="117"/>
      <c r="GAW17" s="117"/>
      <c r="GAX17" s="117"/>
      <c r="GAY17" s="117"/>
      <c r="GAZ17" s="117"/>
      <c r="GBA17" s="117"/>
      <c r="GBB17" s="117"/>
      <c r="GBC17" s="117"/>
      <c r="GBD17" s="117"/>
      <c r="GBE17" s="117"/>
      <c r="GBF17" s="117"/>
      <c r="GBG17" s="117"/>
      <c r="GBH17" s="117"/>
      <c r="GBI17" s="117"/>
      <c r="GBJ17" s="117"/>
      <c r="GBK17" s="117"/>
      <c r="GBL17" s="117"/>
      <c r="GBM17" s="117"/>
      <c r="GBN17" s="117"/>
      <c r="GBO17" s="117"/>
      <c r="GBP17" s="117"/>
      <c r="GBQ17" s="117"/>
      <c r="GBR17" s="117"/>
      <c r="GBS17" s="117"/>
      <c r="GBT17" s="117"/>
      <c r="GBU17" s="117"/>
      <c r="GBV17" s="117"/>
      <c r="GBW17" s="117"/>
      <c r="GBX17" s="117"/>
      <c r="GBY17" s="117"/>
      <c r="GBZ17" s="117"/>
      <c r="GCA17" s="117"/>
      <c r="GCB17" s="117"/>
      <c r="GCC17" s="117"/>
      <c r="GCD17" s="117"/>
      <c r="GCE17" s="117"/>
      <c r="GCF17" s="117"/>
      <c r="GCG17" s="117"/>
      <c r="GCH17" s="117"/>
      <c r="GCI17" s="117"/>
      <c r="GCJ17" s="117"/>
      <c r="GCK17" s="117"/>
      <c r="GCL17" s="117"/>
      <c r="GCM17" s="117"/>
      <c r="GCN17" s="117"/>
      <c r="GCO17" s="117"/>
      <c r="GCP17" s="117"/>
      <c r="GCQ17" s="117"/>
      <c r="GCR17" s="117"/>
      <c r="GCS17" s="117"/>
      <c r="GCT17" s="117"/>
      <c r="GCU17" s="117"/>
      <c r="GCV17" s="117"/>
      <c r="GCW17" s="117"/>
      <c r="GCX17" s="117"/>
      <c r="GCY17" s="117"/>
      <c r="GCZ17" s="117"/>
      <c r="GDA17" s="117"/>
      <c r="GDB17" s="117"/>
      <c r="GDC17" s="117"/>
      <c r="GDD17" s="117"/>
      <c r="GDE17" s="117"/>
      <c r="GDF17" s="117"/>
      <c r="GDG17" s="117"/>
      <c r="GDH17" s="117"/>
      <c r="GDI17" s="117"/>
      <c r="GDJ17" s="117"/>
      <c r="GDK17" s="117"/>
      <c r="GDL17" s="117"/>
      <c r="GDM17" s="117"/>
      <c r="GDN17" s="117"/>
      <c r="GDO17" s="117"/>
      <c r="GDP17" s="117"/>
      <c r="GDQ17" s="117"/>
      <c r="GDR17" s="117"/>
      <c r="GDS17" s="117"/>
      <c r="GDT17" s="117"/>
      <c r="GDU17" s="117"/>
      <c r="GDV17" s="117"/>
      <c r="GDW17" s="117"/>
      <c r="GDX17" s="117"/>
      <c r="GDY17" s="117"/>
      <c r="GDZ17" s="117"/>
      <c r="GEA17" s="117"/>
      <c r="GEB17" s="117"/>
      <c r="GEC17" s="117"/>
      <c r="GED17" s="117"/>
      <c r="GEE17" s="117"/>
      <c r="GEF17" s="117"/>
      <c r="GEG17" s="117"/>
      <c r="GEH17" s="117"/>
      <c r="GEI17" s="117"/>
      <c r="GEJ17" s="117"/>
      <c r="GEK17" s="117"/>
      <c r="GEL17" s="117"/>
      <c r="GEM17" s="117"/>
      <c r="GEN17" s="117"/>
      <c r="GEO17" s="117"/>
      <c r="GEP17" s="117"/>
      <c r="GEQ17" s="117"/>
      <c r="GER17" s="117"/>
      <c r="GES17" s="117"/>
      <c r="GET17" s="117"/>
      <c r="GEU17" s="117"/>
      <c r="GEV17" s="117"/>
      <c r="GEW17" s="117"/>
      <c r="GEX17" s="117"/>
      <c r="GEY17" s="117"/>
      <c r="GEZ17" s="117"/>
      <c r="GFA17" s="117"/>
      <c r="GFB17" s="117"/>
      <c r="GFC17" s="117"/>
      <c r="GFD17" s="117"/>
      <c r="GFE17" s="117"/>
      <c r="GFF17" s="117"/>
      <c r="GFG17" s="117"/>
      <c r="GFH17" s="117"/>
      <c r="GFI17" s="117"/>
      <c r="GFJ17" s="117"/>
      <c r="GFK17" s="117"/>
      <c r="GFL17" s="117"/>
      <c r="GFM17" s="117"/>
      <c r="GFN17" s="117"/>
      <c r="GFO17" s="117"/>
      <c r="GFP17" s="117"/>
      <c r="GFQ17" s="117"/>
      <c r="GFR17" s="117"/>
      <c r="GFS17" s="117"/>
      <c r="GFT17" s="117"/>
      <c r="GFU17" s="117"/>
      <c r="GFV17" s="117"/>
      <c r="GFW17" s="117"/>
      <c r="GFX17" s="117"/>
      <c r="GFY17" s="117"/>
      <c r="GFZ17" s="117"/>
      <c r="GGA17" s="117"/>
      <c r="GGB17" s="117"/>
      <c r="GGC17" s="117"/>
      <c r="GGD17" s="117"/>
      <c r="GGE17" s="117"/>
      <c r="GGF17" s="117"/>
      <c r="GGG17" s="117"/>
      <c r="GGH17" s="117"/>
      <c r="GGI17" s="117"/>
      <c r="GGJ17" s="117"/>
      <c r="GGK17" s="117"/>
      <c r="GGL17" s="117"/>
      <c r="GGM17" s="117"/>
      <c r="GGN17" s="117"/>
      <c r="GGO17" s="117"/>
      <c r="GGP17" s="117"/>
      <c r="GGQ17" s="117"/>
      <c r="GGR17" s="117"/>
      <c r="GGS17" s="117"/>
      <c r="GGT17" s="117"/>
      <c r="GGU17" s="117"/>
      <c r="GGV17" s="117"/>
      <c r="GGW17" s="117"/>
      <c r="GGX17" s="117"/>
      <c r="GGY17" s="117"/>
      <c r="GGZ17" s="117"/>
      <c r="GHA17" s="117"/>
      <c r="GHB17" s="117"/>
      <c r="GHC17" s="117"/>
      <c r="GHD17" s="117"/>
      <c r="GHE17" s="117"/>
      <c r="GHF17" s="117"/>
      <c r="GHG17" s="117"/>
      <c r="GHH17" s="117"/>
      <c r="GHI17" s="117"/>
      <c r="GHJ17" s="117"/>
      <c r="GHK17" s="117"/>
      <c r="GHL17" s="117"/>
      <c r="GHM17" s="117"/>
      <c r="GHN17" s="117"/>
      <c r="GHO17" s="117"/>
      <c r="GHP17" s="117"/>
      <c r="GHQ17" s="117"/>
      <c r="GHR17" s="117"/>
      <c r="GHS17" s="117"/>
      <c r="GHT17" s="117"/>
      <c r="GHU17" s="117"/>
      <c r="GHV17" s="117"/>
      <c r="GHW17" s="117"/>
      <c r="GHX17" s="117"/>
      <c r="GHY17" s="117"/>
      <c r="GHZ17" s="117"/>
      <c r="GIA17" s="117"/>
      <c r="GIB17" s="117"/>
      <c r="GIC17" s="117"/>
      <c r="GID17" s="117"/>
      <c r="GIE17" s="117"/>
      <c r="GIF17" s="117"/>
      <c r="GIG17" s="117"/>
      <c r="GIH17" s="117"/>
      <c r="GII17" s="117"/>
      <c r="GIJ17" s="117"/>
      <c r="GIK17" s="117"/>
      <c r="GIL17" s="117"/>
      <c r="GIM17" s="117"/>
      <c r="GIN17" s="117"/>
      <c r="GIO17" s="117"/>
      <c r="GIP17" s="117"/>
      <c r="GIQ17" s="117"/>
      <c r="GIR17" s="117"/>
      <c r="GIS17" s="117"/>
      <c r="GIT17" s="117"/>
      <c r="GIU17" s="117"/>
      <c r="GIV17" s="117"/>
      <c r="GIW17" s="117"/>
      <c r="GIX17" s="117"/>
      <c r="GIY17" s="117"/>
      <c r="GIZ17" s="117"/>
      <c r="GJA17" s="117"/>
      <c r="GJB17" s="117"/>
      <c r="GJC17" s="117"/>
      <c r="GJD17" s="117"/>
      <c r="GJE17" s="117"/>
      <c r="GJF17" s="117"/>
      <c r="GJG17" s="117"/>
      <c r="GJH17" s="117"/>
      <c r="GJI17" s="117"/>
      <c r="GJJ17" s="117"/>
      <c r="GJK17" s="117"/>
      <c r="GJL17" s="117"/>
      <c r="GJM17" s="117"/>
      <c r="GJN17" s="117"/>
      <c r="GJO17" s="117"/>
      <c r="GJP17" s="117"/>
      <c r="GJQ17" s="117"/>
      <c r="GJR17" s="117"/>
      <c r="GJS17" s="117"/>
      <c r="GJT17" s="117"/>
      <c r="GJU17" s="117"/>
      <c r="GJV17" s="117"/>
      <c r="GJW17" s="117"/>
      <c r="GJX17" s="117"/>
      <c r="GJY17" s="117"/>
      <c r="GJZ17" s="117"/>
      <c r="GKA17" s="117"/>
      <c r="GKB17" s="117"/>
      <c r="GKC17" s="117"/>
      <c r="GKD17" s="117"/>
      <c r="GKE17" s="117"/>
      <c r="GKF17" s="117"/>
      <c r="GKG17" s="117"/>
      <c r="GKH17" s="117"/>
      <c r="GKI17" s="117"/>
      <c r="GKJ17" s="117"/>
      <c r="GKK17" s="117"/>
      <c r="GKL17" s="117"/>
      <c r="GKM17" s="117"/>
      <c r="GKN17" s="117"/>
      <c r="GKO17" s="117"/>
      <c r="GKP17" s="117"/>
      <c r="GKQ17" s="117"/>
      <c r="GKR17" s="117"/>
      <c r="GKS17" s="117"/>
      <c r="GKT17" s="117"/>
      <c r="GKU17" s="117"/>
      <c r="GKV17" s="117"/>
      <c r="GKW17" s="117"/>
      <c r="GKX17" s="117"/>
      <c r="GKY17" s="117"/>
      <c r="GKZ17" s="117"/>
      <c r="GLA17" s="117"/>
      <c r="GLB17" s="117"/>
      <c r="GLC17" s="117"/>
      <c r="GLD17" s="117"/>
      <c r="GLE17" s="117"/>
      <c r="GLF17" s="117"/>
      <c r="GLG17" s="117"/>
      <c r="GLH17" s="117"/>
      <c r="GLI17" s="117"/>
      <c r="GLJ17" s="117"/>
      <c r="GLK17" s="117"/>
      <c r="GLL17" s="117"/>
      <c r="GLM17" s="117"/>
      <c r="GLN17" s="117"/>
      <c r="GLO17" s="117"/>
      <c r="GLP17" s="117"/>
      <c r="GLQ17" s="117"/>
      <c r="GLR17" s="117"/>
      <c r="GLS17" s="117"/>
      <c r="GLT17" s="117"/>
      <c r="GLU17" s="117"/>
      <c r="GLV17" s="117"/>
      <c r="GLW17" s="117"/>
      <c r="GLX17" s="117"/>
      <c r="GLY17" s="117"/>
      <c r="GLZ17" s="117"/>
      <c r="GMA17" s="117"/>
      <c r="GMB17" s="117"/>
      <c r="GMC17" s="117"/>
      <c r="GMD17" s="117"/>
      <c r="GME17" s="117"/>
      <c r="GMF17" s="117"/>
      <c r="GMG17" s="117"/>
      <c r="GMH17" s="117"/>
      <c r="GMI17" s="117"/>
      <c r="GMJ17" s="117"/>
      <c r="GMK17" s="117"/>
      <c r="GML17" s="117"/>
      <c r="GMM17" s="117"/>
      <c r="GMN17" s="117"/>
      <c r="GMO17" s="117"/>
      <c r="GMP17" s="117"/>
      <c r="GMQ17" s="117"/>
      <c r="GMR17" s="117"/>
      <c r="GMS17" s="117"/>
      <c r="GMT17" s="117"/>
      <c r="GMU17" s="117"/>
      <c r="GMV17" s="117"/>
      <c r="GMW17" s="117"/>
      <c r="GMX17" s="117"/>
      <c r="GMY17" s="117"/>
      <c r="GMZ17" s="117"/>
      <c r="GNA17" s="117"/>
      <c r="GNB17" s="117"/>
      <c r="GNC17" s="117"/>
      <c r="GND17" s="117"/>
      <c r="GNE17" s="117"/>
      <c r="GNF17" s="117"/>
      <c r="GNG17" s="117"/>
      <c r="GNH17" s="117"/>
      <c r="GNI17" s="117"/>
      <c r="GNJ17" s="117"/>
      <c r="GNK17" s="117"/>
      <c r="GNL17" s="117"/>
      <c r="GNM17" s="117"/>
      <c r="GNN17" s="117"/>
      <c r="GNO17" s="117"/>
      <c r="GNP17" s="117"/>
      <c r="GNQ17" s="117"/>
      <c r="GNR17" s="117"/>
      <c r="GNS17" s="117"/>
      <c r="GNT17" s="117"/>
      <c r="GNU17" s="117"/>
      <c r="GNV17" s="117"/>
      <c r="GNW17" s="117"/>
      <c r="GNX17" s="117"/>
      <c r="GNY17" s="117"/>
      <c r="GNZ17" s="117"/>
      <c r="GOA17" s="117"/>
      <c r="GOB17" s="117"/>
      <c r="GOC17" s="117"/>
      <c r="GOD17" s="117"/>
      <c r="GOE17" s="117"/>
      <c r="GOF17" s="117"/>
      <c r="GOG17" s="117"/>
      <c r="GOH17" s="117"/>
      <c r="GOI17" s="117"/>
      <c r="GOJ17" s="117"/>
      <c r="GOK17" s="117"/>
      <c r="GOL17" s="117"/>
      <c r="GOM17" s="117"/>
      <c r="GON17" s="117"/>
      <c r="GOO17" s="117"/>
      <c r="GOP17" s="117"/>
      <c r="GOQ17" s="117"/>
      <c r="GOR17" s="117"/>
      <c r="GOS17" s="117"/>
      <c r="GOT17" s="117"/>
      <c r="GOU17" s="117"/>
      <c r="GOV17" s="117"/>
      <c r="GOW17" s="117"/>
      <c r="GOX17" s="117"/>
      <c r="GOY17" s="117"/>
      <c r="GOZ17" s="117"/>
      <c r="GPA17" s="117"/>
      <c r="GPB17" s="117"/>
      <c r="GPC17" s="117"/>
      <c r="GPD17" s="117"/>
      <c r="GPE17" s="117"/>
      <c r="GPF17" s="117"/>
      <c r="GPG17" s="117"/>
      <c r="GPH17" s="117"/>
      <c r="GPI17" s="117"/>
      <c r="GPJ17" s="117"/>
      <c r="GPK17" s="117"/>
      <c r="GPL17" s="117"/>
      <c r="GPM17" s="117"/>
      <c r="GPN17" s="117"/>
      <c r="GPO17" s="117"/>
      <c r="GPP17" s="117"/>
      <c r="GPQ17" s="117"/>
      <c r="GPR17" s="117"/>
      <c r="GPS17" s="117"/>
      <c r="GPT17" s="117"/>
      <c r="GPU17" s="117"/>
      <c r="GPV17" s="117"/>
      <c r="GPW17" s="117"/>
      <c r="GPX17" s="117"/>
      <c r="GPY17" s="117"/>
      <c r="GPZ17" s="117"/>
      <c r="GQA17" s="117"/>
      <c r="GQB17" s="117"/>
      <c r="GQC17" s="117"/>
      <c r="GQD17" s="117"/>
      <c r="GQE17" s="117"/>
      <c r="GQF17" s="117"/>
      <c r="GQG17" s="117"/>
      <c r="GQH17" s="117"/>
      <c r="GQI17" s="117"/>
      <c r="GQJ17" s="117"/>
      <c r="GQK17" s="117"/>
      <c r="GQL17" s="117"/>
      <c r="GQM17" s="117"/>
      <c r="GQN17" s="117"/>
      <c r="GQO17" s="117"/>
      <c r="GQP17" s="117"/>
      <c r="GQQ17" s="117"/>
      <c r="GQR17" s="117"/>
      <c r="GQS17" s="117"/>
      <c r="GQT17" s="117"/>
      <c r="GQU17" s="117"/>
      <c r="GQV17" s="117"/>
      <c r="GQW17" s="117"/>
      <c r="GQX17" s="117"/>
      <c r="GQY17" s="117"/>
      <c r="GQZ17" s="117"/>
      <c r="GRA17" s="117"/>
      <c r="GRB17" s="117"/>
      <c r="GRC17" s="117"/>
      <c r="GRD17" s="117"/>
      <c r="GRE17" s="117"/>
      <c r="GRF17" s="117"/>
      <c r="GRG17" s="117"/>
      <c r="GRH17" s="117"/>
      <c r="GRI17" s="117"/>
      <c r="GRJ17" s="117"/>
      <c r="GRK17" s="117"/>
      <c r="GRL17" s="117"/>
      <c r="GRM17" s="117"/>
      <c r="GRN17" s="117"/>
      <c r="GRO17" s="117"/>
      <c r="GRP17" s="117"/>
      <c r="GRQ17" s="117"/>
      <c r="GRR17" s="117"/>
      <c r="GRS17" s="117"/>
      <c r="GRT17" s="117"/>
      <c r="GRU17" s="117"/>
      <c r="GRV17" s="117"/>
      <c r="GRW17" s="117"/>
      <c r="GRX17" s="117"/>
      <c r="GRY17" s="117"/>
      <c r="GRZ17" s="117"/>
      <c r="GSA17" s="117"/>
      <c r="GSB17" s="117"/>
      <c r="GSC17" s="117"/>
      <c r="GSD17" s="117"/>
      <c r="GSE17" s="117"/>
      <c r="GSF17" s="117"/>
      <c r="GSG17" s="117"/>
      <c r="GSH17" s="117"/>
      <c r="GSI17" s="117"/>
      <c r="GSJ17" s="117"/>
      <c r="GSK17" s="117"/>
      <c r="GSL17" s="117"/>
      <c r="GSM17" s="117"/>
      <c r="GSN17" s="117"/>
      <c r="GSO17" s="117"/>
      <c r="GSP17" s="117"/>
      <c r="GSQ17" s="117"/>
      <c r="GSR17" s="117"/>
      <c r="GSS17" s="117"/>
      <c r="GST17" s="117"/>
      <c r="GSU17" s="117"/>
      <c r="GSV17" s="117"/>
      <c r="GSW17" s="117"/>
      <c r="GSX17" s="117"/>
      <c r="GSY17" s="117"/>
      <c r="GSZ17" s="117"/>
      <c r="GTA17" s="117"/>
      <c r="GTB17" s="117"/>
      <c r="GTC17" s="117"/>
      <c r="GTD17" s="117"/>
      <c r="GTE17" s="117"/>
      <c r="GTF17" s="117"/>
      <c r="GTG17" s="117"/>
      <c r="GTH17" s="117"/>
      <c r="GTI17" s="117"/>
      <c r="GTJ17" s="117"/>
      <c r="GTK17" s="117"/>
      <c r="GTL17" s="117"/>
      <c r="GTM17" s="117"/>
      <c r="GTN17" s="117"/>
      <c r="GTO17" s="117"/>
      <c r="GTP17" s="117"/>
      <c r="GTQ17" s="117"/>
      <c r="GTR17" s="117"/>
      <c r="GTS17" s="117"/>
      <c r="GTT17" s="117"/>
      <c r="GTU17" s="117"/>
      <c r="GTV17" s="117"/>
      <c r="GTW17" s="117"/>
      <c r="GTX17" s="117"/>
      <c r="GTY17" s="117"/>
      <c r="GTZ17" s="117"/>
      <c r="GUA17" s="117"/>
      <c r="GUB17" s="117"/>
      <c r="GUC17" s="117"/>
      <c r="GUD17" s="117"/>
      <c r="GUE17" s="117"/>
      <c r="GUF17" s="117"/>
      <c r="GUG17" s="117"/>
      <c r="GUH17" s="117"/>
      <c r="GUI17" s="117"/>
      <c r="GUJ17" s="117"/>
      <c r="GUK17" s="117"/>
      <c r="GUL17" s="117"/>
      <c r="GUM17" s="117"/>
      <c r="GUN17" s="117"/>
      <c r="GUO17" s="117"/>
      <c r="GUP17" s="117"/>
      <c r="GUQ17" s="117"/>
      <c r="GUR17" s="117"/>
      <c r="GUS17" s="117"/>
      <c r="GUT17" s="117"/>
      <c r="GUU17" s="117"/>
      <c r="GUV17" s="117"/>
      <c r="GUW17" s="117"/>
      <c r="GUX17" s="117"/>
      <c r="GUY17" s="117"/>
      <c r="GUZ17" s="117"/>
      <c r="GVA17" s="117"/>
      <c r="GVB17" s="117"/>
      <c r="GVC17" s="117"/>
      <c r="GVD17" s="117"/>
      <c r="GVE17" s="117"/>
      <c r="GVF17" s="117"/>
      <c r="GVG17" s="117"/>
      <c r="GVH17" s="117"/>
      <c r="GVI17" s="117"/>
      <c r="GVJ17" s="117"/>
      <c r="GVK17" s="117"/>
      <c r="GVL17" s="117"/>
      <c r="GVM17" s="117"/>
      <c r="GVN17" s="117"/>
      <c r="GVO17" s="117"/>
      <c r="GVP17" s="117"/>
      <c r="GVQ17" s="117"/>
      <c r="GVR17" s="117"/>
      <c r="GVS17" s="117"/>
      <c r="GVT17" s="117"/>
      <c r="GVU17" s="117"/>
      <c r="GVV17" s="117"/>
      <c r="GVW17" s="117"/>
      <c r="GVX17" s="117"/>
      <c r="GVY17" s="117"/>
      <c r="GVZ17" s="117"/>
      <c r="GWA17" s="117"/>
      <c r="GWB17" s="117"/>
      <c r="GWC17" s="117"/>
      <c r="GWD17" s="117"/>
      <c r="GWE17" s="117"/>
      <c r="GWF17" s="117"/>
      <c r="GWG17" s="117"/>
      <c r="GWH17" s="117"/>
      <c r="GWI17" s="117"/>
      <c r="GWJ17" s="117"/>
      <c r="GWK17" s="117"/>
      <c r="GWL17" s="117"/>
      <c r="GWM17" s="117"/>
      <c r="GWN17" s="117"/>
      <c r="GWO17" s="117"/>
      <c r="GWP17" s="117"/>
      <c r="GWQ17" s="117"/>
      <c r="GWR17" s="117"/>
      <c r="GWS17" s="117"/>
      <c r="GWT17" s="117"/>
      <c r="GWU17" s="117"/>
      <c r="GWV17" s="117"/>
      <c r="GWW17" s="117"/>
      <c r="GWX17" s="117"/>
      <c r="GWY17" s="117"/>
      <c r="GWZ17" s="117"/>
      <c r="GXA17" s="117"/>
      <c r="GXB17" s="117"/>
      <c r="GXC17" s="117"/>
      <c r="GXD17" s="117"/>
      <c r="GXE17" s="117"/>
      <c r="GXF17" s="117"/>
      <c r="GXG17" s="117"/>
      <c r="GXH17" s="117"/>
      <c r="GXI17" s="117"/>
      <c r="GXJ17" s="117"/>
      <c r="GXK17" s="117"/>
      <c r="GXL17" s="117"/>
      <c r="GXM17" s="117"/>
      <c r="GXN17" s="117"/>
      <c r="GXO17" s="117"/>
      <c r="GXP17" s="117"/>
      <c r="GXQ17" s="117"/>
      <c r="GXR17" s="117"/>
      <c r="GXS17" s="117"/>
      <c r="GXT17" s="117"/>
      <c r="GXU17" s="117"/>
      <c r="GXV17" s="117"/>
      <c r="GXW17" s="117"/>
      <c r="GXX17" s="117"/>
      <c r="GXY17" s="117"/>
      <c r="GXZ17" s="117"/>
      <c r="GYA17" s="117"/>
      <c r="GYB17" s="117"/>
      <c r="GYC17" s="117"/>
      <c r="GYD17" s="117"/>
      <c r="GYE17" s="117"/>
      <c r="GYF17" s="117"/>
      <c r="GYG17" s="117"/>
      <c r="GYH17" s="117"/>
      <c r="GYI17" s="117"/>
      <c r="GYJ17" s="117"/>
      <c r="GYK17" s="117"/>
      <c r="GYL17" s="117"/>
      <c r="GYM17" s="117"/>
      <c r="GYN17" s="117"/>
      <c r="GYO17" s="117"/>
      <c r="GYP17" s="117"/>
      <c r="GYQ17" s="117"/>
      <c r="GYR17" s="117"/>
      <c r="GYS17" s="117"/>
      <c r="GYT17" s="117"/>
      <c r="GYU17" s="117"/>
      <c r="GYV17" s="117"/>
      <c r="GYW17" s="117"/>
      <c r="GYX17" s="117"/>
      <c r="GYY17" s="117"/>
      <c r="GYZ17" s="117"/>
      <c r="GZA17" s="117"/>
      <c r="GZB17" s="117"/>
      <c r="GZC17" s="117"/>
      <c r="GZD17" s="117"/>
      <c r="GZE17" s="117"/>
      <c r="GZF17" s="117"/>
      <c r="GZG17" s="117"/>
      <c r="GZH17" s="117"/>
      <c r="GZI17" s="117"/>
      <c r="GZJ17" s="117"/>
      <c r="GZK17" s="117"/>
      <c r="GZL17" s="117"/>
      <c r="GZM17" s="117"/>
      <c r="GZN17" s="117"/>
      <c r="GZO17" s="117"/>
      <c r="GZP17" s="117"/>
      <c r="GZQ17" s="117"/>
      <c r="GZR17" s="117"/>
      <c r="GZS17" s="117"/>
      <c r="GZT17" s="117"/>
      <c r="GZU17" s="117"/>
      <c r="GZV17" s="117"/>
      <c r="GZW17" s="117"/>
      <c r="GZX17" s="117"/>
      <c r="GZY17" s="117"/>
      <c r="GZZ17" s="117"/>
      <c r="HAA17" s="117"/>
      <c r="HAB17" s="117"/>
      <c r="HAC17" s="117"/>
      <c r="HAD17" s="117"/>
      <c r="HAE17" s="117"/>
      <c r="HAF17" s="117"/>
      <c r="HAG17" s="117"/>
      <c r="HAH17" s="117"/>
      <c r="HAI17" s="117"/>
      <c r="HAJ17" s="117"/>
      <c r="HAK17" s="117"/>
      <c r="HAL17" s="117"/>
      <c r="HAM17" s="117"/>
      <c r="HAN17" s="117"/>
      <c r="HAO17" s="117"/>
      <c r="HAP17" s="117"/>
      <c r="HAQ17" s="117"/>
      <c r="HAR17" s="117"/>
      <c r="HAS17" s="117"/>
      <c r="HAT17" s="117"/>
      <c r="HAU17" s="117"/>
      <c r="HAV17" s="117"/>
      <c r="HAW17" s="117"/>
      <c r="HAX17" s="117"/>
      <c r="HAY17" s="117"/>
      <c r="HAZ17" s="117"/>
      <c r="HBA17" s="117"/>
      <c r="HBB17" s="117"/>
      <c r="HBC17" s="117"/>
      <c r="HBD17" s="117"/>
      <c r="HBE17" s="117"/>
      <c r="HBF17" s="117"/>
      <c r="HBG17" s="117"/>
      <c r="HBH17" s="117"/>
      <c r="HBI17" s="117"/>
      <c r="HBJ17" s="117"/>
      <c r="HBK17" s="117"/>
      <c r="HBL17" s="117"/>
      <c r="HBM17" s="117"/>
      <c r="HBN17" s="117"/>
      <c r="HBO17" s="117"/>
      <c r="HBP17" s="117"/>
      <c r="HBQ17" s="117"/>
      <c r="HBR17" s="117"/>
      <c r="HBS17" s="117"/>
      <c r="HBT17" s="117"/>
      <c r="HBU17" s="117"/>
      <c r="HBV17" s="117"/>
      <c r="HBW17" s="117"/>
      <c r="HBX17" s="117"/>
      <c r="HBY17" s="117"/>
      <c r="HBZ17" s="117"/>
      <c r="HCA17" s="117"/>
      <c r="HCB17" s="117"/>
      <c r="HCC17" s="117"/>
      <c r="HCD17" s="117"/>
      <c r="HCE17" s="117"/>
      <c r="HCF17" s="117"/>
      <c r="HCG17" s="117"/>
      <c r="HCH17" s="117"/>
      <c r="HCI17" s="117"/>
      <c r="HCJ17" s="117"/>
      <c r="HCK17" s="117"/>
      <c r="HCL17" s="117"/>
      <c r="HCM17" s="117"/>
      <c r="HCN17" s="117"/>
      <c r="HCO17" s="117"/>
      <c r="HCP17" s="117"/>
      <c r="HCQ17" s="117"/>
      <c r="HCR17" s="117"/>
      <c r="HCS17" s="117"/>
      <c r="HCT17" s="117"/>
      <c r="HCU17" s="117"/>
      <c r="HCV17" s="117"/>
      <c r="HCW17" s="117"/>
      <c r="HCX17" s="117"/>
      <c r="HCY17" s="117"/>
      <c r="HCZ17" s="117"/>
      <c r="HDA17" s="117"/>
      <c r="HDB17" s="117"/>
      <c r="HDC17" s="117"/>
      <c r="HDD17" s="117"/>
      <c r="HDE17" s="117"/>
      <c r="HDF17" s="117"/>
      <c r="HDG17" s="117"/>
      <c r="HDH17" s="117"/>
      <c r="HDI17" s="117"/>
      <c r="HDJ17" s="117"/>
      <c r="HDK17" s="117"/>
      <c r="HDL17" s="117"/>
      <c r="HDM17" s="117"/>
      <c r="HDN17" s="117"/>
      <c r="HDO17" s="117"/>
      <c r="HDP17" s="117"/>
      <c r="HDQ17" s="117"/>
      <c r="HDR17" s="117"/>
      <c r="HDS17" s="117"/>
      <c r="HDT17" s="117"/>
      <c r="HDU17" s="117"/>
      <c r="HDV17" s="117"/>
      <c r="HDW17" s="117"/>
      <c r="HDX17" s="117"/>
      <c r="HDY17" s="117"/>
      <c r="HDZ17" s="117"/>
      <c r="HEA17" s="117"/>
      <c r="HEB17" s="117"/>
      <c r="HEC17" s="117"/>
      <c r="HED17" s="117"/>
      <c r="HEE17" s="117"/>
      <c r="HEF17" s="117"/>
      <c r="HEG17" s="117"/>
      <c r="HEH17" s="117"/>
      <c r="HEI17" s="117"/>
      <c r="HEJ17" s="117"/>
      <c r="HEK17" s="117"/>
      <c r="HEL17" s="117"/>
      <c r="HEM17" s="117"/>
      <c r="HEN17" s="117"/>
      <c r="HEO17" s="117"/>
      <c r="HEP17" s="117"/>
      <c r="HEQ17" s="117"/>
      <c r="HER17" s="117"/>
      <c r="HES17" s="117"/>
      <c r="HET17" s="117"/>
      <c r="HEU17" s="117"/>
      <c r="HEV17" s="117"/>
      <c r="HEW17" s="117"/>
      <c r="HEX17" s="117"/>
      <c r="HEY17" s="117"/>
      <c r="HEZ17" s="117"/>
      <c r="HFA17" s="117"/>
      <c r="HFB17" s="117"/>
      <c r="HFC17" s="117"/>
      <c r="HFD17" s="117"/>
      <c r="HFE17" s="117"/>
      <c r="HFF17" s="117"/>
      <c r="HFG17" s="117"/>
      <c r="HFH17" s="117"/>
      <c r="HFI17" s="117"/>
      <c r="HFJ17" s="117"/>
      <c r="HFK17" s="117"/>
      <c r="HFL17" s="117"/>
      <c r="HFM17" s="117"/>
      <c r="HFN17" s="117"/>
      <c r="HFO17" s="117"/>
      <c r="HFP17" s="117"/>
      <c r="HFQ17" s="117"/>
      <c r="HFR17" s="117"/>
      <c r="HFS17" s="117"/>
      <c r="HFT17" s="117"/>
      <c r="HFU17" s="117"/>
      <c r="HFV17" s="117"/>
      <c r="HFW17" s="117"/>
      <c r="HFX17" s="117"/>
      <c r="HFY17" s="117"/>
      <c r="HFZ17" s="117"/>
      <c r="HGA17" s="117"/>
      <c r="HGB17" s="117"/>
      <c r="HGC17" s="117"/>
      <c r="HGD17" s="117"/>
      <c r="HGE17" s="117"/>
      <c r="HGF17" s="117"/>
      <c r="HGG17" s="117"/>
      <c r="HGH17" s="117"/>
      <c r="HGI17" s="117"/>
      <c r="HGJ17" s="117"/>
      <c r="HGK17" s="117"/>
      <c r="HGL17" s="117"/>
      <c r="HGM17" s="117"/>
      <c r="HGN17" s="117"/>
      <c r="HGO17" s="117"/>
      <c r="HGP17" s="117"/>
      <c r="HGQ17" s="117"/>
      <c r="HGR17" s="117"/>
      <c r="HGS17" s="117"/>
      <c r="HGT17" s="117"/>
      <c r="HGU17" s="117"/>
      <c r="HGV17" s="117"/>
      <c r="HGW17" s="117"/>
      <c r="HGX17" s="117"/>
      <c r="HGY17" s="117"/>
      <c r="HGZ17" s="117"/>
      <c r="HHA17" s="117"/>
      <c r="HHB17" s="117"/>
      <c r="HHC17" s="117"/>
      <c r="HHD17" s="117"/>
      <c r="HHE17" s="117"/>
      <c r="HHF17" s="117"/>
      <c r="HHG17" s="117"/>
      <c r="HHH17" s="117"/>
      <c r="HHI17" s="117"/>
      <c r="HHJ17" s="117"/>
      <c r="HHK17" s="117"/>
      <c r="HHL17" s="117"/>
      <c r="HHM17" s="117"/>
      <c r="HHN17" s="117"/>
      <c r="HHO17" s="117"/>
      <c r="HHP17" s="117"/>
      <c r="HHQ17" s="117"/>
      <c r="HHR17" s="117"/>
      <c r="HHS17" s="117"/>
      <c r="HHT17" s="117"/>
      <c r="HHU17" s="117"/>
      <c r="HHV17" s="117"/>
      <c r="HHW17" s="117"/>
      <c r="HHX17" s="117"/>
      <c r="HHY17" s="117"/>
      <c r="HHZ17" s="117"/>
      <c r="HIA17" s="117"/>
      <c r="HIB17" s="117"/>
      <c r="HIC17" s="117"/>
      <c r="HID17" s="117"/>
      <c r="HIE17" s="117"/>
      <c r="HIF17" s="117"/>
      <c r="HIG17" s="117"/>
      <c r="HIH17" s="117"/>
      <c r="HII17" s="117"/>
      <c r="HIJ17" s="117"/>
      <c r="HIK17" s="117"/>
      <c r="HIL17" s="117"/>
      <c r="HIM17" s="117"/>
      <c r="HIN17" s="117"/>
      <c r="HIO17" s="117"/>
      <c r="HIP17" s="117"/>
      <c r="HIQ17" s="117"/>
      <c r="HIR17" s="117"/>
      <c r="HIS17" s="117"/>
      <c r="HIT17" s="117"/>
      <c r="HIU17" s="117"/>
      <c r="HIV17" s="117"/>
      <c r="HIW17" s="117"/>
      <c r="HIX17" s="117"/>
      <c r="HIY17" s="117"/>
      <c r="HIZ17" s="117"/>
      <c r="HJA17" s="117"/>
      <c r="HJB17" s="117"/>
      <c r="HJC17" s="117"/>
      <c r="HJD17" s="117"/>
      <c r="HJE17" s="117"/>
      <c r="HJF17" s="117"/>
      <c r="HJG17" s="117"/>
      <c r="HJH17" s="117"/>
      <c r="HJI17" s="117"/>
      <c r="HJJ17" s="117"/>
      <c r="HJK17" s="117"/>
      <c r="HJL17" s="117"/>
      <c r="HJM17" s="117"/>
      <c r="HJN17" s="117"/>
      <c r="HJO17" s="117"/>
      <c r="HJP17" s="117"/>
      <c r="HJQ17" s="117"/>
      <c r="HJR17" s="117"/>
      <c r="HJS17" s="117"/>
      <c r="HJT17" s="117"/>
      <c r="HJU17" s="117"/>
      <c r="HJV17" s="117"/>
      <c r="HJW17" s="117"/>
      <c r="HJX17" s="117"/>
      <c r="HJY17" s="117"/>
      <c r="HJZ17" s="117"/>
      <c r="HKA17" s="117"/>
      <c r="HKB17" s="117"/>
      <c r="HKC17" s="117"/>
      <c r="HKD17" s="117"/>
      <c r="HKE17" s="117"/>
      <c r="HKF17" s="117"/>
      <c r="HKG17" s="117"/>
      <c r="HKH17" s="117"/>
      <c r="HKI17" s="117"/>
      <c r="HKJ17" s="117"/>
      <c r="HKK17" s="117"/>
      <c r="HKL17" s="117"/>
      <c r="HKM17" s="117"/>
      <c r="HKN17" s="117"/>
      <c r="HKO17" s="117"/>
      <c r="HKP17" s="117"/>
      <c r="HKQ17" s="117"/>
      <c r="HKR17" s="117"/>
      <c r="HKS17" s="117"/>
      <c r="HKT17" s="117"/>
      <c r="HKU17" s="117"/>
      <c r="HKV17" s="117"/>
      <c r="HKW17" s="117"/>
      <c r="HKX17" s="117"/>
      <c r="HKY17" s="117"/>
      <c r="HKZ17" s="117"/>
      <c r="HLA17" s="117"/>
      <c r="HLB17" s="117"/>
      <c r="HLC17" s="117"/>
      <c r="HLD17" s="117"/>
      <c r="HLE17" s="117"/>
      <c r="HLF17" s="117"/>
      <c r="HLG17" s="117"/>
      <c r="HLH17" s="117"/>
      <c r="HLI17" s="117"/>
      <c r="HLJ17" s="117"/>
      <c r="HLK17" s="117"/>
      <c r="HLL17" s="117"/>
      <c r="HLM17" s="117"/>
      <c r="HLN17" s="117"/>
      <c r="HLO17" s="117"/>
      <c r="HLP17" s="117"/>
      <c r="HLQ17" s="117"/>
      <c r="HLR17" s="117"/>
      <c r="HLS17" s="117"/>
      <c r="HLT17" s="117"/>
      <c r="HLU17" s="117"/>
      <c r="HLV17" s="117"/>
      <c r="HLW17" s="117"/>
      <c r="HLX17" s="117"/>
      <c r="HLY17" s="117"/>
      <c r="HLZ17" s="117"/>
      <c r="HMA17" s="117"/>
      <c r="HMB17" s="117"/>
      <c r="HMC17" s="117"/>
      <c r="HMD17" s="117"/>
      <c r="HME17" s="117"/>
      <c r="HMF17" s="117"/>
      <c r="HMG17" s="117"/>
      <c r="HMH17" s="117"/>
      <c r="HMI17" s="117"/>
      <c r="HMJ17" s="117"/>
      <c r="HMK17" s="117"/>
      <c r="HML17" s="117"/>
      <c r="HMM17" s="117"/>
      <c r="HMN17" s="117"/>
      <c r="HMO17" s="117"/>
      <c r="HMP17" s="117"/>
      <c r="HMQ17" s="117"/>
      <c r="HMR17" s="117"/>
      <c r="HMS17" s="117"/>
      <c r="HMT17" s="117"/>
      <c r="HMU17" s="117"/>
      <c r="HMV17" s="117"/>
      <c r="HMW17" s="117"/>
      <c r="HMX17" s="117"/>
      <c r="HMY17" s="117"/>
      <c r="HMZ17" s="117"/>
      <c r="HNA17" s="117"/>
      <c r="HNB17" s="117"/>
      <c r="HNC17" s="117"/>
      <c r="HND17" s="117"/>
      <c r="HNE17" s="117"/>
      <c r="HNF17" s="117"/>
      <c r="HNG17" s="117"/>
      <c r="HNH17" s="117"/>
      <c r="HNI17" s="117"/>
      <c r="HNJ17" s="117"/>
      <c r="HNK17" s="117"/>
      <c r="HNL17" s="117"/>
      <c r="HNM17" s="117"/>
      <c r="HNN17" s="117"/>
      <c r="HNO17" s="117"/>
      <c r="HNP17" s="117"/>
      <c r="HNQ17" s="117"/>
      <c r="HNR17" s="117"/>
      <c r="HNS17" s="117"/>
      <c r="HNT17" s="117"/>
      <c r="HNU17" s="117"/>
      <c r="HNV17" s="117"/>
      <c r="HNW17" s="117"/>
      <c r="HNX17" s="117"/>
      <c r="HNY17" s="117"/>
      <c r="HNZ17" s="117"/>
      <c r="HOA17" s="117"/>
      <c r="HOB17" s="117"/>
      <c r="HOC17" s="117"/>
      <c r="HOD17" s="117"/>
      <c r="HOE17" s="117"/>
      <c r="HOF17" s="117"/>
      <c r="HOG17" s="117"/>
      <c r="HOH17" s="117"/>
      <c r="HOI17" s="117"/>
      <c r="HOJ17" s="117"/>
      <c r="HOK17" s="117"/>
      <c r="HOL17" s="117"/>
      <c r="HOM17" s="117"/>
      <c r="HON17" s="117"/>
      <c r="HOO17" s="117"/>
      <c r="HOP17" s="117"/>
      <c r="HOQ17" s="117"/>
      <c r="HOR17" s="117"/>
      <c r="HOS17" s="117"/>
      <c r="HOT17" s="117"/>
      <c r="HOU17" s="117"/>
      <c r="HOV17" s="117"/>
      <c r="HOW17" s="117"/>
      <c r="HOX17" s="117"/>
      <c r="HOY17" s="117"/>
      <c r="HOZ17" s="117"/>
      <c r="HPA17" s="117"/>
      <c r="HPB17" s="117"/>
      <c r="HPC17" s="117"/>
      <c r="HPD17" s="117"/>
      <c r="HPE17" s="117"/>
      <c r="HPF17" s="117"/>
      <c r="HPG17" s="117"/>
      <c r="HPH17" s="117"/>
      <c r="HPI17" s="117"/>
      <c r="HPJ17" s="117"/>
      <c r="HPK17" s="117"/>
      <c r="HPL17" s="117"/>
      <c r="HPM17" s="117"/>
      <c r="HPN17" s="117"/>
      <c r="HPO17" s="117"/>
      <c r="HPP17" s="117"/>
      <c r="HPQ17" s="117"/>
      <c r="HPR17" s="117"/>
      <c r="HPS17" s="117"/>
      <c r="HPT17" s="117"/>
      <c r="HPU17" s="117"/>
      <c r="HPV17" s="117"/>
      <c r="HPW17" s="117"/>
      <c r="HPX17" s="117"/>
      <c r="HPY17" s="117"/>
      <c r="HPZ17" s="117"/>
      <c r="HQA17" s="117"/>
      <c r="HQB17" s="117"/>
      <c r="HQC17" s="117"/>
      <c r="HQD17" s="117"/>
      <c r="HQE17" s="117"/>
      <c r="HQF17" s="117"/>
      <c r="HQG17" s="117"/>
      <c r="HQH17" s="117"/>
      <c r="HQI17" s="117"/>
      <c r="HQJ17" s="117"/>
      <c r="HQK17" s="117"/>
      <c r="HQL17" s="117"/>
      <c r="HQM17" s="117"/>
      <c r="HQN17" s="117"/>
      <c r="HQO17" s="117"/>
      <c r="HQP17" s="117"/>
      <c r="HQQ17" s="117"/>
      <c r="HQR17" s="117"/>
      <c r="HQS17" s="117"/>
      <c r="HQT17" s="117"/>
      <c r="HQU17" s="117"/>
      <c r="HQV17" s="117"/>
      <c r="HQW17" s="117"/>
      <c r="HQX17" s="117"/>
      <c r="HQY17" s="117"/>
      <c r="HQZ17" s="117"/>
      <c r="HRA17" s="117"/>
      <c r="HRB17" s="117"/>
      <c r="HRC17" s="117"/>
      <c r="HRD17" s="117"/>
      <c r="HRE17" s="117"/>
      <c r="HRF17" s="117"/>
      <c r="HRG17" s="117"/>
      <c r="HRH17" s="117"/>
      <c r="HRI17" s="117"/>
      <c r="HRJ17" s="117"/>
      <c r="HRK17" s="117"/>
      <c r="HRL17" s="117"/>
      <c r="HRM17" s="117"/>
      <c r="HRN17" s="117"/>
      <c r="HRO17" s="117"/>
      <c r="HRP17" s="117"/>
      <c r="HRQ17" s="117"/>
      <c r="HRR17" s="117"/>
      <c r="HRS17" s="117"/>
      <c r="HRT17" s="117"/>
      <c r="HRU17" s="117"/>
      <c r="HRV17" s="117"/>
      <c r="HRW17" s="117"/>
      <c r="HRX17" s="117"/>
      <c r="HRY17" s="117"/>
      <c r="HRZ17" s="117"/>
      <c r="HSA17" s="117"/>
      <c r="HSB17" s="117"/>
      <c r="HSC17" s="117"/>
      <c r="HSD17" s="117"/>
      <c r="HSE17" s="117"/>
      <c r="HSF17" s="117"/>
      <c r="HSG17" s="117"/>
      <c r="HSH17" s="117"/>
      <c r="HSI17" s="117"/>
      <c r="HSJ17" s="117"/>
      <c r="HSK17" s="117"/>
      <c r="HSL17" s="117"/>
      <c r="HSM17" s="117"/>
      <c r="HSN17" s="117"/>
      <c r="HSO17" s="117"/>
      <c r="HSP17" s="117"/>
      <c r="HSQ17" s="117"/>
      <c r="HSR17" s="117"/>
      <c r="HSS17" s="117"/>
      <c r="HST17" s="117"/>
      <c r="HSU17" s="117"/>
      <c r="HSV17" s="117"/>
      <c r="HSW17" s="117"/>
      <c r="HSX17" s="117"/>
      <c r="HSY17" s="117"/>
      <c r="HSZ17" s="117"/>
      <c r="HTA17" s="117"/>
      <c r="HTB17" s="117"/>
      <c r="HTC17" s="117"/>
      <c r="HTD17" s="117"/>
      <c r="HTE17" s="117"/>
      <c r="HTF17" s="117"/>
      <c r="HTG17" s="117"/>
      <c r="HTH17" s="117"/>
      <c r="HTI17" s="117"/>
      <c r="HTJ17" s="117"/>
      <c r="HTK17" s="117"/>
      <c r="HTL17" s="117"/>
      <c r="HTM17" s="117"/>
      <c r="HTN17" s="117"/>
      <c r="HTO17" s="117"/>
      <c r="HTP17" s="117"/>
      <c r="HTQ17" s="117"/>
      <c r="HTR17" s="117"/>
      <c r="HTS17" s="117"/>
      <c r="HTT17" s="117"/>
      <c r="HTU17" s="117"/>
      <c r="HTV17" s="117"/>
      <c r="HTW17" s="117"/>
      <c r="HTX17" s="117"/>
      <c r="HTY17" s="117"/>
      <c r="HTZ17" s="117"/>
      <c r="HUA17" s="117"/>
      <c r="HUB17" s="117"/>
      <c r="HUC17" s="117"/>
      <c r="HUD17" s="117"/>
      <c r="HUE17" s="117"/>
      <c r="HUF17" s="117"/>
      <c r="HUG17" s="117"/>
      <c r="HUH17" s="117"/>
      <c r="HUI17" s="117"/>
      <c r="HUJ17" s="117"/>
      <c r="HUK17" s="117"/>
      <c r="HUL17" s="117"/>
      <c r="HUM17" s="117"/>
      <c r="HUN17" s="117"/>
      <c r="HUO17" s="117"/>
      <c r="HUP17" s="117"/>
      <c r="HUQ17" s="117"/>
      <c r="HUR17" s="117"/>
      <c r="HUS17" s="117"/>
      <c r="HUT17" s="117"/>
      <c r="HUU17" s="117"/>
      <c r="HUV17" s="117"/>
      <c r="HUW17" s="117"/>
      <c r="HUX17" s="117"/>
      <c r="HUY17" s="117"/>
      <c r="HUZ17" s="117"/>
      <c r="HVA17" s="117"/>
      <c r="HVB17" s="117"/>
      <c r="HVC17" s="117"/>
      <c r="HVD17" s="117"/>
      <c r="HVE17" s="117"/>
      <c r="HVF17" s="117"/>
      <c r="HVG17" s="117"/>
      <c r="HVH17" s="117"/>
      <c r="HVI17" s="117"/>
      <c r="HVJ17" s="117"/>
      <c r="HVK17" s="117"/>
      <c r="HVL17" s="117"/>
      <c r="HVM17" s="117"/>
      <c r="HVN17" s="117"/>
      <c r="HVO17" s="117"/>
      <c r="HVP17" s="117"/>
      <c r="HVQ17" s="117"/>
      <c r="HVR17" s="117"/>
      <c r="HVS17" s="117"/>
      <c r="HVT17" s="117"/>
      <c r="HVU17" s="117"/>
      <c r="HVV17" s="117"/>
      <c r="HVW17" s="117"/>
      <c r="HVX17" s="117"/>
      <c r="HVY17" s="117"/>
      <c r="HVZ17" s="117"/>
      <c r="HWA17" s="117"/>
      <c r="HWB17" s="117"/>
      <c r="HWC17" s="117"/>
      <c r="HWD17" s="117"/>
      <c r="HWE17" s="117"/>
      <c r="HWF17" s="117"/>
      <c r="HWG17" s="117"/>
      <c r="HWH17" s="117"/>
      <c r="HWI17" s="117"/>
      <c r="HWJ17" s="117"/>
      <c r="HWK17" s="117"/>
      <c r="HWL17" s="117"/>
      <c r="HWM17" s="117"/>
      <c r="HWN17" s="117"/>
      <c r="HWO17" s="117"/>
      <c r="HWP17" s="117"/>
      <c r="HWQ17" s="117"/>
      <c r="HWR17" s="117"/>
      <c r="HWS17" s="117"/>
      <c r="HWT17" s="117"/>
      <c r="HWU17" s="117"/>
      <c r="HWV17" s="117"/>
      <c r="HWW17" s="117"/>
      <c r="HWX17" s="117"/>
      <c r="HWY17" s="117"/>
      <c r="HWZ17" s="117"/>
      <c r="HXA17" s="117"/>
      <c r="HXB17" s="117"/>
      <c r="HXC17" s="117"/>
      <c r="HXD17" s="117"/>
      <c r="HXE17" s="117"/>
      <c r="HXF17" s="117"/>
      <c r="HXG17" s="117"/>
      <c r="HXH17" s="117"/>
      <c r="HXI17" s="117"/>
      <c r="HXJ17" s="117"/>
      <c r="HXK17" s="117"/>
      <c r="HXL17" s="117"/>
      <c r="HXM17" s="117"/>
      <c r="HXN17" s="117"/>
      <c r="HXO17" s="117"/>
      <c r="HXP17" s="117"/>
      <c r="HXQ17" s="117"/>
      <c r="HXR17" s="117"/>
      <c r="HXS17" s="117"/>
      <c r="HXT17" s="117"/>
      <c r="HXU17" s="117"/>
      <c r="HXV17" s="117"/>
      <c r="HXW17" s="117"/>
      <c r="HXX17" s="117"/>
      <c r="HXY17" s="117"/>
      <c r="HXZ17" s="117"/>
      <c r="HYA17" s="117"/>
      <c r="HYB17" s="117"/>
      <c r="HYC17" s="117"/>
      <c r="HYD17" s="117"/>
      <c r="HYE17" s="117"/>
      <c r="HYF17" s="117"/>
      <c r="HYG17" s="117"/>
      <c r="HYH17" s="117"/>
      <c r="HYI17" s="117"/>
      <c r="HYJ17" s="117"/>
      <c r="HYK17" s="117"/>
      <c r="HYL17" s="117"/>
      <c r="HYM17" s="117"/>
      <c r="HYN17" s="117"/>
      <c r="HYO17" s="117"/>
      <c r="HYP17" s="117"/>
      <c r="HYQ17" s="117"/>
      <c r="HYR17" s="117"/>
      <c r="HYS17" s="117"/>
      <c r="HYT17" s="117"/>
      <c r="HYU17" s="117"/>
      <c r="HYV17" s="117"/>
      <c r="HYW17" s="117"/>
      <c r="HYX17" s="117"/>
      <c r="HYY17" s="117"/>
      <c r="HYZ17" s="117"/>
      <c r="HZA17" s="117"/>
      <c r="HZB17" s="117"/>
      <c r="HZC17" s="117"/>
      <c r="HZD17" s="117"/>
      <c r="HZE17" s="117"/>
      <c r="HZF17" s="117"/>
      <c r="HZG17" s="117"/>
      <c r="HZH17" s="117"/>
      <c r="HZI17" s="117"/>
      <c r="HZJ17" s="117"/>
      <c r="HZK17" s="117"/>
      <c r="HZL17" s="117"/>
      <c r="HZM17" s="117"/>
      <c r="HZN17" s="117"/>
      <c r="HZO17" s="117"/>
      <c r="HZP17" s="117"/>
      <c r="HZQ17" s="117"/>
      <c r="HZR17" s="117"/>
      <c r="HZS17" s="117"/>
      <c r="HZT17" s="117"/>
      <c r="HZU17" s="117"/>
      <c r="HZV17" s="117"/>
      <c r="HZW17" s="117"/>
      <c r="HZX17" s="117"/>
      <c r="HZY17" s="117"/>
      <c r="HZZ17" s="117"/>
      <c r="IAA17" s="117"/>
      <c r="IAB17" s="117"/>
      <c r="IAC17" s="117"/>
      <c r="IAD17" s="117"/>
      <c r="IAE17" s="117"/>
      <c r="IAF17" s="117"/>
      <c r="IAG17" s="117"/>
      <c r="IAH17" s="117"/>
      <c r="IAI17" s="117"/>
      <c r="IAJ17" s="117"/>
      <c r="IAK17" s="117"/>
      <c r="IAL17" s="117"/>
      <c r="IAM17" s="117"/>
      <c r="IAN17" s="117"/>
      <c r="IAO17" s="117"/>
      <c r="IAP17" s="117"/>
      <c r="IAQ17" s="117"/>
      <c r="IAR17" s="117"/>
      <c r="IAS17" s="117"/>
      <c r="IAT17" s="117"/>
      <c r="IAU17" s="117"/>
      <c r="IAV17" s="117"/>
      <c r="IAW17" s="117"/>
      <c r="IAX17" s="117"/>
      <c r="IAY17" s="117"/>
      <c r="IAZ17" s="117"/>
      <c r="IBA17" s="117"/>
      <c r="IBB17" s="117"/>
      <c r="IBC17" s="117"/>
      <c r="IBD17" s="117"/>
      <c r="IBE17" s="117"/>
      <c r="IBF17" s="117"/>
      <c r="IBG17" s="117"/>
      <c r="IBH17" s="117"/>
      <c r="IBI17" s="117"/>
      <c r="IBJ17" s="117"/>
      <c r="IBK17" s="117"/>
      <c r="IBL17" s="117"/>
      <c r="IBM17" s="117"/>
      <c r="IBN17" s="117"/>
      <c r="IBO17" s="117"/>
      <c r="IBP17" s="117"/>
      <c r="IBQ17" s="117"/>
      <c r="IBR17" s="117"/>
      <c r="IBS17" s="117"/>
      <c r="IBT17" s="117"/>
      <c r="IBU17" s="117"/>
      <c r="IBV17" s="117"/>
      <c r="IBW17" s="117"/>
      <c r="IBX17" s="117"/>
      <c r="IBY17" s="117"/>
      <c r="IBZ17" s="117"/>
      <c r="ICA17" s="117"/>
      <c r="ICB17" s="117"/>
      <c r="ICC17" s="117"/>
      <c r="ICD17" s="117"/>
      <c r="ICE17" s="117"/>
      <c r="ICF17" s="117"/>
      <c r="ICG17" s="117"/>
      <c r="ICH17" s="117"/>
      <c r="ICI17" s="117"/>
      <c r="ICJ17" s="117"/>
      <c r="ICK17" s="117"/>
      <c r="ICL17" s="117"/>
      <c r="ICM17" s="117"/>
      <c r="ICN17" s="117"/>
      <c r="ICO17" s="117"/>
      <c r="ICP17" s="117"/>
      <c r="ICQ17" s="117"/>
      <c r="ICR17" s="117"/>
      <c r="ICS17" s="117"/>
      <c r="ICT17" s="117"/>
      <c r="ICU17" s="117"/>
      <c r="ICV17" s="117"/>
      <c r="ICW17" s="117"/>
      <c r="ICX17" s="117"/>
      <c r="ICY17" s="117"/>
      <c r="ICZ17" s="117"/>
      <c r="IDA17" s="117"/>
      <c r="IDB17" s="117"/>
      <c r="IDC17" s="117"/>
      <c r="IDD17" s="117"/>
      <c r="IDE17" s="117"/>
      <c r="IDF17" s="117"/>
      <c r="IDG17" s="117"/>
      <c r="IDH17" s="117"/>
      <c r="IDI17" s="117"/>
      <c r="IDJ17" s="117"/>
      <c r="IDK17" s="117"/>
      <c r="IDL17" s="117"/>
      <c r="IDM17" s="117"/>
      <c r="IDN17" s="117"/>
      <c r="IDO17" s="117"/>
      <c r="IDP17" s="117"/>
      <c r="IDQ17" s="117"/>
      <c r="IDR17" s="117"/>
      <c r="IDS17" s="117"/>
      <c r="IDT17" s="117"/>
      <c r="IDU17" s="117"/>
      <c r="IDV17" s="117"/>
      <c r="IDW17" s="117"/>
      <c r="IDX17" s="117"/>
      <c r="IDY17" s="117"/>
      <c r="IDZ17" s="117"/>
      <c r="IEA17" s="117"/>
      <c r="IEB17" s="117"/>
      <c r="IEC17" s="117"/>
      <c r="IED17" s="117"/>
      <c r="IEE17" s="117"/>
      <c r="IEF17" s="117"/>
      <c r="IEG17" s="117"/>
      <c r="IEH17" s="117"/>
      <c r="IEI17" s="117"/>
      <c r="IEJ17" s="117"/>
      <c r="IEK17" s="117"/>
      <c r="IEL17" s="117"/>
      <c r="IEM17" s="117"/>
      <c r="IEN17" s="117"/>
      <c r="IEO17" s="117"/>
      <c r="IEP17" s="117"/>
      <c r="IEQ17" s="117"/>
      <c r="IER17" s="117"/>
      <c r="IES17" s="117"/>
      <c r="IET17" s="117"/>
      <c r="IEU17" s="117"/>
      <c r="IEV17" s="117"/>
      <c r="IEW17" s="117"/>
      <c r="IEX17" s="117"/>
      <c r="IEY17" s="117"/>
      <c r="IEZ17" s="117"/>
      <c r="IFA17" s="117"/>
      <c r="IFB17" s="117"/>
      <c r="IFC17" s="117"/>
      <c r="IFD17" s="117"/>
      <c r="IFE17" s="117"/>
      <c r="IFF17" s="117"/>
      <c r="IFG17" s="117"/>
      <c r="IFH17" s="117"/>
      <c r="IFI17" s="117"/>
      <c r="IFJ17" s="117"/>
      <c r="IFK17" s="117"/>
      <c r="IFL17" s="117"/>
      <c r="IFM17" s="117"/>
      <c r="IFN17" s="117"/>
      <c r="IFO17" s="117"/>
      <c r="IFP17" s="117"/>
      <c r="IFQ17" s="117"/>
      <c r="IFR17" s="117"/>
      <c r="IFS17" s="117"/>
      <c r="IFT17" s="117"/>
      <c r="IFU17" s="117"/>
      <c r="IFV17" s="117"/>
      <c r="IFW17" s="117"/>
      <c r="IFX17" s="117"/>
      <c r="IFY17" s="117"/>
      <c r="IFZ17" s="117"/>
      <c r="IGA17" s="117"/>
      <c r="IGB17" s="117"/>
      <c r="IGC17" s="117"/>
      <c r="IGD17" s="117"/>
      <c r="IGE17" s="117"/>
      <c r="IGF17" s="117"/>
      <c r="IGG17" s="117"/>
      <c r="IGH17" s="117"/>
      <c r="IGI17" s="117"/>
      <c r="IGJ17" s="117"/>
      <c r="IGK17" s="117"/>
      <c r="IGL17" s="117"/>
      <c r="IGM17" s="117"/>
      <c r="IGN17" s="117"/>
      <c r="IGO17" s="117"/>
      <c r="IGP17" s="117"/>
      <c r="IGQ17" s="117"/>
      <c r="IGR17" s="117"/>
      <c r="IGS17" s="117"/>
      <c r="IGT17" s="117"/>
      <c r="IGU17" s="117"/>
      <c r="IGV17" s="117"/>
      <c r="IGW17" s="117"/>
      <c r="IGX17" s="117"/>
      <c r="IGY17" s="117"/>
      <c r="IGZ17" s="117"/>
      <c r="IHA17" s="117"/>
      <c r="IHB17" s="117"/>
      <c r="IHC17" s="117"/>
      <c r="IHD17" s="117"/>
      <c r="IHE17" s="117"/>
      <c r="IHF17" s="117"/>
      <c r="IHG17" s="117"/>
      <c r="IHH17" s="117"/>
      <c r="IHI17" s="117"/>
      <c r="IHJ17" s="117"/>
      <c r="IHK17" s="117"/>
      <c r="IHL17" s="117"/>
      <c r="IHM17" s="117"/>
      <c r="IHN17" s="117"/>
      <c r="IHO17" s="117"/>
      <c r="IHP17" s="117"/>
      <c r="IHQ17" s="117"/>
      <c r="IHR17" s="117"/>
      <c r="IHS17" s="117"/>
      <c r="IHT17" s="117"/>
      <c r="IHU17" s="117"/>
      <c r="IHV17" s="117"/>
      <c r="IHW17" s="117"/>
      <c r="IHX17" s="117"/>
      <c r="IHY17" s="117"/>
      <c r="IHZ17" s="117"/>
      <c r="IIA17" s="117"/>
      <c r="IIB17" s="117"/>
      <c r="IIC17" s="117"/>
      <c r="IID17" s="117"/>
      <c r="IIE17" s="117"/>
      <c r="IIF17" s="117"/>
      <c r="IIG17" s="117"/>
      <c r="IIH17" s="117"/>
      <c r="III17" s="117"/>
      <c r="IIJ17" s="117"/>
      <c r="IIK17" s="117"/>
      <c r="IIL17" s="117"/>
      <c r="IIM17" s="117"/>
      <c r="IIN17" s="117"/>
      <c r="IIO17" s="117"/>
      <c r="IIP17" s="117"/>
      <c r="IIQ17" s="117"/>
      <c r="IIR17" s="117"/>
      <c r="IIS17" s="117"/>
      <c r="IIT17" s="117"/>
      <c r="IIU17" s="117"/>
      <c r="IIV17" s="117"/>
      <c r="IIW17" s="117"/>
      <c r="IIX17" s="117"/>
      <c r="IIY17" s="117"/>
      <c r="IIZ17" s="117"/>
      <c r="IJA17" s="117"/>
      <c r="IJB17" s="117"/>
      <c r="IJC17" s="117"/>
      <c r="IJD17" s="117"/>
      <c r="IJE17" s="117"/>
      <c r="IJF17" s="117"/>
      <c r="IJG17" s="117"/>
      <c r="IJH17" s="117"/>
      <c r="IJI17" s="117"/>
      <c r="IJJ17" s="117"/>
      <c r="IJK17" s="117"/>
      <c r="IJL17" s="117"/>
      <c r="IJM17" s="117"/>
      <c r="IJN17" s="117"/>
      <c r="IJO17" s="117"/>
      <c r="IJP17" s="117"/>
      <c r="IJQ17" s="117"/>
      <c r="IJR17" s="117"/>
      <c r="IJS17" s="117"/>
      <c r="IJT17" s="117"/>
      <c r="IJU17" s="117"/>
      <c r="IJV17" s="117"/>
      <c r="IJW17" s="117"/>
      <c r="IJX17" s="117"/>
      <c r="IJY17" s="117"/>
      <c r="IJZ17" s="117"/>
      <c r="IKA17" s="117"/>
      <c r="IKB17" s="117"/>
      <c r="IKC17" s="117"/>
      <c r="IKD17" s="117"/>
      <c r="IKE17" s="117"/>
      <c r="IKF17" s="117"/>
      <c r="IKG17" s="117"/>
      <c r="IKH17" s="117"/>
      <c r="IKI17" s="117"/>
      <c r="IKJ17" s="117"/>
      <c r="IKK17" s="117"/>
      <c r="IKL17" s="117"/>
      <c r="IKM17" s="117"/>
      <c r="IKN17" s="117"/>
      <c r="IKO17" s="117"/>
      <c r="IKP17" s="117"/>
      <c r="IKQ17" s="117"/>
      <c r="IKR17" s="117"/>
      <c r="IKS17" s="117"/>
      <c r="IKT17" s="117"/>
      <c r="IKU17" s="117"/>
      <c r="IKV17" s="117"/>
      <c r="IKW17" s="117"/>
      <c r="IKX17" s="117"/>
      <c r="IKY17" s="117"/>
      <c r="IKZ17" s="117"/>
      <c r="ILA17" s="117"/>
      <c r="ILB17" s="117"/>
      <c r="ILC17" s="117"/>
      <c r="ILD17" s="117"/>
      <c r="ILE17" s="117"/>
      <c r="ILF17" s="117"/>
      <c r="ILG17" s="117"/>
      <c r="ILH17" s="117"/>
      <c r="ILI17" s="117"/>
      <c r="ILJ17" s="117"/>
      <c r="ILK17" s="117"/>
      <c r="ILL17" s="117"/>
      <c r="ILM17" s="117"/>
      <c r="ILN17" s="117"/>
      <c r="ILO17" s="117"/>
      <c r="ILP17" s="117"/>
      <c r="ILQ17" s="117"/>
      <c r="ILR17" s="117"/>
      <c r="ILS17" s="117"/>
      <c r="ILT17" s="117"/>
      <c r="ILU17" s="117"/>
      <c r="ILV17" s="117"/>
      <c r="ILW17" s="117"/>
      <c r="ILX17" s="117"/>
      <c r="ILY17" s="117"/>
      <c r="ILZ17" s="117"/>
      <c r="IMA17" s="117"/>
      <c r="IMB17" s="117"/>
      <c r="IMC17" s="117"/>
      <c r="IMD17" s="117"/>
      <c r="IME17" s="117"/>
      <c r="IMF17" s="117"/>
      <c r="IMG17" s="117"/>
      <c r="IMH17" s="117"/>
      <c r="IMI17" s="117"/>
      <c r="IMJ17" s="117"/>
      <c r="IMK17" s="117"/>
      <c r="IML17" s="117"/>
      <c r="IMM17" s="117"/>
      <c r="IMN17" s="117"/>
      <c r="IMO17" s="117"/>
      <c r="IMP17" s="117"/>
      <c r="IMQ17" s="117"/>
      <c r="IMR17" s="117"/>
      <c r="IMS17" s="117"/>
      <c r="IMT17" s="117"/>
      <c r="IMU17" s="117"/>
      <c r="IMV17" s="117"/>
      <c r="IMW17" s="117"/>
      <c r="IMX17" s="117"/>
      <c r="IMY17" s="117"/>
      <c r="IMZ17" s="117"/>
      <c r="INA17" s="117"/>
      <c r="INB17" s="117"/>
      <c r="INC17" s="117"/>
      <c r="IND17" s="117"/>
      <c r="INE17" s="117"/>
      <c r="INF17" s="117"/>
      <c r="ING17" s="117"/>
      <c r="INH17" s="117"/>
      <c r="INI17" s="117"/>
      <c r="INJ17" s="117"/>
      <c r="INK17" s="117"/>
      <c r="INL17" s="117"/>
      <c r="INM17" s="117"/>
      <c r="INN17" s="117"/>
      <c r="INO17" s="117"/>
      <c r="INP17" s="117"/>
      <c r="INQ17" s="117"/>
      <c r="INR17" s="117"/>
      <c r="INS17" s="117"/>
      <c r="INT17" s="117"/>
      <c r="INU17" s="117"/>
      <c r="INV17" s="117"/>
      <c r="INW17" s="117"/>
      <c r="INX17" s="117"/>
      <c r="INY17" s="117"/>
      <c r="INZ17" s="117"/>
      <c r="IOA17" s="117"/>
      <c r="IOB17" s="117"/>
      <c r="IOC17" s="117"/>
      <c r="IOD17" s="117"/>
      <c r="IOE17" s="117"/>
      <c r="IOF17" s="117"/>
      <c r="IOG17" s="117"/>
      <c r="IOH17" s="117"/>
      <c r="IOI17" s="117"/>
      <c r="IOJ17" s="117"/>
      <c r="IOK17" s="117"/>
      <c r="IOL17" s="117"/>
      <c r="IOM17" s="117"/>
      <c r="ION17" s="117"/>
      <c r="IOO17" s="117"/>
      <c r="IOP17" s="117"/>
      <c r="IOQ17" s="117"/>
      <c r="IOR17" s="117"/>
      <c r="IOS17" s="117"/>
      <c r="IOT17" s="117"/>
      <c r="IOU17" s="117"/>
      <c r="IOV17" s="117"/>
      <c r="IOW17" s="117"/>
      <c r="IOX17" s="117"/>
      <c r="IOY17" s="117"/>
      <c r="IOZ17" s="117"/>
      <c r="IPA17" s="117"/>
      <c r="IPB17" s="117"/>
      <c r="IPC17" s="117"/>
      <c r="IPD17" s="117"/>
      <c r="IPE17" s="117"/>
      <c r="IPF17" s="117"/>
      <c r="IPG17" s="117"/>
      <c r="IPH17" s="117"/>
      <c r="IPI17" s="117"/>
      <c r="IPJ17" s="117"/>
      <c r="IPK17" s="117"/>
      <c r="IPL17" s="117"/>
      <c r="IPM17" s="117"/>
      <c r="IPN17" s="117"/>
      <c r="IPO17" s="117"/>
      <c r="IPP17" s="117"/>
      <c r="IPQ17" s="117"/>
      <c r="IPR17" s="117"/>
      <c r="IPS17" s="117"/>
      <c r="IPT17" s="117"/>
      <c r="IPU17" s="117"/>
      <c r="IPV17" s="117"/>
      <c r="IPW17" s="117"/>
      <c r="IPX17" s="117"/>
      <c r="IPY17" s="117"/>
      <c r="IPZ17" s="117"/>
      <c r="IQA17" s="117"/>
      <c r="IQB17" s="117"/>
      <c r="IQC17" s="117"/>
      <c r="IQD17" s="117"/>
      <c r="IQE17" s="117"/>
      <c r="IQF17" s="117"/>
      <c r="IQG17" s="117"/>
      <c r="IQH17" s="117"/>
      <c r="IQI17" s="117"/>
      <c r="IQJ17" s="117"/>
      <c r="IQK17" s="117"/>
      <c r="IQL17" s="117"/>
      <c r="IQM17" s="117"/>
      <c r="IQN17" s="117"/>
      <c r="IQO17" s="117"/>
      <c r="IQP17" s="117"/>
      <c r="IQQ17" s="117"/>
      <c r="IQR17" s="117"/>
      <c r="IQS17" s="117"/>
      <c r="IQT17" s="117"/>
      <c r="IQU17" s="117"/>
      <c r="IQV17" s="117"/>
      <c r="IQW17" s="117"/>
      <c r="IQX17" s="117"/>
      <c r="IQY17" s="117"/>
      <c r="IQZ17" s="117"/>
      <c r="IRA17" s="117"/>
      <c r="IRB17" s="117"/>
      <c r="IRC17" s="117"/>
      <c r="IRD17" s="117"/>
      <c r="IRE17" s="117"/>
      <c r="IRF17" s="117"/>
      <c r="IRG17" s="117"/>
      <c r="IRH17" s="117"/>
      <c r="IRI17" s="117"/>
      <c r="IRJ17" s="117"/>
      <c r="IRK17" s="117"/>
      <c r="IRL17" s="117"/>
      <c r="IRM17" s="117"/>
      <c r="IRN17" s="117"/>
      <c r="IRO17" s="117"/>
      <c r="IRP17" s="117"/>
      <c r="IRQ17" s="117"/>
      <c r="IRR17" s="117"/>
      <c r="IRS17" s="117"/>
      <c r="IRT17" s="117"/>
      <c r="IRU17" s="117"/>
      <c r="IRV17" s="117"/>
      <c r="IRW17" s="117"/>
      <c r="IRX17" s="117"/>
      <c r="IRY17" s="117"/>
      <c r="IRZ17" s="117"/>
      <c r="ISA17" s="117"/>
      <c r="ISB17" s="117"/>
      <c r="ISC17" s="117"/>
      <c r="ISD17" s="117"/>
      <c r="ISE17" s="117"/>
      <c r="ISF17" s="117"/>
      <c r="ISG17" s="117"/>
      <c r="ISH17" s="117"/>
      <c r="ISI17" s="117"/>
      <c r="ISJ17" s="117"/>
      <c r="ISK17" s="117"/>
      <c r="ISL17" s="117"/>
      <c r="ISM17" s="117"/>
      <c r="ISN17" s="117"/>
      <c r="ISO17" s="117"/>
      <c r="ISP17" s="117"/>
      <c r="ISQ17" s="117"/>
      <c r="ISR17" s="117"/>
      <c r="ISS17" s="117"/>
      <c r="IST17" s="117"/>
      <c r="ISU17" s="117"/>
      <c r="ISV17" s="117"/>
      <c r="ISW17" s="117"/>
      <c r="ISX17" s="117"/>
      <c r="ISY17" s="117"/>
      <c r="ISZ17" s="117"/>
      <c r="ITA17" s="117"/>
      <c r="ITB17" s="117"/>
      <c r="ITC17" s="117"/>
      <c r="ITD17" s="117"/>
      <c r="ITE17" s="117"/>
      <c r="ITF17" s="117"/>
      <c r="ITG17" s="117"/>
      <c r="ITH17" s="117"/>
      <c r="ITI17" s="117"/>
      <c r="ITJ17" s="117"/>
      <c r="ITK17" s="117"/>
      <c r="ITL17" s="117"/>
      <c r="ITM17" s="117"/>
      <c r="ITN17" s="117"/>
      <c r="ITO17" s="117"/>
      <c r="ITP17" s="117"/>
      <c r="ITQ17" s="117"/>
      <c r="ITR17" s="117"/>
      <c r="ITS17" s="117"/>
      <c r="ITT17" s="117"/>
      <c r="ITU17" s="117"/>
      <c r="ITV17" s="117"/>
      <c r="ITW17" s="117"/>
      <c r="ITX17" s="117"/>
      <c r="ITY17" s="117"/>
      <c r="ITZ17" s="117"/>
      <c r="IUA17" s="117"/>
      <c r="IUB17" s="117"/>
      <c r="IUC17" s="117"/>
      <c r="IUD17" s="117"/>
      <c r="IUE17" s="117"/>
      <c r="IUF17" s="117"/>
      <c r="IUG17" s="117"/>
      <c r="IUH17" s="117"/>
      <c r="IUI17" s="117"/>
      <c r="IUJ17" s="117"/>
      <c r="IUK17" s="117"/>
      <c r="IUL17" s="117"/>
      <c r="IUM17" s="117"/>
      <c r="IUN17" s="117"/>
      <c r="IUO17" s="117"/>
      <c r="IUP17" s="117"/>
      <c r="IUQ17" s="117"/>
      <c r="IUR17" s="117"/>
      <c r="IUS17" s="117"/>
      <c r="IUT17" s="117"/>
      <c r="IUU17" s="117"/>
      <c r="IUV17" s="117"/>
      <c r="IUW17" s="117"/>
      <c r="IUX17" s="117"/>
      <c r="IUY17" s="117"/>
      <c r="IUZ17" s="117"/>
      <c r="IVA17" s="117"/>
      <c r="IVB17" s="117"/>
      <c r="IVC17" s="117"/>
      <c r="IVD17" s="117"/>
      <c r="IVE17" s="117"/>
      <c r="IVF17" s="117"/>
      <c r="IVG17" s="117"/>
      <c r="IVH17" s="117"/>
      <c r="IVI17" s="117"/>
      <c r="IVJ17" s="117"/>
      <c r="IVK17" s="117"/>
      <c r="IVL17" s="117"/>
      <c r="IVM17" s="117"/>
      <c r="IVN17" s="117"/>
      <c r="IVO17" s="117"/>
      <c r="IVP17" s="117"/>
      <c r="IVQ17" s="117"/>
      <c r="IVR17" s="117"/>
      <c r="IVS17" s="117"/>
      <c r="IVT17" s="117"/>
      <c r="IVU17" s="117"/>
      <c r="IVV17" s="117"/>
      <c r="IVW17" s="117"/>
      <c r="IVX17" s="117"/>
      <c r="IVY17" s="117"/>
      <c r="IVZ17" s="117"/>
      <c r="IWA17" s="117"/>
      <c r="IWB17" s="117"/>
      <c r="IWC17" s="117"/>
      <c r="IWD17" s="117"/>
      <c r="IWE17" s="117"/>
      <c r="IWF17" s="117"/>
      <c r="IWG17" s="117"/>
      <c r="IWH17" s="117"/>
      <c r="IWI17" s="117"/>
      <c r="IWJ17" s="117"/>
      <c r="IWK17" s="117"/>
      <c r="IWL17" s="117"/>
      <c r="IWM17" s="117"/>
      <c r="IWN17" s="117"/>
      <c r="IWO17" s="117"/>
      <c r="IWP17" s="117"/>
      <c r="IWQ17" s="117"/>
      <c r="IWR17" s="117"/>
      <c r="IWS17" s="117"/>
      <c r="IWT17" s="117"/>
      <c r="IWU17" s="117"/>
      <c r="IWV17" s="117"/>
      <c r="IWW17" s="117"/>
      <c r="IWX17" s="117"/>
      <c r="IWY17" s="117"/>
      <c r="IWZ17" s="117"/>
      <c r="IXA17" s="117"/>
      <c r="IXB17" s="117"/>
      <c r="IXC17" s="117"/>
      <c r="IXD17" s="117"/>
      <c r="IXE17" s="117"/>
      <c r="IXF17" s="117"/>
      <c r="IXG17" s="117"/>
      <c r="IXH17" s="117"/>
      <c r="IXI17" s="117"/>
      <c r="IXJ17" s="117"/>
      <c r="IXK17" s="117"/>
      <c r="IXL17" s="117"/>
      <c r="IXM17" s="117"/>
      <c r="IXN17" s="117"/>
      <c r="IXO17" s="117"/>
      <c r="IXP17" s="117"/>
      <c r="IXQ17" s="117"/>
      <c r="IXR17" s="117"/>
      <c r="IXS17" s="117"/>
      <c r="IXT17" s="117"/>
      <c r="IXU17" s="117"/>
      <c r="IXV17" s="117"/>
      <c r="IXW17" s="117"/>
      <c r="IXX17" s="117"/>
      <c r="IXY17" s="117"/>
      <c r="IXZ17" s="117"/>
      <c r="IYA17" s="117"/>
      <c r="IYB17" s="117"/>
      <c r="IYC17" s="117"/>
      <c r="IYD17" s="117"/>
      <c r="IYE17" s="117"/>
      <c r="IYF17" s="117"/>
      <c r="IYG17" s="117"/>
      <c r="IYH17" s="117"/>
      <c r="IYI17" s="117"/>
      <c r="IYJ17" s="117"/>
      <c r="IYK17" s="117"/>
      <c r="IYL17" s="117"/>
      <c r="IYM17" s="117"/>
      <c r="IYN17" s="117"/>
      <c r="IYO17" s="117"/>
      <c r="IYP17" s="117"/>
      <c r="IYQ17" s="117"/>
      <c r="IYR17" s="117"/>
      <c r="IYS17" s="117"/>
      <c r="IYT17" s="117"/>
      <c r="IYU17" s="117"/>
      <c r="IYV17" s="117"/>
      <c r="IYW17" s="117"/>
      <c r="IYX17" s="117"/>
      <c r="IYY17" s="117"/>
      <c r="IYZ17" s="117"/>
      <c r="IZA17" s="117"/>
      <c r="IZB17" s="117"/>
      <c r="IZC17" s="117"/>
      <c r="IZD17" s="117"/>
      <c r="IZE17" s="117"/>
      <c r="IZF17" s="117"/>
      <c r="IZG17" s="117"/>
      <c r="IZH17" s="117"/>
      <c r="IZI17" s="117"/>
      <c r="IZJ17" s="117"/>
      <c r="IZK17" s="117"/>
      <c r="IZL17" s="117"/>
      <c r="IZM17" s="117"/>
      <c r="IZN17" s="117"/>
      <c r="IZO17" s="117"/>
      <c r="IZP17" s="117"/>
      <c r="IZQ17" s="117"/>
      <c r="IZR17" s="117"/>
      <c r="IZS17" s="117"/>
      <c r="IZT17" s="117"/>
      <c r="IZU17" s="117"/>
      <c r="IZV17" s="117"/>
      <c r="IZW17" s="117"/>
      <c r="IZX17" s="117"/>
      <c r="IZY17" s="117"/>
      <c r="IZZ17" s="117"/>
      <c r="JAA17" s="117"/>
      <c r="JAB17" s="117"/>
      <c r="JAC17" s="117"/>
      <c r="JAD17" s="117"/>
      <c r="JAE17" s="117"/>
      <c r="JAF17" s="117"/>
      <c r="JAG17" s="117"/>
      <c r="JAH17" s="117"/>
      <c r="JAI17" s="117"/>
      <c r="JAJ17" s="117"/>
      <c r="JAK17" s="117"/>
      <c r="JAL17" s="117"/>
      <c r="JAM17" s="117"/>
      <c r="JAN17" s="117"/>
      <c r="JAO17" s="117"/>
      <c r="JAP17" s="117"/>
      <c r="JAQ17" s="117"/>
      <c r="JAR17" s="117"/>
      <c r="JAS17" s="117"/>
      <c r="JAT17" s="117"/>
      <c r="JAU17" s="117"/>
      <c r="JAV17" s="117"/>
      <c r="JAW17" s="117"/>
      <c r="JAX17" s="117"/>
      <c r="JAY17" s="117"/>
      <c r="JAZ17" s="117"/>
      <c r="JBA17" s="117"/>
      <c r="JBB17" s="117"/>
      <c r="JBC17" s="117"/>
      <c r="JBD17" s="117"/>
      <c r="JBE17" s="117"/>
      <c r="JBF17" s="117"/>
      <c r="JBG17" s="117"/>
      <c r="JBH17" s="117"/>
      <c r="JBI17" s="117"/>
      <c r="JBJ17" s="117"/>
      <c r="JBK17" s="117"/>
      <c r="JBL17" s="117"/>
      <c r="JBM17" s="117"/>
      <c r="JBN17" s="117"/>
      <c r="JBO17" s="117"/>
      <c r="JBP17" s="117"/>
      <c r="JBQ17" s="117"/>
      <c r="JBR17" s="117"/>
      <c r="JBS17" s="117"/>
      <c r="JBT17" s="117"/>
      <c r="JBU17" s="117"/>
      <c r="JBV17" s="117"/>
      <c r="JBW17" s="117"/>
      <c r="JBX17" s="117"/>
      <c r="JBY17" s="117"/>
      <c r="JBZ17" s="117"/>
      <c r="JCA17" s="117"/>
      <c r="JCB17" s="117"/>
      <c r="JCC17" s="117"/>
      <c r="JCD17" s="117"/>
      <c r="JCE17" s="117"/>
      <c r="JCF17" s="117"/>
      <c r="JCG17" s="117"/>
      <c r="JCH17" s="117"/>
      <c r="JCI17" s="117"/>
      <c r="JCJ17" s="117"/>
      <c r="JCK17" s="117"/>
      <c r="JCL17" s="117"/>
      <c r="JCM17" s="117"/>
      <c r="JCN17" s="117"/>
      <c r="JCO17" s="117"/>
      <c r="JCP17" s="117"/>
      <c r="JCQ17" s="117"/>
      <c r="JCR17" s="117"/>
      <c r="JCS17" s="117"/>
      <c r="JCT17" s="117"/>
      <c r="JCU17" s="117"/>
      <c r="JCV17" s="117"/>
      <c r="JCW17" s="117"/>
      <c r="JCX17" s="117"/>
      <c r="JCY17" s="117"/>
      <c r="JCZ17" s="117"/>
      <c r="JDA17" s="117"/>
      <c r="JDB17" s="117"/>
      <c r="JDC17" s="117"/>
      <c r="JDD17" s="117"/>
      <c r="JDE17" s="117"/>
      <c r="JDF17" s="117"/>
      <c r="JDG17" s="117"/>
      <c r="JDH17" s="117"/>
      <c r="JDI17" s="117"/>
      <c r="JDJ17" s="117"/>
      <c r="JDK17" s="117"/>
      <c r="JDL17" s="117"/>
      <c r="JDM17" s="117"/>
      <c r="JDN17" s="117"/>
      <c r="JDO17" s="117"/>
      <c r="JDP17" s="117"/>
      <c r="JDQ17" s="117"/>
      <c r="JDR17" s="117"/>
      <c r="JDS17" s="117"/>
      <c r="JDT17" s="117"/>
      <c r="JDU17" s="117"/>
      <c r="JDV17" s="117"/>
      <c r="JDW17" s="117"/>
      <c r="JDX17" s="117"/>
      <c r="JDY17" s="117"/>
      <c r="JDZ17" s="117"/>
      <c r="JEA17" s="117"/>
      <c r="JEB17" s="117"/>
      <c r="JEC17" s="117"/>
      <c r="JED17" s="117"/>
      <c r="JEE17" s="117"/>
      <c r="JEF17" s="117"/>
      <c r="JEG17" s="117"/>
      <c r="JEH17" s="117"/>
      <c r="JEI17" s="117"/>
      <c r="JEJ17" s="117"/>
      <c r="JEK17" s="117"/>
      <c r="JEL17" s="117"/>
      <c r="JEM17" s="117"/>
      <c r="JEN17" s="117"/>
      <c r="JEO17" s="117"/>
      <c r="JEP17" s="117"/>
      <c r="JEQ17" s="117"/>
      <c r="JER17" s="117"/>
      <c r="JES17" s="117"/>
      <c r="JET17" s="117"/>
      <c r="JEU17" s="117"/>
      <c r="JEV17" s="117"/>
      <c r="JEW17" s="117"/>
      <c r="JEX17" s="117"/>
      <c r="JEY17" s="117"/>
      <c r="JEZ17" s="117"/>
      <c r="JFA17" s="117"/>
      <c r="JFB17" s="117"/>
      <c r="JFC17" s="117"/>
      <c r="JFD17" s="117"/>
      <c r="JFE17" s="117"/>
      <c r="JFF17" s="117"/>
      <c r="JFG17" s="117"/>
      <c r="JFH17" s="117"/>
      <c r="JFI17" s="117"/>
      <c r="JFJ17" s="117"/>
      <c r="JFK17" s="117"/>
      <c r="JFL17" s="117"/>
      <c r="JFM17" s="117"/>
      <c r="JFN17" s="117"/>
      <c r="JFO17" s="117"/>
      <c r="JFP17" s="117"/>
      <c r="JFQ17" s="117"/>
      <c r="JFR17" s="117"/>
      <c r="JFS17" s="117"/>
      <c r="JFT17" s="117"/>
      <c r="JFU17" s="117"/>
      <c r="JFV17" s="117"/>
      <c r="JFW17" s="117"/>
      <c r="JFX17" s="117"/>
      <c r="JFY17" s="117"/>
      <c r="JFZ17" s="117"/>
      <c r="JGA17" s="117"/>
      <c r="JGB17" s="117"/>
      <c r="JGC17" s="117"/>
      <c r="JGD17" s="117"/>
      <c r="JGE17" s="117"/>
      <c r="JGF17" s="117"/>
      <c r="JGG17" s="117"/>
      <c r="JGH17" s="117"/>
      <c r="JGI17" s="117"/>
      <c r="JGJ17" s="117"/>
      <c r="JGK17" s="117"/>
      <c r="JGL17" s="117"/>
      <c r="JGM17" s="117"/>
      <c r="JGN17" s="117"/>
      <c r="JGO17" s="117"/>
      <c r="JGP17" s="117"/>
      <c r="JGQ17" s="117"/>
      <c r="JGR17" s="117"/>
      <c r="JGS17" s="117"/>
      <c r="JGT17" s="117"/>
      <c r="JGU17" s="117"/>
      <c r="JGV17" s="117"/>
      <c r="JGW17" s="117"/>
      <c r="JGX17" s="117"/>
      <c r="JGY17" s="117"/>
      <c r="JGZ17" s="117"/>
      <c r="JHA17" s="117"/>
      <c r="JHB17" s="117"/>
      <c r="JHC17" s="117"/>
      <c r="JHD17" s="117"/>
      <c r="JHE17" s="117"/>
      <c r="JHF17" s="117"/>
      <c r="JHG17" s="117"/>
      <c r="JHH17" s="117"/>
      <c r="JHI17" s="117"/>
      <c r="JHJ17" s="117"/>
      <c r="JHK17" s="117"/>
      <c r="JHL17" s="117"/>
      <c r="JHM17" s="117"/>
      <c r="JHN17" s="117"/>
      <c r="JHO17" s="117"/>
      <c r="JHP17" s="117"/>
      <c r="JHQ17" s="117"/>
      <c r="JHR17" s="117"/>
      <c r="JHS17" s="117"/>
      <c r="JHT17" s="117"/>
      <c r="JHU17" s="117"/>
      <c r="JHV17" s="117"/>
      <c r="JHW17" s="117"/>
      <c r="JHX17" s="117"/>
      <c r="JHY17" s="117"/>
      <c r="JHZ17" s="117"/>
      <c r="JIA17" s="117"/>
      <c r="JIB17" s="117"/>
      <c r="JIC17" s="117"/>
      <c r="JID17" s="117"/>
      <c r="JIE17" s="117"/>
      <c r="JIF17" s="117"/>
      <c r="JIG17" s="117"/>
      <c r="JIH17" s="117"/>
      <c r="JII17" s="117"/>
      <c r="JIJ17" s="117"/>
      <c r="JIK17" s="117"/>
      <c r="JIL17" s="117"/>
      <c r="JIM17" s="117"/>
      <c r="JIN17" s="117"/>
      <c r="JIO17" s="117"/>
      <c r="JIP17" s="117"/>
      <c r="JIQ17" s="117"/>
      <c r="JIR17" s="117"/>
      <c r="JIS17" s="117"/>
      <c r="JIT17" s="117"/>
      <c r="JIU17" s="117"/>
      <c r="JIV17" s="117"/>
      <c r="JIW17" s="117"/>
      <c r="JIX17" s="117"/>
      <c r="JIY17" s="117"/>
      <c r="JIZ17" s="117"/>
      <c r="JJA17" s="117"/>
      <c r="JJB17" s="117"/>
      <c r="JJC17" s="117"/>
      <c r="JJD17" s="117"/>
      <c r="JJE17" s="117"/>
      <c r="JJF17" s="117"/>
      <c r="JJG17" s="117"/>
      <c r="JJH17" s="117"/>
      <c r="JJI17" s="117"/>
      <c r="JJJ17" s="117"/>
      <c r="JJK17" s="117"/>
      <c r="JJL17" s="117"/>
      <c r="JJM17" s="117"/>
      <c r="JJN17" s="117"/>
      <c r="JJO17" s="117"/>
      <c r="JJP17" s="117"/>
      <c r="JJQ17" s="117"/>
      <c r="JJR17" s="117"/>
      <c r="JJS17" s="117"/>
      <c r="JJT17" s="117"/>
      <c r="JJU17" s="117"/>
      <c r="JJV17" s="117"/>
      <c r="JJW17" s="117"/>
      <c r="JJX17" s="117"/>
      <c r="JJY17" s="117"/>
      <c r="JJZ17" s="117"/>
      <c r="JKA17" s="117"/>
      <c r="JKB17" s="117"/>
      <c r="JKC17" s="117"/>
      <c r="JKD17" s="117"/>
      <c r="JKE17" s="117"/>
      <c r="JKF17" s="117"/>
      <c r="JKG17" s="117"/>
      <c r="JKH17" s="117"/>
      <c r="JKI17" s="117"/>
      <c r="JKJ17" s="117"/>
      <c r="JKK17" s="117"/>
      <c r="JKL17" s="117"/>
      <c r="JKM17" s="117"/>
      <c r="JKN17" s="117"/>
      <c r="JKO17" s="117"/>
      <c r="JKP17" s="117"/>
      <c r="JKQ17" s="117"/>
      <c r="JKR17" s="117"/>
      <c r="JKS17" s="117"/>
      <c r="JKT17" s="117"/>
      <c r="JKU17" s="117"/>
      <c r="JKV17" s="117"/>
      <c r="JKW17" s="117"/>
      <c r="JKX17" s="117"/>
      <c r="JKY17" s="117"/>
      <c r="JKZ17" s="117"/>
      <c r="JLA17" s="117"/>
      <c r="JLB17" s="117"/>
      <c r="JLC17" s="117"/>
      <c r="JLD17" s="117"/>
      <c r="JLE17" s="117"/>
      <c r="JLF17" s="117"/>
      <c r="JLG17" s="117"/>
      <c r="JLH17" s="117"/>
      <c r="JLI17" s="117"/>
      <c r="JLJ17" s="117"/>
      <c r="JLK17" s="117"/>
      <c r="JLL17" s="117"/>
      <c r="JLM17" s="117"/>
      <c r="JLN17" s="117"/>
      <c r="JLO17" s="117"/>
      <c r="JLP17" s="117"/>
      <c r="JLQ17" s="117"/>
      <c r="JLR17" s="117"/>
      <c r="JLS17" s="117"/>
      <c r="JLT17" s="117"/>
      <c r="JLU17" s="117"/>
      <c r="JLV17" s="117"/>
      <c r="JLW17" s="117"/>
      <c r="JLX17" s="117"/>
      <c r="JLY17" s="117"/>
      <c r="JLZ17" s="117"/>
      <c r="JMA17" s="117"/>
      <c r="JMB17" s="117"/>
      <c r="JMC17" s="117"/>
      <c r="JMD17" s="117"/>
      <c r="JME17" s="117"/>
      <c r="JMF17" s="117"/>
      <c r="JMG17" s="117"/>
      <c r="JMH17" s="117"/>
      <c r="JMI17" s="117"/>
      <c r="JMJ17" s="117"/>
      <c r="JMK17" s="117"/>
      <c r="JML17" s="117"/>
      <c r="JMM17" s="117"/>
      <c r="JMN17" s="117"/>
      <c r="JMO17" s="117"/>
      <c r="JMP17" s="117"/>
      <c r="JMQ17" s="117"/>
      <c r="JMR17" s="117"/>
      <c r="JMS17" s="117"/>
      <c r="JMT17" s="117"/>
      <c r="JMU17" s="117"/>
      <c r="JMV17" s="117"/>
      <c r="JMW17" s="117"/>
      <c r="JMX17" s="117"/>
      <c r="JMY17" s="117"/>
      <c r="JMZ17" s="117"/>
      <c r="JNA17" s="117"/>
      <c r="JNB17" s="117"/>
      <c r="JNC17" s="117"/>
      <c r="JND17" s="117"/>
      <c r="JNE17" s="117"/>
      <c r="JNF17" s="117"/>
      <c r="JNG17" s="117"/>
      <c r="JNH17" s="117"/>
      <c r="JNI17" s="117"/>
      <c r="JNJ17" s="117"/>
      <c r="JNK17" s="117"/>
      <c r="JNL17" s="117"/>
      <c r="JNM17" s="117"/>
      <c r="JNN17" s="117"/>
      <c r="JNO17" s="117"/>
      <c r="JNP17" s="117"/>
      <c r="JNQ17" s="117"/>
      <c r="JNR17" s="117"/>
      <c r="JNS17" s="117"/>
      <c r="JNT17" s="117"/>
      <c r="JNU17" s="117"/>
      <c r="JNV17" s="117"/>
      <c r="JNW17" s="117"/>
      <c r="JNX17" s="117"/>
      <c r="JNY17" s="117"/>
      <c r="JNZ17" s="117"/>
      <c r="JOA17" s="117"/>
      <c r="JOB17" s="117"/>
      <c r="JOC17" s="117"/>
      <c r="JOD17" s="117"/>
      <c r="JOE17" s="117"/>
      <c r="JOF17" s="117"/>
      <c r="JOG17" s="117"/>
      <c r="JOH17" s="117"/>
      <c r="JOI17" s="117"/>
      <c r="JOJ17" s="117"/>
      <c r="JOK17" s="117"/>
      <c r="JOL17" s="117"/>
      <c r="JOM17" s="117"/>
      <c r="JON17" s="117"/>
      <c r="JOO17" s="117"/>
      <c r="JOP17" s="117"/>
      <c r="JOQ17" s="117"/>
      <c r="JOR17" s="117"/>
      <c r="JOS17" s="117"/>
      <c r="JOT17" s="117"/>
      <c r="JOU17" s="117"/>
      <c r="JOV17" s="117"/>
      <c r="JOW17" s="117"/>
      <c r="JOX17" s="117"/>
      <c r="JOY17" s="117"/>
      <c r="JOZ17" s="117"/>
      <c r="JPA17" s="117"/>
      <c r="JPB17" s="117"/>
      <c r="JPC17" s="117"/>
      <c r="JPD17" s="117"/>
      <c r="JPE17" s="117"/>
      <c r="JPF17" s="117"/>
      <c r="JPG17" s="117"/>
      <c r="JPH17" s="117"/>
      <c r="JPI17" s="117"/>
      <c r="JPJ17" s="117"/>
      <c r="JPK17" s="117"/>
      <c r="JPL17" s="117"/>
      <c r="JPM17" s="117"/>
      <c r="JPN17" s="117"/>
      <c r="JPO17" s="117"/>
      <c r="JPP17" s="117"/>
      <c r="JPQ17" s="117"/>
      <c r="JPR17" s="117"/>
      <c r="JPS17" s="117"/>
      <c r="JPT17" s="117"/>
      <c r="JPU17" s="117"/>
      <c r="JPV17" s="117"/>
      <c r="JPW17" s="117"/>
      <c r="JPX17" s="117"/>
      <c r="JPY17" s="117"/>
      <c r="JPZ17" s="117"/>
      <c r="JQA17" s="117"/>
      <c r="JQB17" s="117"/>
      <c r="JQC17" s="117"/>
      <c r="JQD17" s="117"/>
      <c r="JQE17" s="117"/>
      <c r="JQF17" s="117"/>
      <c r="JQG17" s="117"/>
      <c r="JQH17" s="117"/>
      <c r="JQI17" s="117"/>
      <c r="JQJ17" s="117"/>
      <c r="JQK17" s="117"/>
      <c r="JQL17" s="117"/>
      <c r="JQM17" s="117"/>
      <c r="JQN17" s="117"/>
      <c r="JQO17" s="117"/>
      <c r="JQP17" s="117"/>
      <c r="JQQ17" s="117"/>
      <c r="JQR17" s="117"/>
      <c r="JQS17" s="117"/>
      <c r="JQT17" s="117"/>
      <c r="JQU17" s="117"/>
      <c r="JQV17" s="117"/>
      <c r="JQW17" s="117"/>
      <c r="JQX17" s="117"/>
      <c r="JQY17" s="117"/>
      <c r="JQZ17" s="117"/>
      <c r="JRA17" s="117"/>
      <c r="JRB17" s="117"/>
      <c r="JRC17" s="117"/>
      <c r="JRD17" s="117"/>
      <c r="JRE17" s="117"/>
      <c r="JRF17" s="117"/>
      <c r="JRG17" s="117"/>
      <c r="JRH17" s="117"/>
      <c r="JRI17" s="117"/>
      <c r="JRJ17" s="117"/>
      <c r="JRK17" s="117"/>
      <c r="JRL17" s="117"/>
      <c r="JRM17" s="117"/>
      <c r="JRN17" s="117"/>
      <c r="JRO17" s="117"/>
      <c r="JRP17" s="117"/>
      <c r="JRQ17" s="117"/>
      <c r="JRR17" s="117"/>
      <c r="JRS17" s="117"/>
      <c r="JRT17" s="117"/>
      <c r="JRU17" s="117"/>
      <c r="JRV17" s="117"/>
      <c r="JRW17" s="117"/>
      <c r="JRX17" s="117"/>
      <c r="JRY17" s="117"/>
      <c r="JRZ17" s="117"/>
      <c r="JSA17" s="117"/>
      <c r="JSB17" s="117"/>
      <c r="JSC17" s="117"/>
      <c r="JSD17" s="117"/>
      <c r="JSE17" s="117"/>
      <c r="JSF17" s="117"/>
      <c r="JSG17" s="117"/>
      <c r="JSH17" s="117"/>
      <c r="JSI17" s="117"/>
      <c r="JSJ17" s="117"/>
      <c r="JSK17" s="117"/>
      <c r="JSL17" s="117"/>
      <c r="JSM17" s="117"/>
      <c r="JSN17" s="117"/>
      <c r="JSO17" s="117"/>
      <c r="JSP17" s="117"/>
      <c r="JSQ17" s="117"/>
      <c r="JSR17" s="117"/>
      <c r="JSS17" s="117"/>
      <c r="JST17" s="117"/>
      <c r="JSU17" s="117"/>
      <c r="JSV17" s="117"/>
      <c r="JSW17" s="117"/>
      <c r="JSX17" s="117"/>
      <c r="JSY17" s="117"/>
      <c r="JSZ17" s="117"/>
      <c r="JTA17" s="117"/>
      <c r="JTB17" s="117"/>
      <c r="JTC17" s="117"/>
      <c r="JTD17" s="117"/>
      <c r="JTE17" s="117"/>
      <c r="JTF17" s="117"/>
      <c r="JTG17" s="117"/>
      <c r="JTH17" s="117"/>
      <c r="JTI17" s="117"/>
      <c r="JTJ17" s="117"/>
      <c r="JTK17" s="117"/>
      <c r="JTL17" s="117"/>
      <c r="JTM17" s="117"/>
      <c r="JTN17" s="117"/>
      <c r="JTO17" s="117"/>
      <c r="JTP17" s="117"/>
      <c r="JTQ17" s="117"/>
      <c r="JTR17" s="117"/>
      <c r="JTS17" s="117"/>
      <c r="JTT17" s="117"/>
      <c r="JTU17" s="117"/>
      <c r="JTV17" s="117"/>
      <c r="JTW17" s="117"/>
      <c r="JTX17" s="117"/>
      <c r="JTY17" s="117"/>
      <c r="JTZ17" s="117"/>
      <c r="JUA17" s="117"/>
      <c r="JUB17" s="117"/>
      <c r="JUC17" s="117"/>
      <c r="JUD17" s="117"/>
      <c r="JUE17" s="117"/>
      <c r="JUF17" s="117"/>
      <c r="JUG17" s="117"/>
      <c r="JUH17" s="117"/>
      <c r="JUI17" s="117"/>
      <c r="JUJ17" s="117"/>
      <c r="JUK17" s="117"/>
      <c r="JUL17" s="117"/>
      <c r="JUM17" s="117"/>
      <c r="JUN17" s="117"/>
      <c r="JUO17" s="117"/>
      <c r="JUP17" s="117"/>
      <c r="JUQ17" s="117"/>
      <c r="JUR17" s="117"/>
      <c r="JUS17" s="117"/>
      <c r="JUT17" s="117"/>
      <c r="JUU17" s="117"/>
      <c r="JUV17" s="117"/>
      <c r="JUW17" s="117"/>
      <c r="JUX17" s="117"/>
      <c r="JUY17" s="117"/>
      <c r="JUZ17" s="117"/>
      <c r="JVA17" s="117"/>
      <c r="JVB17" s="117"/>
      <c r="JVC17" s="117"/>
      <c r="JVD17" s="117"/>
      <c r="JVE17" s="117"/>
      <c r="JVF17" s="117"/>
      <c r="JVG17" s="117"/>
      <c r="JVH17" s="117"/>
      <c r="JVI17" s="117"/>
      <c r="JVJ17" s="117"/>
      <c r="JVK17" s="117"/>
      <c r="JVL17" s="117"/>
      <c r="JVM17" s="117"/>
      <c r="JVN17" s="117"/>
      <c r="JVO17" s="117"/>
      <c r="JVP17" s="117"/>
      <c r="JVQ17" s="117"/>
      <c r="JVR17" s="117"/>
      <c r="JVS17" s="117"/>
      <c r="JVT17" s="117"/>
      <c r="JVU17" s="117"/>
      <c r="JVV17" s="117"/>
      <c r="JVW17" s="117"/>
      <c r="JVX17" s="117"/>
      <c r="JVY17" s="117"/>
      <c r="JVZ17" s="117"/>
      <c r="JWA17" s="117"/>
      <c r="JWB17" s="117"/>
      <c r="JWC17" s="117"/>
      <c r="JWD17" s="117"/>
      <c r="JWE17" s="117"/>
      <c r="JWF17" s="117"/>
      <c r="JWG17" s="117"/>
      <c r="JWH17" s="117"/>
      <c r="JWI17" s="117"/>
      <c r="JWJ17" s="117"/>
      <c r="JWK17" s="117"/>
      <c r="JWL17" s="117"/>
      <c r="JWM17" s="117"/>
      <c r="JWN17" s="117"/>
      <c r="JWO17" s="117"/>
      <c r="JWP17" s="117"/>
      <c r="JWQ17" s="117"/>
      <c r="JWR17" s="117"/>
      <c r="JWS17" s="117"/>
      <c r="JWT17" s="117"/>
      <c r="JWU17" s="117"/>
      <c r="JWV17" s="117"/>
      <c r="JWW17" s="117"/>
      <c r="JWX17" s="117"/>
      <c r="JWY17" s="117"/>
      <c r="JWZ17" s="117"/>
      <c r="JXA17" s="117"/>
      <c r="JXB17" s="117"/>
      <c r="JXC17" s="117"/>
      <c r="JXD17" s="117"/>
      <c r="JXE17" s="117"/>
      <c r="JXF17" s="117"/>
      <c r="JXG17" s="117"/>
      <c r="JXH17" s="117"/>
      <c r="JXI17" s="117"/>
      <c r="JXJ17" s="117"/>
      <c r="JXK17" s="117"/>
      <c r="JXL17" s="117"/>
      <c r="JXM17" s="117"/>
      <c r="JXN17" s="117"/>
      <c r="JXO17" s="117"/>
      <c r="JXP17" s="117"/>
      <c r="JXQ17" s="117"/>
      <c r="JXR17" s="117"/>
      <c r="JXS17" s="117"/>
      <c r="JXT17" s="117"/>
      <c r="JXU17" s="117"/>
      <c r="JXV17" s="117"/>
      <c r="JXW17" s="117"/>
      <c r="JXX17" s="117"/>
      <c r="JXY17" s="117"/>
      <c r="JXZ17" s="117"/>
      <c r="JYA17" s="117"/>
      <c r="JYB17" s="117"/>
      <c r="JYC17" s="117"/>
      <c r="JYD17" s="117"/>
      <c r="JYE17" s="117"/>
      <c r="JYF17" s="117"/>
      <c r="JYG17" s="117"/>
      <c r="JYH17" s="117"/>
      <c r="JYI17" s="117"/>
      <c r="JYJ17" s="117"/>
      <c r="JYK17" s="117"/>
      <c r="JYL17" s="117"/>
      <c r="JYM17" s="117"/>
      <c r="JYN17" s="117"/>
      <c r="JYO17" s="117"/>
      <c r="JYP17" s="117"/>
      <c r="JYQ17" s="117"/>
      <c r="JYR17" s="117"/>
      <c r="JYS17" s="117"/>
      <c r="JYT17" s="117"/>
      <c r="JYU17" s="117"/>
      <c r="JYV17" s="117"/>
      <c r="JYW17" s="117"/>
      <c r="JYX17" s="117"/>
      <c r="JYY17" s="117"/>
      <c r="JYZ17" s="117"/>
      <c r="JZA17" s="117"/>
      <c r="JZB17" s="117"/>
      <c r="JZC17" s="117"/>
      <c r="JZD17" s="117"/>
      <c r="JZE17" s="117"/>
      <c r="JZF17" s="117"/>
      <c r="JZG17" s="117"/>
      <c r="JZH17" s="117"/>
      <c r="JZI17" s="117"/>
      <c r="JZJ17" s="117"/>
      <c r="JZK17" s="117"/>
      <c r="JZL17" s="117"/>
      <c r="JZM17" s="117"/>
      <c r="JZN17" s="117"/>
      <c r="JZO17" s="117"/>
      <c r="JZP17" s="117"/>
      <c r="JZQ17" s="117"/>
      <c r="JZR17" s="117"/>
      <c r="JZS17" s="117"/>
      <c r="JZT17" s="117"/>
      <c r="JZU17" s="117"/>
      <c r="JZV17" s="117"/>
      <c r="JZW17" s="117"/>
      <c r="JZX17" s="117"/>
      <c r="JZY17" s="117"/>
      <c r="JZZ17" s="117"/>
      <c r="KAA17" s="117"/>
      <c r="KAB17" s="117"/>
      <c r="KAC17" s="117"/>
      <c r="KAD17" s="117"/>
      <c r="KAE17" s="117"/>
      <c r="KAF17" s="117"/>
      <c r="KAG17" s="117"/>
      <c r="KAH17" s="117"/>
      <c r="KAI17" s="117"/>
      <c r="KAJ17" s="117"/>
      <c r="KAK17" s="117"/>
      <c r="KAL17" s="117"/>
      <c r="KAM17" s="117"/>
      <c r="KAN17" s="117"/>
      <c r="KAO17" s="117"/>
      <c r="KAP17" s="117"/>
      <c r="KAQ17" s="117"/>
      <c r="KAR17" s="117"/>
      <c r="KAS17" s="117"/>
      <c r="KAT17" s="117"/>
      <c r="KAU17" s="117"/>
      <c r="KAV17" s="117"/>
      <c r="KAW17" s="117"/>
      <c r="KAX17" s="117"/>
      <c r="KAY17" s="117"/>
      <c r="KAZ17" s="117"/>
      <c r="KBA17" s="117"/>
      <c r="KBB17" s="117"/>
      <c r="KBC17" s="117"/>
      <c r="KBD17" s="117"/>
      <c r="KBE17" s="117"/>
      <c r="KBF17" s="117"/>
      <c r="KBG17" s="117"/>
      <c r="KBH17" s="117"/>
      <c r="KBI17" s="117"/>
      <c r="KBJ17" s="117"/>
      <c r="KBK17" s="117"/>
      <c r="KBL17" s="117"/>
      <c r="KBM17" s="117"/>
      <c r="KBN17" s="117"/>
      <c r="KBO17" s="117"/>
      <c r="KBP17" s="117"/>
      <c r="KBQ17" s="117"/>
      <c r="KBR17" s="117"/>
      <c r="KBS17" s="117"/>
      <c r="KBT17" s="117"/>
      <c r="KBU17" s="117"/>
      <c r="KBV17" s="117"/>
      <c r="KBW17" s="117"/>
      <c r="KBX17" s="117"/>
      <c r="KBY17" s="117"/>
      <c r="KBZ17" s="117"/>
      <c r="KCA17" s="117"/>
      <c r="KCB17" s="117"/>
      <c r="KCC17" s="117"/>
      <c r="KCD17" s="117"/>
      <c r="KCE17" s="117"/>
      <c r="KCF17" s="117"/>
      <c r="KCG17" s="117"/>
      <c r="KCH17" s="117"/>
      <c r="KCI17" s="117"/>
      <c r="KCJ17" s="117"/>
      <c r="KCK17" s="117"/>
      <c r="KCL17" s="117"/>
      <c r="KCM17" s="117"/>
      <c r="KCN17" s="117"/>
      <c r="KCO17" s="117"/>
      <c r="KCP17" s="117"/>
      <c r="KCQ17" s="117"/>
      <c r="KCR17" s="117"/>
      <c r="KCS17" s="117"/>
      <c r="KCT17" s="117"/>
      <c r="KCU17" s="117"/>
      <c r="KCV17" s="117"/>
      <c r="KCW17" s="117"/>
      <c r="KCX17" s="117"/>
      <c r="KCY17" s="117"/>
      <c r="KCZ17" s="117"/>
      <c r="KDA17" s="117"/>
      <c r="KDB17" s="117"/>
      <c r="KDC17" s="117"/>
      <c r="KDD17" s="117"/>
      <c r="KDE17" s="117"/>
      <c r="KDF17" s="117"/>
      <c r="KDG17" s="117"/>
      <c r="KDH17" s="117"/>
      <c r="KDI17" s="117"/>
      <c r="KDJ17" s="117"/>
      <c r="KDK17" s="117"/>
      <c r="KDL17" s="117"/>
      <c r="KDM17" s="117"/>
      <c r="KDN17" s="117"/>
      <c r="KDO17" s="117"/>
      <c r="KDP17" s="117"/>
      <c r="KDQ17" s="117"/>
      <c r="KDR17" s="117"/>
      <c r="KDS17" s="117"/>
      <c r="KDT17" s="117"/>
      <c r="KDU17" s="117"/>
      <c r="KDV17" s="117"/>
      <c r="KDW17" s="117"/>
      <c r="KDX17" s="117"/>
      <c r="KDY17" s="117"/>
      <c r="KDZ17" s="117"/>
      <c r="KEA17" s="117"/>
      <c r="KEB17" s="117"/>
      <c r="KEC17" s="117"/>
      <c r="KED17" s="117"/>
      <c r="KEE17" s="117"/>
      <c r="KEF17" s="117"/>
      <c r="KEG17" s="117"/>
      <c r="KEH17" s="117"/>
      <c r="KEI17" s="117"/>
      <c r="KEJ17" s="117"/>
      <c r="KEK17" s="117"/>
      <c r="KEL17" s="117"/>
      <c r="KEM17" s="117"/>
      <c r="KEN17" s="117"/>
      <c r="KEO17" s="117"/>
      <c r="KEP17" s="117"/>
      <c r="KEQ17" s="117"/>
      <c r="KER17" s="117"/>
      <c r="KES17" s="117"/>
      <c r="KET17" s="117"/>
      <c r="KEU17" s="117"/>
      <c r="KEV17" s="117"/>
      <c r="KEW17" s="117"/>
      <c r="KEX17" s="117"/>
      <c r="KEY17" s="117"/>
      <c r="KEZ17" s="117"/>
      <c r="KFA17" s="117"/>
      <c r="KFB17" s="117"/>
      <c r="KFC17" s="117"/>
      <c r="KFD17" s="117"/>
      <c r="KFE17" s="117"/>
      <c r="KFF17" s="117"/>
      <c r="KFG17" s="117"/>
      <c r="KFH17" s="117"/>
      <c r="KFI17" s="117"/>
      <c r="KFJ17" s="117"/>
      <c r="KFK17" s="117"/>
      <c r="KFL17" s="117"/>
      <c r="KFM17" s="117"/>
      <c r="KFN17" s="117"/>
      <c r="KFO17" s="117"/>
      <c r="KFP17" s="117"/>
      <c r="KFQ17" s="117"/>
      <c r="KFR17" s="117"/>
      <c r="KFS17" s="117"/>
      <c r="KFT17" s="117"/>
      <c r="KFU17" s="117"/>
      <c r="KFV17" s="117"/>
      <c r="KFW17" s="117"/>
      <c r="KFX17" s="117"/>
      <c r="KFY17" s="117"/>
      <c r="KFZ17" s="117"/>
      <c r="KGA17" s="117"/>
      <c r="KGB17" s="117"/>
      <c r="KGC17" s="117"/>
      <c r="KGD17" s="117"/>
      <c r="KGE17" s="117"/>
      <c r="KGF17" s="117"/>
      <c r="KGG17" s="117"/>
      <c r="KGH17" s="117"/>
      <c r="KGI17" s="117"/>
      <c r="KGJ17" s="117"/>
      <c r="KGK17" s="117"/>
      <c r="KGL17" s="117"/>
      <c r="KGM17" s="117"/>
      <c r="KGN17" s="117"/>
      <c r="KGO17" s="117"/>
      <c r="KGP17" s="117"/>
      <c r="KGQ17" s="117"/>
      <c r="KGR17" s="117"/>
      <c r="KGS17" s="117"/>
      <c r="KGT17" s="117"/>
      <c r="KGU17" s="117"/>
      <c r="KGV17" s="117"/>
      <c r="KGW17" s="117"/>
      <c r="KGX17" s="117"/>
      <c r="KGY17" s="117"/>
      <c r="KGZ17" s="117"/>
      <c r="KHA17" s="117"/>
      <c r="KHB17" s="117"/>
      <c r="KHC17" s="117"/>
      <c r="KHD17" s="117"/>
      <c r="KHE17" s="117"/>
      <c r="KHF17" s="117"/>
      <c r="KHG17" s="117"/>
      <c r="KHH17" s="117"/>
      <c r="KHI17" s="117"/>
      <c r="KHJ17" s="117"/>
      <c r="KHK17" s="117"/>
      <c r="KHL17" s="117"/>
      <c r="KHM17" s="117"/>
      <c r="KHN17" s="117"/>
      <c r="KHO17" s="117"/>
      <c r="KHP17" s="117"/>
      <c r="KHQ17" s="117"/>
      <c r="KHR17" s="117"/>
      <c r="KHS17" s="117"/>
      <c r="KHT17" s="117"/>
      <c r="KHU17" s="117"/>
      <c r="KHV17" s="117"/>
      <c r="KHW17" s="117"/>
      <c r="KHX17" s="117"/>
      <c r="KHY17" s="117"/>
      <c r="KHZ17" s="117"/>
      <c r="KIA17" s="117"/>
      <c r="KIB17" s="117"/>
      <c r="KIC17" s="117"/>
      <c r="KID17" s="117"/>
      <c r="KIE17" s="117"/>
      <c r="KIF17" s="117"/>
      <c r="KIG17" s="117"/>
      <c r="KIH17" s="117"/>
      <c r="KII17" s="117"/>
      <c r="KIJ17" s="117"/>
      <c r="KIK17" s="117"/>
      <c r="KIL17" s="117"/>
      <c r="KIM17" s="117"/>
      <c r="KIN17" s="117"/>
      <c r="KIO17" s="117"/>
      <c r="KIP17" s="117"/>
      <c r="KIQ17" s="117"/>
      <c r="KIR17" s="117"/>
      <c r="KIS17" s="117"/>
      <c r="KIT17" s="117"/>
      <c r="KIU17" s="117"/>
      <c r="KIV17" s="117"/>
      <c r="KIW17" s="117"/>
      <c r="KIX17" s="117"/>
      <c r="KIY17" s="117"/>
      <c r="KIZ17" s="117"/>
      <c r="KJA17" s="117"/>
      <c r="KJB17" s="117"/>
      <c r="KJC17" s="117"/>
      <c r="KJD17" s="117"/>
      <c r="KJE17" s="117"/>
      <c r="KJF17" s="117"/>
      <c r="KJG17" s="117"/>
      <c r="KJH17" s="117"/>
      <c r="KJI17" s="117"/>
      <c r="KJJ17" s="117"/>
      <c r="KJK17" s="117"/>
      <c r="KJL17" s="117"/>
      <c r="KJM17" s="117"/>
      <c r="KJN17" s="117"/>
      <c r="KJO17" s="117"/>
      <c r="KJP17" s="117"/>
      <c r="KJQ17" s="117"/>
      <c r="KJR17" s="117"/>
      <c r="KJS17" s="117"/>
      <c r="KJT17" s="117"/>
      <c r="KJU17" s="117"/>
      <c r="KJV17" s="117"/>
      <c r="KJW17" s="117"/>
      <c r="KJX17" s="117"/>
      <c r="KJY17" s="117"/>
      <c r="KJZ17" s="117"/>
      <c r="KKA17" s="117"/>
      <c r="KKB17" s="117"/>
      <c r="KKC17" s="117"/>
      <c r="KKD17" s="117"/>
      <c r="KKE17" s="117"/>
      <c r="KKF17" s="117"/>
      <c r="KKG17" s="117"/>
      <c r="KKH17" s="117"/>
      <c r="KKI17" s="117"/>
      <c r="KKJ17" s="117"/>
      <c r="KKK17" s="117"/>
      <c r="KKL17" s="117"/>
      <c r="KKM17" s="117"/>
      <c r="KKN17" s="117"/>
      <c r="KKO17" s="117"/>
      <c r="KKP17" s="117"/>
      <c r="KKQ17" s="117"/>
      <c r="KKR17" s="117"/>
      <c r="KKS17" s="117"/>
      <c r="KKT17" s="117"/>
      <c r="KKU17" s="117"/>
      <c r="KKV17" s="117"/>
      <c r="KKW17" s="117"/>
      <c r="KKX17" s="117"/>
      <c r="KKY17" s="117"/>
      <c r="KKZ17" s="117"/>
      <c r="KLA17" s="117"/>
      <c r="KLB17" s="117"/>
      <c r="KLC17" s="117"/>
      <c r="KLD17" s="117"/>
      <c r="KLE17" s="117"/>
      <c r="KLF17" s="117"/>
      <c r="KLG17" s="117"/>
      <c r="KLH17" s="117"/>
      <c r="KLI17" s="117"/>
      <c r="KLJ17" s="117"/>
      <c r="KLK17" s="117"/>
      <c r="KLL17" s="117"/>
      <c r="KLM17" s="117"/>
      <c r="KLN17" s="117"/>
      <c r="KLO17" s="117"/>
      <c r="KLP17" s="117"/>
      <c r="KLQ17" s="117"/>
      <c r="KLR17" s="117"/>
      <c r="KLS17" s="117"/>
      <c r="KLT17" s="117"/>
      <c r="KLU17" s="117"/>
      <c r="KLV17" s="117"/>
      <c r="KLW17" s="117"/>
      <c r="KLX17" s="117"/>
      <c r="KLY17" s="117"/>
      <c r="KLZ17" s="117"/>
      <c r="KMA17" s="117"/>
      <c r="KMB17" s="117"/>
      <c r="KMC17" s="117"/>
      <c r="KMD17" s="117"/>
      <c r="KME17" s="117"/>
      <c r="KMF17" s="117"/>
      <c r="KMG17" s="117"/>
      <c r="KMH17" s="117"/>
      <c r="KMI17" s="117"/>
      <c r="KMJ17" s="117"/>
      <c r="KMK17" s="117"/>
      <c r="KML17" s="117"/>
      <c r="KMM17" s="117"/>
      <c r="KMN17" s="117"/>
      <c r="KMO17" s="117"/>
      <c r="KMP17" s="117"/>
      <c r="KMQ17" s="117"/>
      <c r="KMR17" s="117"/>
      <c r="KMS17" s="117"/>
      <c r="KMT17" s="117"/>
      <c r="KMU17" s="117"/>
      <c r="KMV17" s="117"/>
      <c r="KMW17" s="117"/>
      <c r="KMX17" s="117"/>
      <c r="KMY17" s="117"/>
      <c r="KMZ17" s="117"/>
      <c r="KNA17" s="117"/>
      <c r="KNB17" s="117"/>
      <c r="KNC17" s="117"/>
      <c r="KND17" s="117"/>
      <c r="KNE17" s="117"/>
      <c r="KNF17" s="117"/>
      <c r="KNG17" s="117"/>
      <c r="KNH17" s="117"/>
      <c r="KNI17" s="117"/>
      <c r="KNJ17" s="117"/>
      <c r="KNK17" s="117"/>
      <c r="KNL17" s="117"/>
      <c r="KNM17" s="117"/>
      <c r="KNN17" s="117"/>
      <c r="KNO17" s="117"/>
      <c r="KNP17" s="117"/>
      <c r="KNQ17" s="117"/>
      <c r="KNR17" s="117"/>
      <c r="KNS17" s="117"/>
      <c r="KNT17" s="117"/>
      <c r="KNU17" s="117"/>
      <c r="KNV17" s="117"/>
      <c r="KNW17" s="117"/>
      <c r="KNX17" s="117"/>
      <c r="KNY17" s="117"/>
      <c r="KNZ17" s="117"/>
      <c r="KOA17" s="117"/>
      <c r="KOB17" s="117"/>
      <c r="KOC17" s="117"/>
      <c r="KOD17" s="117"/>
      <c r="KOE17" s="117"/>
      <c r="KOF17" s="117"/>
      <c r="KOG17" s="117"/>
      <c r="KOH17" s="117"/>
      <c r="KOI17" s="117"/>
      <c r="KOJ17" s="117"/>
      <c r="KOK17" s="117"/>
      <c r="KOL17" s="117"/>
      <c r="KOM17" s="117"/>
      <c r="KON17" s="117"/>
      <c r="KOO17" s="117"/>
      <c r="KOP17" s="117"/>
      <c r="KOQ17" s="117"/>
      <c r="KOR17" s="117"/>
      <c r="KOS17" s="117"/>
      <c r="KOT17" s="117"/>
      <c r="KOU17" s="117"/>
      <c r="KOV17" s="117"/>
      <c r="KOW17" s="117"/>
      <c r="KOX17" s="117"/>
      <c r="KOY17" s="117"/>
      <c r="KOZ17" s="117"/>
      <c r="KPA17" s="117"/>
      <c r="KPB17" s="117"/>
      <c r="KPC17" s="117"/>
      <c r="KPD17" s="117"/>
      <c r="KPE17" s="117"/>
      <c r="KPF17" s="117"/>
      <c r="KPG17" s="117"/>
      <c r="KPH17" s="117"/>
      <c r="KPI17" s="117"/>
      <c r="KPJ17" s="117"/>
      <c r="KPK17" s="117"/>
      <c r="KPL17" s="117"/>
      <c r="KPM17" s="117"/>
      <c r="KPN17" s="117"/>
      <c r="KPO17" s="117"/>
      <c r="KPP17" s="117"/>
      <c r="KPQ17" s="117"/>
      <c r="KPR17" s="117"/>
      <c r="KPS17" s="117"/>
      <c r="KPT17" s="117"/>
      <c r="KPU17" s="117"/>
      <c r="KPV17" s="117"/>
      <c r="KPW17" s="117"/>
      <c r="KPX17" s="117"/>
      <c r="KPY17" s="117"/>
      <c r="KPZ17" s="117"/>
      <c r="KQA17" s="117"/>
      <c r="KQB17" s="117"/>
      <c r="KQC17" s="117"/>
      <c r="KQD17" s="117"/>
      <c r="KQE17" s="117"/>
      <c r="KQF17" s="117"/>
      <c r="KQG17" s="117"/>
      <c r="KQH17" s="117"/>
      <c r="KQI17" s="117"/>
      <c r="KQJ17" s="117"/>
      <c r="KQK17" s="117"/>
      <c r="KQL17" s="117"/>
      <c r="KQM17" s="117"/>
      <c r="KQN17" s="117"/>
      <c r="KQO17" s="117"/>
      <c r="KQP17" s="117"/>
      <c r="KQQ17" s="117"/>
      <c r="KQR17" s="117"/>
      <c r="KQS17" s="117"/>
      <c r="KQT17" s="117"/>
      <c r="KQU17" s="117"/>
      <c r="KQV17" s="117"/>
      <c r="KQW17" s="117"/>
      <c r="KQX17" s="117"/>
      <c r="KQY17" s="117"/>
      <c r="KQZ17" s="117"/>
      <c r="KRA17" s="117"/>
      <c r="KRB17" s="117"/>
      <c r="KRC17" s="117"/>
      <c r="KRD17" s="117"/>
      <c r="KRE17" s="117"/>
      <c r="KRF17" s="117"/>
      <c r="KRG17" s="117"/>
      <c r="KRH17" s="117"/>
      <c r="KRI17" s="117"/>
      <c r="KRJ17" s="117"/>
      <c r="KRK17" s="117"/>
      <c r="KRL17" s="117"/>
      <c r="KRM17" s="117"/>
      <c r="KRN17" s="117"/>
      <c r="KRO17" s="117"/>
      <c r="KRP17" s="117"/>
      <c r="KRQ17" s="117"/>
      <c r="KRR17" s="117"/>
      <c r="KRS17" s="117"/>
      <c r="KRT17" s="117"/>
      <c r="KRU17" s="117"/>
      <c r="KRV17" s="117"/>
      <c r="KRW17" s="117"/>
      <c r="KRX17" s="117"/>
      <c r="KRY17" s="117"/>
      <c r="KRZ17" s="117"/>
      <c r="KSA17" s="117"/>
      <c r="KSB17" s="117"/>
      <c r="KSC17" s="117"/>
      <c r="KSD17" s="117"/>
      <c r="KSE17" s="117"/>
      <c r="KSF17" s="117"/>
      <c r="KSG17" s="117"/>
      <c r="KSH17" s="117"/>
      <c r="KSI17" s="117"/>
      <c r="KSJ17" s="117"/>
      <c r="KSK17" s="117"/>
      <c r="KSL17" s="117"/>
      <c r="KSM17" s="117"/>
      <c r="KSN17" s="117"/>
      <c r="KSO17" s="117"/>
      <c r="KSP17" s="117"/>
      <c r="KSQ17" s="117"/>
      <c r="KSR17" s="117"/>
      <c r="KSS17" s="117"/>
      <c r="KST17" s="117"/>
      <c r="KSU17" s="117"/>
      <c r="KSV17" s="117"/>
      <c r="KSW17" s="117"/>
      <c r="KSX17" s="117"/>
      <c r="KSY17" s="117"/>
      <c r="KSZ17" s="117"/>
      <c r="KTA17" s="117"/>
      <c r="KTB17" s="117"/>
      <c r="KTC17" s="117"/>
      <c r="KTD17" s="117"/>
      <c r="KTE17" s="117"/>
      <c r="KTF17" s="117"/>
      <c r="KTG17" s="117"/>
      <c r="KTH17" s="117"/>
      <c r="KTI17" s="117"/>
      <c r="KTJ17" s="117"/>
      <c r="KTK17" s="117"/>
      <c r="KTL17" s="117"/>
      <c r="KTM17" s="117"/>
      <c r="KTN17" s="117"/>
      <c r="KTO17" s="117"/>
      <c r="KTP17" s="117"/>
      <c r="KTQ17" s="117"/>
      <c r="KTR17" s="117"/>
      <c r="KTS17" s="117"/>
      <c r="KTT17" s="117"/>
      <c r="KTU17" s="117"/>
      <c r="KTV17" s="117"/>
      <c r="KTW17" s="117"/>
      <c r="KTX17" s="117"/>
      <c r="KTY17" s="117"/>
      <c r="KTZ17" s="117"/>
      <c r="KUA17" s="117"/>
      <c r="KUB17" s="117"/>
      <c r="KUC17" s="117"/>
      <c r="KUD17" s="117"/>
      <c r="KUE17" s="117"/>
      <c r="KUF17" s="117"/>
      <c r="KUG17" s="117"/>
      <c r="KUH17" s="117"/>
      <c r="KUI17" s="117"/>
      <c r="KUJ17" s="117"/>
      <c r="KUK17" s="117"/>
      <c r="KUL17" s="117"/>
      <c r="KUM17" s="117"/>
      <c r="KUN17" s="117"/>
      <c r="KUO17" s="117"/>
      <c r="KUP17" s="117"/>
      <c r="KUQ17" s="117"/>
      <c r="KUR17" s="117"/>
      <c r="KUS17" s="117"/>
      <c r="KUT17" s="117"/>
      <c r="KUU17" s="117"/>
      <c r="KUV17" s="117"/>
      <c r="KUW17" s="117"/>
      <c r="KUX17" s="117"/>
      <c r="KUY17" s="117"/>
      <c r="KUZ17" s="117"/>
      <c r="KVA17" s="117"/>
      <c r="KVB17" s="117"/>
      <c r="KVC17" s="117"/>
      <c r="KVD17" s="117"/>
      <c r="KVE17" s="117"/>
      <c r="KVF17" s="117"/>
      <c r="KVG17" s="117"/>
      <c r="KVH17" s="117"/>
      <c r="KVI17" s="117"/>
      <c r="KVJ17" s="117"/>
      <c r="KVK17" s="117"/>
      <c r="KVL17" s="117"/>
      <c r="KVM17" s="117"/>
      <c r="KVN17" s="117"/>
      <c r="KVO17" s="117"/>
      <c r="KVP17" s="117"/>
      <c r="KVQ17" s="117"/>
      <c r="KVR17" s="117"/>
      <c r="KVS17" s="117"/>
      <c r="KVT17" s="117"/>
      <c r="KVU17" s="117"/>
      <c r="KVV17" s="117"/>
      <c r="KVW17" s="117"/>
      <c r="KVX17" s="117"/>
      <c r="KVY17" s="117"/>
      <c r="KVZ17" s="117"/>
      <c r="KWA17" s="117"/>
      <c r="KWB17" s="117"/>
      <c r="KWC17" s="117"/>
      <c r="KWD17" s="117"/>
      <c r="KWE17" s="117"/>
      <c r="KWF17" s="117"/>
      <c r="KWG17" s="117"/>
      <c r="KWH17" s="117"/>
      <c r="KWI17" s="117"/>
      <c r="KWJ17" s="117"/>
      <c r="KWK17" s="117"/>
      <c r="KWL17" s="117"/>
      <c r="KWM17" s="117"/>
      <c r="KWN17" s="117"/>
      <c r="KWO17" s="117"/>
      <c r="KWP17" s="117"/>
      <c r="KWQ17" s="117"/>
      <c r="KWR17" s="117"/>
      <c r="KWS17" s="117"/>
      <c r="KWT17" s="117"/>
      <c r="KWU17" s="117"/>
      <c r="KWV17" s="117"/>
      <c r="KWW17" s="117"/>
      <c r="KWX17" s="117"/>
      <c r="KWY17" s="117"/>
      <c r="KWZ17" s="117"/>
      <c r="KXA17" s="117"/>
      <c r="KXB17" s="117"/>
      <c r="KXC17" s="117"/>
      <c r="KXD17" s="117"/>
      <c r="KXE17" s="117"/>
      <c r="KXF17" s="117"/>
      <c r="KXG17" s="117"/>
      <c r="KXH17" s="117"/>
      <c r="KXI17" s="117"/>
      <c r="KXJ17" s="117"/>
      <c r="KXK17" s="117"/>
      <c r="KXL17" s="117"/>
      <c r="KXM17" s="117"/>
      <c r="KXN17" s="117"/>
      <c r="KXO17" s="117"/>
      <c r="KXP17" s="117"/>
      <c r="KXQ17" s="117"/>
      <c r="KXR17" s="117"/>
      <c r="KXS17" s="117"/>
      <c r="KXT17" s="117"/>
      <c r="KXU17" s="117"/>
      <c r="KXV17" s="117"/>
      <c r="KXW17" s="117"/>
      <c r="KXX17" s="117"/>
      <c r="KXY17" s="117"/>
      <c r="KXZ17" s="117"/>
      <c r="KYA17" s="117"/>
      <c r="KYB17" s="117"/>
      <c r="KYC17" s="117"/>
      <c r="KYD17" s="117"/>
      <c r="KYE17" s="117"/>
      <c r="KYF17" s="117"/>
      <c r="KYG17" s="117"/>
      <c r="KYH17" s="117"/>
      <c r="KYI17" s="117"/>
      <c r="KYJ17" s="117"/>
      <c r="KYK17" s="117"/>
      <c r="KYL17" s="117"/>
      <c r="KYM17" s="117"/>
      <c r="KYN17" s="117"/>
      <c r="KYO17" s="117"/>
      <c r="KYP17" s="117"/>
      <c r="KYQ17" s="117"/>
      <c r="KYR17" s="117"/>
      <c r="KYS17" s="117"/>
      <c r="KYT17" s="117"/>
      <c r="KYU17" s="117"/>
      <c r="KYV17" s="117"/>
      <c r="KYW17" s="117"/>
      <c r="KYX17" s="117"/>
      <c r="KYY17" s="117"/>
      <c r="KYZ17" s="117"/>
      <c r="KZA17" s="117"/>
      <c r="KZB17" s="117"/>
      <c r="KZC17" s="117"/>
      <c r="KZD17" s="117"/>
      <c r="KZE17" s="117"/>
      <c r="KZF17" s="117"/>
      <c r="KZG17" s="117"/>
      <c r="KZH17" s="117"/>
      <c r="KZI17" s="117"/>
      <c r="KZJ17" s="117"/>
      <c r="KZK17" s="117"/>
      <c r="KZL17" s="117"/>
      <c r="KZM17" s="117"/>
      <c r="KZN17" s="117"/>
      <c r="KZO17" s="117"/>
      <c r="KZP17" s="117"/>
      <c r="KZQ17" s="117"/>
      <c r="KZR17" s="117"/>
      <c r="KZS17" s="117"/>
      <c r="KZT17" s="117"/>
      <c r="KZU17" s="117"/>
      <c r="KZV17" s="117"/>
      <c r="KZW17" s="117"/>
      <c r="KZX17" s="117"/>
      <c r="KZY17" s="117"/>
      <c r="KZZ17" s="117"/>
      <c r="LAA17" s="117"/>
      <c r="LAB17" s="117"/>
      <c r="LAC17" s="117"/>
      <c r="LAD17" s="117"/>
      <c r="LAE17" s="117"/>
      <c r="LAF17" s="117"/>
      <c r="LAG17" s="117"/>
      <c r="LAH17" s="117"/>
      <c r="LAI17" s="117"/>
      <c r="LAJ17" s="117"/>
      <c r="LAK17" s="117"/>
      <c r="LAL17" s="117"/>
      <c r="LAM17" s="117"/>
      <c r="LAN17" s="117"/>
      <c r="LAO17" s="117"/>
      <c r="LAP17" s="117"/>
      <c r="LAQ17" s="117"/>
      <c r="LAR17" s="117"/>
      <c r="LAS17" s="117"/>
      <c r="LAT17" s="117"/>
      <c r="LAU17" s="117"/>
      <c r="LAV17" s="117"/>
      <c r="LAW17" s="117"/>
      <c r="LAX17" s="117"/>
      <c r="LAY17" s="117"/>
      <c r="LAZ17" s="117"/>
      <c r="LBA17" s="117"/>
      <c r="LBB17" s="117"/>
      <c r="LBC17" s="117"/>
      <c r="LBD17" s="117"/>
      <c r="LBE17" s="117"/>
      <c r="LBF17" s="117"/>
      <c r="LBG17" s="117"/>
      <c r="LBH17" s="117"/>
      <c r="LBI17" s="117"/>
      <c r="LBJ17" s="117"/>
      <c r="LBK17" s="117"/>
      <c r="LBL17" s="117"/>
      <c r="LBM17" s="117"/>
      <c r="LBN17" s="117"/>
      <c r="LBO17" s="117"/>
      <c r="LBP17" s="117"/>
      <c r="LBQ17" s="117"/>
      <c r="LBR17" s="117"/>
      <c r="LBS17" s="117"/>
      <c r="LBT17" s="117"/>
      <c r="LBU17" s="117"/>
      <c r="LBV17" s="117"/>
      <c r="LBW17" s="117"/>
      <c r="LBX17" s="117"/>
      <c r="LBY17" s="117"/>
      <c r="LBZ17" s="117"/>
      <c r="LCA17" s="117"/>
      <c r="LCB17" s="117"/>
      <c r="LCC17" s="117"/>
      <c r="LCD17" s="117"/>
      <c r="LCE17" s="117"/>
      <c r="LCF17" s="117"/>
      <c r="LCG17" s="117"/>
      <c r="LCH17" s="117"/>
      <c r="LCI17" s="117"/>
      <c r="LCJ17" s="117"/>
      <c r="LCK17" s="117"/>
      <c r="LCL17" s="117"/>
      <c r="LCM17" s="117"/>
      <c r="LCN17" s="117"/>
      <c r="LCO17" s="117"/>
      <c r="LCP17" s="117"/>
      <c r="LCQ17" s="117"/>
      <c r="LCR17" s="117"/>
      <c r="LCS17" s="117"/>
      <c r="LCT17" s="117"/>
      <c r="LCU17" s="117"/>
      <c r="LCV17" s="117"/>
      <c r="LCW17" s="117"/>
      <c r="LCX17" s="117"/>
      <c r="LCY17" s="117"/>
      <c r="LCZ17" s="117"/>
      <c r="LDA17" s="117"/>
      <c r="LDB17" s="117"/>
      <c r="LDC17" s="117"/>
      <c r="LDD17" s="117"/>
      <c r="LDE17" s="117"/>
      <c r="LDF17" s="117"/>
      <c r="LDG17" s="117"/>
      <c r="LDH17" s="117"/>
      <c r="LDI17" s="117"/>
      <c r="LDJ17" s="117"/>
      <c r="LDK17" s="117"/>
      <c r="LDL17" s="117"/>
      <c r="LDM17" s="117"/>
      <c r="LDN17" s="117"/>
      <c r="LDO17" s="117"/>
      <c r="LDP17" s="117"/>
      <c r="LDQ17" s="117"/>
      <c r="LDR17" s="117"/>
      <c r="LDS17" s="117"/>
      <c r="LDT17" s="117"/>
      <c r="LDU17" s="117"/>
      <c r="LDV17" s="117"/>
      <c r="LDW17" s="117"/>
      <c r="LDX17" s="117"/>
      <c r="LDY17" s="117"/>
      <c r="LDZ17" s="117"/>
      <c r="LEA17" s="117"/>
      <c r="LEB17" s="117"/>
      <c r="LEC17" s="117"/>
      <c r="LED17" s="117"/>
      <c r="LEE17" s="117"/>
      <c r="LEF17" s="117"/>
      <c r="LEG17" s="117"/>
      <c r="LEH17" s="117"/>
      <c r="LEI17" s="117"/>
      <c r="LEJ17" s="117"/>
      <c r="LEK17" s="117"/>
      <c r="LEL17" s="117"/>
      <c r="LEM17" s="117"/>
      <c r="LEN17" s="117"/>
      <c r="LEO17" s="117"/>
      <c r="LEP17" s="117"/>
      <c r="LEQ17" s="117"/>
      <c r="LER17" s="117"/>
      <c r="LES17" s="117"/>
      <c r="LET17" s="117"/>
      <c r="LEU17" s="117"/>
      <c r="LEV17" s="117"/>
      <c r="LEW17" s="117"/>
      <c r="LEX17" s="117"/>
      <c r="LEY17" s="117"/>
      <c r="LEZ17" s="117"/>
      <c r="LFA17" s="117"/>
      <c r="LFB17" s="117"/>
      <c r="LFC17" s="117"/>
      <c r="LFD17" s="117"/>
      <c r="LFE17" s="117"/>
      <c r="LFF17" s="117"/>
      <c r="LFG17" s="117"/>
      <c r="LFH17" s="117"/>
      <c r="LFI17" s="117"/>
      <c r="LFJ17" s="117"/>
      <c r="LFK17" s="117"/>
      <c r="LFL17" s="117"/>
      <c r="LFM17" s="117"/>
      <c r="LFN17" s="117"/>
      <c r="LFO17" s="117"/>
      <c r="LFP17" s="117"/>
      <c r="LFQ17" s="117"/>
      <c r="LFR17" s="117"/>
      <c r="LFS17" s="117"/>
      <c r="LFT17" s="117"/>
      <c r="LFU17" s="117"/>
      <c r="LFV17" s="117"/>
      <c r="LFW17" s="117"/>
      <c r="LFX17" s="117"/>
      <c r="LFY17" s="117"/>
      <c r="LFZ17" s="117"/>
      <c r="LGA17" s="117"/>
      <c r="LGB17" s="117"/>
      <c r="LGC17" s="117"/>
      <c r="LGD17" s="117"/>
      <c r="LGE17" s="117"/>
      <c r="LGF17" s="117"/>
      <c r="LGG17" s="117"/>
      <c r="LGH17" s="117"/>
      <c r="LGI17" s="117"/>
      <c r="LGJ17" s="117"/>
      <c r="LGK17" s="117"/>
      <c r="LGL17" s="117"/>
      <c r="LGM17" s="117"/>
      <c r="LGN17" s="117"/>
      <c r="LGO17" s="117"/>
      <c r="LGP17" s="117"/>
      <c r="LGQ17" s="117"/>
      <c r="LGR17" s="117"/>
      <c r="LGS17" s="117"/>
      <c r="LGT17" s="117"/>
      <c r="LGU17" s="117"/>
      <c r="LGV17" s="117"/>
      <c r="LGW17" s="117"/>
      <c r="LGX17" s="117"/>
      <c r="LGY17" s="117"/>
      <c r="LGZ17" s="117"/>
      <c r="LHA17" s="117"/>
      <c r="LHB17" s="117"/>
      <c r="LHC17" s="117"/>
      <c r="LHD17" s="117"/>
      <c r="LHE17" s="117"/>
      <c r="LHF17" s="117"/>
      <c r="LHG17" s="117"/>
      <c r="LHH17" s="117"/>
      <c r="LHI17" s="117"/>
      <c r="LHJ17" s="117"/>
      <c r="LHK17" s="117"/>
      <c r="LHL17" s="117"/>
      <c r="LHM17" s="117"/>
      <c r="LHN17" s="117"/>
      <c r="LHO17" s="117"/>
      <c r="LHP17" s="117"/>
      <c r="LHQ17" s="117"/>
      <c r="LHR17" s="117"/>
      <c r="LHS17" s="117"/>
      <c r="LHT17" s="117"/>
      <c r="LHU17" s="117"/>
      <c r="LHV17" s="117"/>
      <c r="LHW17" s="117"/>
      <c r="LHX17" s="117"/>
      <c r="LHY17" s="117"/>
      <c r="LHZ17" s="117"/>
      <c r="LIA17" s="117"/>
      <c r="LIB17" s="117"/>
      <c r="LIC17" s="117"/>
      <c r="LID17" s="117"/>
      <c r="LIE17" s="117"/>
      <c r="LIF17" s="117"/>
      <c r="LIG17" s="117"/>
      <c r="LIH17" s="117"/>
      <c r="LII17" s="117"/>
      <c r="LIJ17" s="117"/>
      <c r="LIK17" s="117"/>
      <c r="LIL17" s="117"/>
      <c r="LIM17" s="117"/>
      <c r="LIN17" s="117"/>
      <c r="LIO17" s="117"/>
      <c r="LIP17" s="117"/>
      <c r="LIQ17" s="117"/>
      <c r="LIR17" s="117"/>
      <c r="LIS17" s="117"/>
      <c r="LIT17" s="117"/>
      <c r="LIU17" s="117"/>
      <c r="LIV17" s="117"/>
      <c r="LIW17" s="117"/>
      <c r="LIX17" s="117"/>
      <c r="LIY17" s="117"/>
      <c r="LIZ17" s="117"/>
      <c r="LJA17" s="117"/>
      <c r="LJB17" s="117"/>
      <c r="LJC17" s="117"/>
      <c r="LJD17" s="117"/>
      <c r="LJE17" s="117"/>
      <c r="LJF17" s="117"/>
      <c r="LJG17" s="117"/>
      <c r="LJH17" s="117"/>
      <c r="LJI17" s="117"/>
      <c r="LJJ17" s="117"/>
      <c r="LJK17" s="117"/>
      <c r="LJL17" s="117"/>
      <c r="LJM17" s="117"/>
      <c r="LJN17" s="117"/>
      <c r="LJO17" s="117"/>
      <c r="LJP17" s="117"/>
      <c r="LJQ17" s="117"/>
      <c r="LJR17" s="117"/>
      <c r="LJS17" s="117"/>
      <c r="LJT17" s="117"/>
      <c r="LJU17" s="117"/>
      <c r="LJV17" s="117"/>
      <c r="LJW17" s="117"/>
      <c r="LJX17" s="117"/>
      <c r="LJY17" s="117"/>
      <c r="LJZ17" s="117"/>
      <c r="LKA17" s="117"/>
      <c r="LKB17" s="117"/>
      <c r="LKC17" s="117"/>
      <c r="LKD17" s="117"/>
      <c r="LKE17" s="117"/>
      <c r="LKF17" s="117"/>
      <c r="LKG17" s="117"/>
      <c r="LKH17" s="117"/>
      <c r="LKI17" s="117"/>
      <c r="LKJ17" s="117"/>
      <c r="LKK17" s="117"/>
      <c r="LKL17" s="117"/>
      <c r="LKM17" s="117"/>
      <c r="LKN17" s="117"/>
      <c r="LKO17" s="117"/>
      <c r="LKP17" s="117"/>
      <c r="LKQ17" s="117"/>
      <c r="LKR17" s="117"/>
      <c r="LKS17" s="117"/>
      <c r="LKT17" s="117"/>
      <c r="LKU17" s="117"/>
      <c r="LKV17" s="117"/>
      <c r="LKW17" s="117"/>
      <c r="LKX17" s="117"/>
      <c r="LKY17" s="117"/>
      <c r="LKZ17" s="117"/>
      <c r="LLA17" s="117"/>
      <c r="LLB17" s="117"/>
      <c r="LLC17" s="117"/>
      <c r="LLD17" s="117"/>
      <c r="LLE17" s="117"/>
      <c r="LLF17" s="117"/>
      <c r="LLG17" s="117"/>
      <c r="LLH17" s="117"/>
      <c r="LLI17" s="117"/>
      <c r="LLJ17" s="117"/>
      <c r="LLK17" s="117"/>
      <c r="LLL17" s="117"/>
      <c r="LLM17" s="117"/>
      <c r="LLN17" s="117"/>
      <c r="LLO17" s="117"/>
      <c r="LLP17" s="117"/>
      <c r="LLQ17" s="117"/>
      <c r="LLR17" s="117"/>
      <c r="LLS17" s="117"/>
      <c r="LLT17" s="117"/>
      <c r="LLU17" s="117"/>
      <c r="LLV17" s="117"/>
      <c r="LLW17" s="117"/>
      <c r="LLX17" s="117"/>
      <c r="LLY17" s="117"/>
      <c r="LLZ17" s="117"/>
      <c r="LMA17" s="117"/>
      <c r="LMB17" s="117"/>
      <c r="LMC17" s="117"/>
      <c r="LMD17" s="117"/>
      <c r="LME17" s="117"/>
      <c r="LMF17" s="117"/>
      <c r="LMG17" s="117"/>
      <c r="LMH17" s="117"/>
      <c r="LMI17" s="117"/>
      <c r="LMJ17" s="117"/>
      <c r="LMK17" s="117"/>
      <c r="LML17" s="117"/>
      <c r="LMM17" s="117"/>
      <c r="LMN17" s="117"/>
      <c r="LMO17" s="117"/>
      <c r="LMP17" s="117"/>
      <c r="LMQ17" s="117"/>
      <c r="LMR17" s="117"/>
      <c r="LMS17" s="117"/>
      <c r="LMT17" s="117"/>
      <c r="LMU17" s="117"/>
      <c r="LMV17" s="117"/>
      <c r="LMW17" s="117"/>
      <c r="LMX17" s="117"/>
      <c r="LMY17" s="117"/>
      <c r="LMZ17" s="117"/>
      <c r="LNA17" s="117"/>
      <c r="LNB17" s="117"/>
      <c r="LNC17" s="117"/>
      <c r="LND17" s="117"/>
      <c r="LNE17" s="117"/>
      <c r="LNF17" s="117"/>
      <c r="LNG17" s="117"/>
      <c r="LNH17" s="117"/>
      <c r="LNI17" s="117"/>
      <c r="LNJ17" s="117"/>
      <c r="LNK17" s="117"/>
      <c r="LNL17" s="117"/>
      <c r="LNM17" s="117"/>
      <c r="LNN17" s="117"/>
      <c r="LNO17" s="117"/>
      <c r="LNP17" s="117"/>
      <c r="LNQ17" s="117"/>
      <c r="LNR17" s="117"/>
      <c r="LNS17" s="117"/>
      <c r="LNT17" s="117"/>
      <c r="LNU17" s="117"/>
      <c r="LNV17" s="117"/>
      <c r="LNW17" s="117"/>
      <c r="LNX17" s="117"/>
      <c r="LNY17" s="117"/>
      <c r="LNZ17" s="117"/>
      <c r="LOA17" s="117"/>
      <c r="LOB17" s="117"/>
      <c r="LOC17" s="117"/>
      <c r="LOD17" s="117"/>
      <c r="LOE17" s="117"/>
      <c r="LOF17" s="117"/>
      <c r="LOG17" s="117"/>
      <c r="LOH17" s="117"/>
      <c r="LOI17" s="117"/>
      <c r="LOJ17" s="117"/>
      <c r="LOK17" s="117"/>
      <c r="LOL17" s="117"/>
      <c r="LOM17" s="117"/>
      <c r="LON17" s="117"/>
      <c r="LOO17" s="117"/>
      <c r="LOP17" s="117"/>
      <c r="LOQ17" s="117"/>
      <c r="LOR17" s="117"/>
      <c r="LOS17" s="117"/>
      <c r="LOT17" s="117"/>
      <c r="LOU17" s="117"/>
      <c r="LOV17" s="117"/>
      <c r="LOW17" s="117"/>
      <c r="LOX17" s="117"/>
      <c r="LOY17" s="117"/>
      <c r="LOZ17" s="117"/>
      <c r="LPA17" s="117"/>
      <c r="LPB17" s="117"/>
      <c r="LPC17" s="117"/>
      <c r="LPD17" s="117"/>
      <c r="LPE17" s="117"/>
      <c r="LPF17" s="117"/>
      <c r="LPG17" s="117"/>
      <c r="LPH17" s="117"/>
      <c r="LPI17" s="117"/>
      <c r="LPJ17" s="117"/>
      <c r="LPK17" s="117"/>
      <c r="LPL17" s="117"/>
      <c r="LPM17" s="117"/>
      <c r="LPN17" s="117"/>
      <c r="LPO17" s="117"/>
      <c r="LPP17" s="117"/>
      <c r="LPQ17" s="117"/>
      <c r="LPR17" s="117"/>
      <c r="LPS17" s="117"/>
      <c r="LPT17" s="117"/>
      <c r="LPU17" s="117"/>
      <c r="LPV17" s="117"/>
      <c r="LPW17" s="117"/>
      <c r="LPX17" s="117"/>
      <c r="LPY17" s="117"/>
      <c r="LPZ17" s="117"/>
      <c r="LQA17" s="117"/>
      <c r="LQB17" s="117"/>
      <c r="LQC17" s="117"/>
      <c r="LQD17" s="117"/>
      <c r="LQE17" s="117"/>
      <c r="LQF17" s="117"/>
      <c r="LQG17" s="117"/>
      <c r="LQH17" s="117"/>
      <c r="LQI17" s="117"/>
      <c r="LQJ17" s="117"/>
      <c r="LQK17" s="117"/>
      <c r="LQL17" s="117"/>
      <c r="LQM17" s="117"/>
      <c r="LQN17" s="117"/>
      <c r="LQO17" s="117"/>
      <c r="LQP17" s="117"/>
      <c r="LQQ17" s="117"/>
      <c r="LQR17" s="117"/>
      <c r="LQS17" s="117"/>
      <c r="LQT17" s="117"/>
      <c r="LQU17" s="117"/>
      <c r="LQV17" s="117"/>
      <c r="LQW17" s="117"/>
      <c r="LQX17" s="117"/>
      <c r="LQY17" s="117"/>
      <c r="LQZ17" s="117"/>
      <c r="LRA17" s="117"/>
      <c r="LRB17" s="117"/>
      <c r="LRC17" s="117"/>
      <c r="LRD17" s="117"/>
      <c r="LRE17" s="117"/>
      <c r="LRF17" s="117"/>
      <c r="LRG17" s="117"/>
      <c r="LRH17" s="117"/>
      <c r="LRI17" s="117"/>
      <c r="LRJ17" s="117"/>
      <c r="LRK17" s="117"/>
      <c r="LRL17" s="117"/>
      <c r="LRM17" s="117"/>
      <c r="LRN17" s="117"/>
      <c r="LRO17" s="117"/>
      <c r="LRP17" s="117"/>
      <c r="LRQ17" s="117"/>
      <c r="LRR17" s="117"/>
      <c r="LRS17" s="117"/>
      <c r="LRT17" s="117"/>
      <c r="LRU17" s="117"/>
      <c r="LRV17" s="117"/>
      <c r="LRW17" s="117"/>
      <c r="LRX17" s="117"/>
      <c r="LRY17" s="117"/>
      <c r="LRZ17" s="117"/>
      <c r="LSA17" s="117"/>
      <c r="LSB17" s="117"/>
      <c r="LSC17" s="117"/>
      <c r="LSD17" s="117"/>
      <c r="LSE17" s="117"/>
      <c r="LSF17" s="117"/>
      <c r="LSG17" s="117"/>
      <c r="LSH17" s="117"/>
      <c r="LSI17" s="117"/>
      <c r="LSJ17" s="117"/>
      <c r="LSK17" s="117"/>
      <c r="LSL17" s="117"/>
      <c r="LSM17" s="117"/>
      <c r="LSN17" s="117"/>
      <c r="LSO17" s="117"/>
      <c r="LSP17" s="117"/>
      <c r="LSQ17" s="117"/>
      <c r="LSR17" s="117"/>
      <c r="LSS17" s="117"/>
      <c r="LST17" s="117"/>
      <c r="LSU17" s="117"/>
      <c r="LSV17" s="117"/>
      <c r="LSW17" s="117"/>
      <c r="LSX17" s="117"/>
      <c r="LSY17" s="117"/>
      <c r="LSZ17" s="117"/>
      <c r="LTA17" s="117"/>
      <c r="LTB17" s="117"/>
      <c r="LTC17" s="117"/>
      <c r="LTD17" s="117"/>
      <c r="LTE17" s="117"/>
      <c r="LTF17" s="117"/>
      <c r="LTG17" s="117"/>
      <c r="LTH17" s="117"/>
      <c r="LTI17" s="117"/>
      <c r="LTJ17" s="117"/>
      <c r="LTK17" s="117"/>
      <c r="LTL17" s="117"/>
      <c r="LTM17" s="117"/>
      <c r="LTN17" s="117"/>
      <c r="LTO17" s="117"/>
      <c r="LTP17" s="117"/>
      <c r="LTQ17" s="117"/>
      <c r="LTR17" s="117"/>
      <c r="LTS17" s="117"/>
      <c r="LTT17" s="117"/>
      <c r="LTU17" s="117"/>
      <c r="LTV17" s="117"/>
      <c r="LTW17" s="117"/>
      <c r="LTX17" s="117"/>
      <c r="LTY17" s="117"/>
      <c r="LTZ17" s="117"/>
      <c r="LUA17" s="117"/>
      <c r="LUB17" s="117"/>
      <c r="LUC17" s="117"/>
      <c r="LUD17" s="117"/>
      <c r="LUE17" s="117"/>
      <c r="LUF17" s="117"/>
      <c r="LUG17" s="117"/>
      <c r="LUH17" s="117"/>
      <c r="LUI17" s="117"/>
      <c r="LUJ17" s="117"/>
      <c r="LUK17" s="117"/>
      <c r="LUL17" s="117"/>
      <c r="LUM17" s="117"/>
      <c r="LUN17" s="117"/>
      <c r="LUO17" s="117"/>
      <c r="LUP17" s="117"/>
      <c r="LUQ17" s="117"/>
      <c r="LUR17" s="117"/>
      <c r="LUS17" s="117"/>
      <c r="LUT17" s="117"/>
      <c r="LUU17" s="117"/>
      <c r="LUV17" s="117"/>
      <c r="LUW17" s="117"/>
      <c r="LUX17" s="117"/>
      <c r="LUY17" s="117"/>
      <c r="LUZ17" s="117"/>
      <c r="LVA17" s="117"/>
      <c r="LVB17" s="117"/>
      <c r="LVC17" s="117"/>
      <c r="LVD17" s="117"/>
      <c r="LVE17" s="117"/>
      <c r="LVF17" s="117"/>
      <c r="LVG17" s="117"/>
      <c r="LVH17" s="117"/>
      <c r="LVI17" s="117"/>
      <c r="LVJ17" s="117"/>
      <c r="LVK17" s="117"/>
      <c r="LVL17" s="117"/>
      <c r="LVM17" s="117"/>
      <c r="LVN17" s="117"/>
      <c r="LVO17" s="117"/>
      <c r="LVP17" s="117"/>
      <c r="LVQ17" s="117"/>
      <c r="LVR17" s="117"/>
      <c r="LVS17" s="117"/>
      <c r="LVT17" s="117"/>
      <c r="LVU17" s="117"/>
      <c r="LVV17" s="117"/>
      <c r="LVW17" s="117"/>
      <c r="LVX17" s="117"/>
      <c r="LVY17" s="117"/>
      <c r="LVZ17" s="117"/>
      <c r="LWA17" s="117"/>
      <c r="LWB17" s="117"/>
      <c r="LWC17" s="117"/>
      <c r="LWD17" s="117"/>
      <c r="LWE17" s="117"/>
      <c r="LWF17" s="117"/>
      <c r="LWG17" s="117"/>
      <c r="LWH17" s="117"/>
      <c r="LWI17" s="117"/>
      <c r="LWJ17" s="117"/>
      <c r="LWK17" s="117"/>
      <c r="LWL17" s="117"/>
      <c r="LWM17" s="117"/>
      <c r="LWN17" s="117"/>
      <c r="LWO17" s="117"/>
      <c r="LWP17" s="117"/>
      <c r="LWQ17" s="117"/>
      <c r="LWR17" s="117"/>
      <c r="LWS17" s="117"/>
      <c r="LWT17" s="117"/>
      <c r="LWU17" s="117"/>
      <c r="LWV17" s="117"/>
      <c r="LWW17" s="117"/>
      <c r="LWX17" s="117"/>
      <c r="LWY17" s="117"/>
      <c r="LWZ17" s="117"/>
      <c r="LXA17" s="117"/>
      <c r="LXB17" s="117"/>
      <c r="LXC17" s="117"/>
      <c r="LXD17" s="117"/>
      <c r="LXE17" s="117"/>
      <c r="LXF17" s="117"/>
      <c r="LXG17" s="117"/>
      <c r="LXH17" s="117"/>
      <c r="LXI17" s="117"/>
      <c r="LXJ17" s="117"/>
      <c r="LXK17" s="117"/>
      <c r="LXL17" s="117"/>
      <c r="LXM17" s="117"/>
      <c r="LXN17" s="117"/>
      <c r="LXO17" s="117"/>
      <c r="LXP17" s="117"/>
      <c r="LXQ17" s="117"/>
      <c r="LXR17" s="117"/>
      <c r="LXS17" s="117"/>
      <c r="LXT17" s="117"/>
      <c r="LXU17" s="117"/>
      <c r="LXV17" s="117"/>
      <c r="LXW17" s="117"/>
      <c r="LXX17" s="117"/>
      <c r="LXY17" s="117"/>
      <c r="LXZ17" s="117"/>
      <c r="LYA17" s="117"/>
      <c r="LYB17" s="117"/>
      <c r="LYC17" s="117"/>
      <c r="LYD17" s="117"/>
      <c r="LYE17" s="117"/>
      <c r="LYF17" s="117"/>
      <c r="LYG17" s="117"/>
      <c r="LYH17" s="117"/>
      <c r="LYI17" s="117"/>
      <c r="LYJ17" s="117"/>
      <c r="LYK17" s="117"/>
      <c r="LYL17" s="117"/>
      <c r="LYM17" s="117"/>
      <c r="LYN17" s="117"/>
      <c r="LYO17" s="117"/>
      <c r="LYP17" s="117"/>
      <c r="LYQ17" s="117"/>
      <c r="LYR17" s="117"/>
      <c r="LYS17" s="117"/>
      <c r="LYT17" s="117"/>
      <c r="LYU17" s="117"/>
      <c r="LYV17" s="117"/>
      <c r="LYW17" s="117"/>
      <c r="LYX17" s="117"/>
      <c r="LYY17" s="117"/>
      <c r="LYZ17" s="117"/>
      <c r="LZA17" s="117"/>
      <c r="LZB17" s="117"/>
      <c r="LZC17" s="117"/>
      <c r="LZD17" s="117"/>
      <c r="LZE17" s="117"/>
      <c r="LZF17" s="117"/>
      <c r="LZG17" s="117"/>
      <c r="LZH17" s="117"/>
      <c r="LZI17" s="117"/>
      <c r="LZJ17" s="117"/>
      <c r="LZK17" s="117"/>
      <c r="LZL17" s="117"/>
      <c r="LZM17" s="117"/>
      <c r="LZN17" s="117"/>
      <c r="LZO17" s="117"/>
      <c r="LZP17" s="117"/>
      <c r="LZQ17" s="117"/>
      <c r="LZR17" s="117"/>
      <c r="LZS17" s="117"/>
      <c r="LZT17" s="117"/>
      <c r="LZU17" s="117"/>
      <c r="LZV17" s="117"/>
      <c r="LZW17" s="117"/>
      <c r="LZX17" s="117"/>
      <c r="LZY17" s="117"/>
      <c r="LZZ17" s="117"/>
      <c r="MAA17" s="117"/>
      <c r="MAB17" s="117"/>
      <c r="MAC17" s="117"/>
      <c r="MAD17" s="117"/>
      <c r="MAE17" s="117"/>
      <c r="MAF17" s="117"/>
      <c r="MAG17" s="117"/>
      <c r="MAH17" s="117"/>
      <c r="MAI17" s="117"/>
      <c r="MAJ17" s="117"/>
      <c r="MAK17" s="117"/>
      <c r="MAL17" s="117"/>
      <c r="MAM17" s="117"/>
      <c r="MAN17" s="117"/>
      <c r="MAO17" s="117"/>
      <c r="MAP17" s="117"/>
      <c r="MAQ17" s="117"/>
      <c r="MAR17" s="117"/>
      <c r="MAS17" s="117"/>
      <c r="MAT17" s="117"/>
      <c r="MAU17" s="117"/>
      <c r="MAV17" s="117"/>
      <c r="MAW17" s="117"/>
      <c r="MAX17" s="117"/>
      <c r="MAY17" s="117"/>
      <c r="MAZ17" s="117"/>
      <c r="MBA17" s="117"/>
      <c r="MBB17" s="117"/>
      <c r="MBC17" s="117"/>
      <c r="MBD17" s="117"/>
      <c r="MBE17" s="117"/>
      <c r="MBF17" s="117"/>
      <c r="MBG17" s="117"/>
      <c r="MBH17" s="117"/>
      <c r="MBI17" s="117"/>
      <c r="MBJ17" s="117"/>
      <c r="MBK17" s="117"/>
      <c r="MBL17" s="117"/>
      <c r="MBM17" s="117"/>
      <c r="MBN17" s="117"/>
      <c r="MBO17" s="117"/>
      <c r="MBP17" s="117"/>
      <c r="MBQ17" s="117"/>
      <c r="MBR17" s="117"/>
      <c r="MBS17" s="117"/>
      <c r="MBT17" s="117"/>
      <c r="MBU17" s="117"/>
      <c r="MBV17" s="117"/>
      <c r="MBW17" s="117"/>
      <c r="MBX17" s="117"/>
      <c r="MBY17" s="117"/>
      <c r="MBZ17" s="117"/>
      <c r="MCA17" s="117"/>
      <c r="MCB17" s="117"/>
      <c r="MCC17" s="117"/>
      <c r="MCD17" s="117"/>
      <c r="MCE17" s="117"/>
      <c r="MCF17" s="117"/>
      <c r="MCG17" s="117"/>
      <c r="MCH17" s="117"/>
      <c r="MCI17" s="117"/>
      <c r="MCJ17" s="117"/>
      <c r="MCK17" s="117"/>
      <c r="MCL17" s="117"/>
      <c r="MCM17" s="117"/>
      <c r="MCN17" s="117"/>
      <c r="MCO17" s="117"/>
      <c r="MCP17" s="117"/>
      <c r="MCQ17" s="117"/>
      <c r="MCR17" s="117"/>
      <c r="MCS17" s="117"/>
      <c r="MCT17" s="117"/>
      <c r="MCU17" s="117"/>
      <c r="MCV17" s="117"/>
      <c r="MCW17" s="117"/>
      <c r="MCX17" s="117"/>
      <c r="MCY17" s="117"/>
      <c r="MCZ17" s="117"/>
      <c r="MDA17" s="117"/>
      <c r="MDB17" s="117"/>
      <c r="MDC17" s="117"/>
      <c r="MDD17" s="117"/>
      <c r="MDE17" s="117"/>
      <c r="MDF17" s="117"/>
      <c r="MDG17" s="117"/>
      <c r="MDH17" s="117"/>
      <c r="MDI17" s="117"/>
      <c r="MDJ17" s="117"/>
      <c r="MDK17" s="117"/>
      <c r="MDL17" s="117"/>
      <c r="MDM17" s="117"/>
      <c r="MDN17" s="117"/>
      <c r="MDO17" s="117"/>
      <c r="MDP17" s="117"/>
      <c r="MDQ17" s="117"/>
      <c r="MDR17" s="117"/>
      <c r="MDS17" s="117"/>
      <c r="MDT17" s="117"/>
      <c r="MDU17" s="117"/>
      <c r="MDV17" s="117"/>
      <c r="MDW17" s="117"/>
      <c r="MDX17" s="117"/>
      <c r="MDY17" s="117"/>
      <c r="MDZ17" s="117"/>
      <c r="MEA17" s="117"/>
      <c r="MEB17" s="117"/>
      <c r="MEC17" s="117"/>
      <c r="MED17" s="117"/>
      <c r="MEE17" s="117"/>
      <c r="MEF17" s="117"/>
      <c r="MEG17" s="117"/>
      <c r="MEH17" s="117"/>
      <c r="MEI17" s="117"/>
      <c r="MEJ17" s="117"/>
      <c r="MEK17" s="117"/>
      <c r="MEL17" s="117"/>
      <c r="MEM17" s="117"/>
      <c r="MEN17" s="117"/>
      <c r="MEO17" s="117"/>
      <c r="MEP17" s="117"/>
      <c r="MEQ17" s="117"/>
      <c r="MER17" s="117"/>
      <c r="MES17" s="117"/>
      <c r="MET17" s="117"/>
      <c r="MEU17" s="117"/>
      <c r="MEV17" s="117"/>
      <c r="MEW17" s="117"/>
      <c r="MEX17" s="117"/>
      <c r="MEY17" s="117"/>
      <c r="MEZ17" s="117"/>
      <c r="MFA17" s="117"/>
      <c r="MFB17" s="117"/>
      <c r="MFC17" s="117"/>
      <c r="MFD17" s="117"/>
      <c r="MFE17" s="117"/>
      <c r="MFF17" s="117"/>
      <c r="MFG17" s="117"/>
      <c r="MFH17" s="117"/>
      <c r="MFI17" s="117"/>
      <c r="MFJ17" s="117"/>
      <c r="MFK17" s="117"/>
      <c r="MFL17" s="117"/>
      <c r="MFM17" s="117"/>
      <c r="MFN17" s="117"/>
      <c r="MFO17" s="117"/>
      <c r="MFP17" s="117"/>
      <c r="MFQ17" s="117"/>
      <c r="MFR17" s="117"/>
      <c r="MFS17" s="117"/>
      <c r="MFT17" s="117"/>
      <c r="MFU17" s="117"/>
      <c r="MFV17" s="117"/>
      <c r="MFW17" s="117"/>
      <c r="MFX17" s="117"/>
      <c r="MFY17" s="117"/>
      <c r="MFZ17" s="117"/>
      <c r="MGA17" s="117"/>
      <c r="MGB17" s="117"/>
      <c r="MGC17" s="117"/>
      <c r="MGD17" s="117"/>
      <c r="MGE17" s="117"/>
      <c r="MGF17" s="117"/>
      <c r="MGG17" s="117"/>
      <c r="MGH17" s="117"/>
      <c r="MGI17" s="117"/>
      <c r="MGJ17" s="117"/>
      <c r="MGK17" s="117"/>
      <c r="MGL17" s="117"/>
      <c r="MGM17" s="117"/>
      <c r="MGN17" s="117"/>
      <c r="MGO17" s="117"/>
      <c r="MGP17" s="117"/>
      <c r="MGQ17" s="117"/>
      <c r="MGR17" s="117"/>
      <c r="MGS17" s="117"/>
      <c r="MGT17" s="117"/>
      <c r="MGU17" s="117"/>
      <c r="MGV17" s="117"/>
      <c r="MGW17" s="117"/>
      <c r="MGX17" s="117"/>
      <c r="MGY17" s="117"/>
      <c r="MGZ17" s="117"/>
      <c r="MHA17" s="117"/>
      <c r="MHB17" s="117"/>
      <c r="MHC17" s="117"/>
      <c r="MHD17" s="117"/>
      <c r="MHE17" s="117"/>
      <c r="MHF17" s="117"/>
      <c r="MHG17" s="117"/>
      <c r="MHH17" s="117"/>
      <c r="MHI17" s="117"/>
      <c r="MHJ17" s="117"/>
      <c r="MHK17" s="117"/>
      <c r="MHL17" s="117"/>
      <c r="MHM17" s="117"/>
      <c r="MHN17" s="117"/>
      <c r="MHO17" s="117"/>
      <c r="MHP17" s="117"/>
      <c r="MHQ17" s="117"/>
      <c r="MHR17" s="117"/>
      <c r="MHS17" s="117"/>
      <c r="MHT17" s="117"/>
      <c r="MHU17" s="117"/>
      <c r="MHV17" s="117"/>
      <c r="MHW17" s="117"/>
      <c r="MHX17" s="117"/>
      <c r="MHY17" s="117"/>
      <c r="MHZ17" s="117"/>
      <c r="MIA17" s="117"/>
      <c r="MIB17" s="117"/>
      <c r="MIC17" s="117"/>
      <c r="MID17" s="117"/>
      <c r="MIE17" s="117"/>
      <c r="MIF17" s="117"/>
      <c r="MIG17" s="117"/>
      <c r="MIH17" s="117"/>
      <c r="MII17" s="117"/>
      <c r="MIJ17" s="117"/>
      <c r="MIK17" s="117"/>
      <c r="MIL17" s="117"/>
      <c r="MIM17" s="117"/>
      <c r="MIN17" s="117"/>
      <c r="MIO17" s="117"/>
      <c r="MIP17" s="117"/>
      <c r="MIQ17" s="117"/>
      <c r="MIR17" s="117"/>
      <c r="MIS17" s="117"/>
      <c r="MIT17" s="117"/>
      <c r="MIU17" s="117"/>
      <c r="MIV17" s="117"/>
      <c r="MIW17" s="117"/>
      <c r="MIX17" s="117"/>
      <c r="MIY17" s="117"/>
      <c r="MIZ17" s="117"/>
      <c r="MJA17" s="117"/>
      <c r="MJB17" s="117"/>
      <c r="MJC17" s="117"/>
      <c r="MJD17" s="117"/>
      <c r="MJE17" s="117"/>
      <c r="MJF17" s="117"/>
      <c r="MJG17" s="117"/>
      <c r="MJH17" s="117"/>
      <c r="MJI17" s="117"/>
      <c r="MJJ17" s="117"/>
      <c r="MJK17" s="117"/>
      <c r="MJL17" s="117"/>
      <c r="MJM17" s="117"/>
      <c r="MJN17" s="117"/>
      <c r="MJO17" s="117"/>
      <c r="MJP17" s="117"/>
      <c r="MJQ17" s="117"/>
      <c r="MJR17" s="117"/>
      <c r="MJS17" s="117"/>
      <c r="MJT17" s="117"/>
      <c r="MJU17" s="117"/>
      <c r="MJV17" s="117"/>
      <c r="MJW17" s="117"/>
      <c r="MJX17" s="117"/>
      <c r="MJY17" s="117"/>
      <c r="MJZ17" s="117"/>
      <c r="MKA17" s="117"/>
      <c r="MKB17" s="117"/>
      <c r="MKC17" s="117"/>
      <c r="MKD17" s="117"/>
      <c r="MKE17" s="117"/>
      <c r="MKF17" s="117"/>
      <c r="MKG17" s="117"/>
      <c r="MKH17" s="117"/>
      <c r="MKI17" s="117"/>
      <c r="MKJ17" s="117"/>
      <c r="MKK17" s="117"/>
      <c r="MKL17" s="117"/>
      <c r="MKM17" s="117"/>
      <c r="MKN17" s="117"/>
      <c r="MKO17" s="117"/>
      <c r="MKP17" s="117"/>
      <c r="MKQ17" s="117"/>
      <c r="MKR17" s="117"/>
      <c r="MKS17" s="117"/>
      <c r="MKT17" s="117"/>
      <c r="MKU17" s="117"/>
      <c r="MKV17" s="117"/>
      <c r="MKW17" s="117"/>
      <c r="MKX17" s="117"/>
      <c r="MKY17" s="117"/>
      <c r="MKZ17" s="117"/>
      <c r="MLA17" s="117"/>
      <c r="MLB17" s="117"/>
      <c r="MLC17" s="117"/>
      <c r="MLD17" s="117"/>
      <c r="MLE17" s="117"/>
      <c r="MLF17" s="117"/>
      <c r="MLG17" s="117"/>
      <c r="MLH17" s="117"/>
      <c r="MLI17" s="117"/>
      <c r="MLJ17" s="117"/>
      <c r="MLK17" s="117"/>
      <c r="MLL17" s="117"/>
      <c r="MLM17" s="117"/>
      <c r="MLN17" s="117"/>
      <c r="MLO17" s="117"/>
      <c r="MLP17" s="117"/>
      <c r="MLQ17" s="117"/>
      <c r="MLR17" s="117"/>
      <c r="MLS17" s="117"/>
      <c r="MLT17" s="117"/>
      <c r="MLU17" s="117"/>
      <c r="MLV17" s="117"/>
      <c r="MLW17" s="117"/>
      <c r="MLX17" s="117"/>
      <c r="MLY17" s="117"/>
      <c r="MLZ17" s="117"/>
      <c r="MMA17" s="117"/>
      <c r="MMB17" s="117"/>
      <c r="MMC17" s="117"/>
      <c r="MMD17" s="117"/>
      <c r="MME17" s="117"/>
      <c r="MMF17" s="117"/>
      <c r="MMG17" s="117"/>
      <c r="MMH17" s="117"/>
      <c r="MMI17" s="117"/>
      <c r="MMJ17" s="117"/>
      <c r="MMK17" s="117"/>
      <c r="MML17" s="117"/>
      <c r="MMM17" s="117"/>
      <c r="MMN17" s="117"/>
      <c r="MMO17" s="117"/>
      <c r="MMP17" s="117"/>
      <c r="MMQ17" s="117"/>
      <c r="MMR17" s="117"/>
      <c r="MMS17" s="117"/>
      <c r="MMT17" s="117"/>
      <c r="MMU17" s="117"/>
      <c r="MMV17" s="117"/>
      <c r="MMW17" s="117"/>
      <c r="MMX17" s="117"/>
      <c r="MMY17" s="117"/>
      <c r="MMZ17" s="117"/>
      <c r="MNA17" s="117"/>
      <c r="MNB17" s="117"/>
      <c r="MNC17" s="117"/>
      <c r="MND17" s="117"/>
      <c r="MNE17" s="117"/>
      <c r="MNF17" s="117"/>
      <c r="MNG17" s="117"/>
      <c r="MNH17" s="117"/>
      <c r="MNI17" s="117"/>
      <c r="MNJ17" s="117"/>
      <c r="MNK17" s="117"/>
      <c r="MNL17" s="117"/>
      <c r="MNM17" s="117"/>
      <c r="MNN17" s="117"/>
      <c r="MNO17" s="117"/>
      <c r="MNP17" s="117"/>
      <c r="MNQ17" s="117"/>
      <c r="MNR17" s="117"/>
      <c r="MNS17" s="117"/>
      <c r="MNT17" s="117"/>
      <c r="MNU17" s="117"/>
      <c r="MNV17" s="117"/>
      <c r="MNW17" s="117"/>
      <c r="MNX17" s="117"/>
      <c r="MNY17" s="117"/>
      <c r="MNZ17" s="117"/>
      <c r="MOA17" s="117"/>
      <c r="MOB17" s="117"/>
      <c r="MOC17" s="117"/>
      <c r="MOD17" s="117"/>
      <c r="MOE17" s="117"/>
      <c r="MOF17" s="117"/>
      <c r="MOG17" s="117"/>
      <c r="MOH17" s="117"/>
      <c r="MOI17" s="117"/>
      <c r="MOJ17" s="117"/>
      <c r="MOK17" s="117"/>
      <c r="MOL17" s="117"/>
      <c r="MOM17" s="117"/>
      <c r="MON17" s="117"/>
      <c r="MOO17" s="117"/>
      <c r="MOP17" s="117"/>
      <c r="MOQ17" s="117"/>
      <c r="MOR17" s="117"/>
      <c r="MOS17" s="117"/>
      <c r="MOT17" s="117"/>
      <c r="MOU17" s="117"/>
      <c r="MOV17" s="117"/>
      <c r="MOW17" s="117"/>
      <c r="MOX17" s="117"/>
      <c r="MOY17" s="117"/>
      <c r="MOZ17" s="117"/>
      <c r="MPA17" s="117"/>
      <c r="MPB17" s="117"/>
      <c r="MPC17" s="117"/>
      <c r="MPD17" s="117"/>
      <c r="MPE17" s="117"/>
      <c r="MPF17" s="117"/>
      <c r="MPG17" s="117"/>
      <c r="MPH17" s="117"/>
      <c r="MPI17" s="117"/>
      <c r="MPJ17" s="117"/>
      <c r="MPK17" s="117"/>
      <c r="MPL17" s="117"/>
      <c r="MPM17" s="117"/>
      <c r="MPN17" s="117"/>
      <c r="MPO17" s="117"/>
      <c r="MPP17" s="117"/>
      <c r="MPQ17" s="117"/>
      <c r="MPR17" s="117"/>
      <c r="MPS17" s="117"/>
      <c r="MPT17" s="117"/>
      <c r="MPU17" s="117"/>
      <c r="MPV17" s="117"/>
      <c r="MPW17" s="117"/>
      <c r="MPX17" s="117"/>
      <c r="MPY17" s="117"/>
      <c r="MPZ17" s="117"/>
      <c r="MQA17" s="117"/>
      <c r="MQB17" s="117"/>
      <c r="MQC17" s="117"/>
      <c r="MQD17" s="117"/>
      <c r="MQE17" s="117"/>
      <c r="MQF17" s="117"/>
      <c r="MQG17" s="117"/>
      <c r="MQH17" s="117"/>
      <c r="MQI17" s="117"/>
      <c r="MQJ17" s="117"/>
      <c r="MQK17" s="117"/>
      <c r="MQL17" s="117"/>
      <c r="MQM17" s="117"/>
      <c r="MQN17" s="117"/>
      <c r="MQO17" s="117"/>
      <c r="MQP17" s="117"/>
      <c r="MQQ17" s="117"/>
      <c r="MQR17" s="117"/>
      <c r="MQS17" s="117"/>
      <c r="MQT17" s="117"/>
      <c r="MQU17" s="117"/>
      <c r="MQV17" s="117"/>
      <c r="MQW17" s="117"/>
      <c r="MQX17" s="117"/>
      <c r="MQY17" s="117"/>
      <c r="MQZ17" s="117"/>
      <c r="MRA17" s="117"/>
      <c r="MRB17" s="117"/>
      <c r="MRC17" s="117"/>
      <c r="MRD17" s="117"/>
      <c r="MRE17" s="117"/>
      <c r="MRF17" s="117"/>
      <c r="MRG17" s="117"/>
      <c r="MRH17" s="117"/>
      <c r="MRI17" s="117"/>
      <c r="MRJ17" s="117"/>
      <c r="MRK17" s="117"/>
      <c r="MRL17" s="117"/>
      <c r="MRM17" s="117"/>
      <c r="MRN17" s="117"/>
      <c r="MRO17" s="117"/>
      <c r="MRP17" s="117"/>
      <c r="MRQ17" s="117"/>
      <c r="MRR17" s="117"/>
      <c r="MRS17" s="117"/>
      <c r="MRT17" s="117"/>
      <c r="MRU17" s="117"/>
      <c r="MRV17" s="117"/>
      <c r="MRW17" s="117"/>
      <c r="MRX17" s="117"/>
      <c r="MRY17" s="117"/>
      <c r="MRZ17" s="117"/>
      <c r="MSA17" s="117"/>
      <c r="MSB17" s="117"/>
      <c r="MSC17" s="117"/>
      <c r="MSD17" s="117"/>
      <c r="MSE17" s="117"/>
      <c r="MSF17" s="117"/>
      <c r="MSG17" s="117"/>
      <c r="MSH17" s="117"/>
      <c r="MSI17" s="117"/>
      <c r="MSJ17" s="117"/>
      <c r="MSK17" s="117"/>
      <c r="MSL17" s="117"/>
      <c r="MSM17" s="117"/>
      <c r="MSN17" s="117"/>
      <c r="MSO17" s="117"/>
      <c r="MSP17" s="117"/>
      <c r="MSQ17" s="117"/>
      <c r="MSR17" s="117"/>
      <c r="MSS17" s="117"/>
      <c r="MST17" s="117"/>
      <c r="MSU17" s="117"/>
      <c r="MSV17" s="117"/>
      <c r="MSW17" s="117"/>
      <c r="MSX17" s="117"/>
      <c r="MSY17" s="117"/>
      <c r="MSZ17" s="117"/>
      <c r="MTA17" s="117"/>
      <c r="MTB17" s="117"/>
      <c r="MTC17" s="117"/>
      <c r="MTD17" s="117"/>
      <c r="MTE17" s="117"/>
      <c r="MTF17" s="117"/>
      <c r="MTG17" s="117"/>
      <c r="MTH17" s="117"/>
      <c r="MTI17" s="117"/>
      <c r="MTJ17" s="117"/>
      <c r="MTK17" s="117"/>
      <c r="MTL17" s="117"/>
      <c r="MTM17" s="117"/>
      <c r="MTN17" s="117"/>
      <c r="MTO17" s="117"/>
      <c r="MTP17" s="117"/>
      <c r="MTQ17" s="117"/>
      <c r="MTR17" s="117"/>
      <c r="MTS17" s="117"/>
      <c r="MTT17" s="117"/>
      <c r="MTU17" s="117"/>
      <c r="MTV17" s="117"/>
      <c r="MTW17" s="117"/>
      <c r="MTX17" s="117"/>
      <c r="MTY17" s="117"/>
      <c r="MTZ17" s="117"/>
      <c r="MUA17" s="117"/>
      <c r="MUB17" s="117"/>
      <c r="MUC17" s="117"/>
      <c r="MUD17" s="117"/>
      <c r="MUE17" s="117"/>
      <c r="MUF17" s="117"/>
      <c r="MUG17" s="117"/>
      <c r="MUH17" s="117"/>
      <c r="MUI17" s="117"/>
      <c r="MUJ17" s="117"/>
      <c r="MUK17" s="117"/>
      <c r="MUL17" s="117"/>
      <c r="MUM17" s="117"/>
      <c r="MUN17" s="117"/>
      <c r="MUO17" s="117"/>
      <c r="MUP17" s="117"/>
      <c r="MUQ17" s="117"/>
      <c r="MUR17" s="117"/>
      <c r="MUS17" s="117"/>
      <c r="MUT17" s="117"/>
      <c r="MUU17" s="117"/>
      <c r="MUV17" s="117"/>
      <c r="MUW17" s="117"/>
      <c r="MUX17" s="117"/>
      <c r="MUY17" s="117"/>
      <c r="MUZ17" s="117"/>
      <c r="MVA17" s="117"/>
      <c r="MVB17" s="117"/>
      <c r="MVC17" s="117"/>
      <c r="MVD17" s="117"/>
      <c r="MVE17" s="117"/>
      <c r="MVF17" s="117"/>
      <c r="MVG17" s="117"/>
      <c r="MVH17" s="117"/>
      <c r="MVI17" s="117"/>
      <c r="MVJ17" s="117"/>
      <c r="MVK17" s="117"/>
      <c r="MVL17" s="117"/>
      <c r="MVM17" s="117"/>
      <c r="MVN17" s="117"/>
      <c r="MVO17" s="117"/>
      <c r="MVP17" s="117"/>
      <c r="MVQ17" s="117"/>
      <c r="MVR17" s="117"/>
      <c r="MVS17" s="117"/>
      <c r="MVT17" s="117"/>
      <c r="MVU17" s="117"/>
      <c r="MVV17" s="117"/>
      <c r="MVW17" s="117"/>
      <c r="MVX17" s="117"/>
      <c r="MVY17" s="117"/>
      <c r="MVZ17" s="117"/>
      <c r="MWA17" s="117"/>
      <c r="MWB17" s="117"/>
      <c r="MWC17" s="117"/>
      <c r="MWD17" s="117"/>
      <c r="MWE17" s="117"/>
      <c r="MWF17" s="117"/>
      <c r="MWG17" s="117"/>
      <c r="MWH17" s="117"/>
      <c r="MWI17" s="117"/>
      <c r="MWJ17" s="117"/>
      <c r="MWK17" s="117"/>
      <c r="MWL17" s="117"/>
      <c r="MWM17" s="117"/>
      <c r="MWN17" s="117"/>
      <c r="MWO17" s="117"/>
      <c r="MWP17" s="117"/>
      <c r="MWQ17" s="117"/>
      <c r="MWR17" s="117"/>
      <c r="MWS17" s="117"/>
      <c r="MWT17" s="117"/>
      <c r="MWU17" s="117"/>
      <c r="MWV17" s="117"/>
      <c r="MWW17" s="117"/>
      <c r="MWX17" s="117"/>
      <c r="MWY17" s="117"/>
      <c r="MWZ17" s="117"/>
      <c r="MXA17" s="117"/>
      <c r="MXB17" s="117"/>
      <c r="MXC17" s="117"/>
      <c r="MXD17" s="117"/>
      <c r="MXE17" s="117"/>
      <c r="MXF17" s="117"/>
      <c r="MXG17" s="117"/>
      <c r="MXH17" s="117"/>
      <c r="MXI17" s="117"/>
      <c r="MXJ17" s="117"/>
      <c r="MXK17" s="117"/>
      <c r="MXL17" s="117"/>
      <c r="MXM17" s="117"/>
      <c r="MXN17" s="117"/>
      <c r="MXO17" s="117"/>
      <c r="MXP17" s="117"/>
      <c r="MXQ17" s="117"/>
      <c r="MXR17" s="117"/>
      <c r="MXS17" s="117"/>
      <c r="MXT17" s="117"/>
      <c r="MXU17" s="117"/>
      <c r="MXV17" s="117"/>
      <c r="MXW17" s="117"/>
      <c r="MXX17" s="117"/>
      <c r="MXY17" s="117"/>
      <c r="MXZ17" s="117"/>
      <c r="MYA17" s="117"/>
      <c r="MYB17" s="117"/>
      <c r="MYC17" s="117"/>
      <c r="MYD17" s="117"/>
      <c r="MYE17" s="117"/>
      <c r="MYF17" s="117"/>
      <c r="MYG17" s="117"/>
      <c r="MYH17" s="117"/>
      <c r="MYI17" s="117"/>
      <c r="MYJ17" s="117"/>
      <c r="MYK17" s="117"/>
      <c r="MYL17" s="117"/>
      <c r="MYM17" s="117"/>
      <c r="MYN17" s="117"/>
      <c r="MYO17" s="117"/>
      <c r="MYP17" s="117"/>
      <c r="MYQ17" s="117"/>
      <c r="MYR17" s="117"/>
      <c r="MYS17" s="117"/>
      <c r="MYT17" s="117"/>
      <c r="MYU17" s="117"/>
      <c r="MYV17" s="117"/>
      <c r="MYW17" s="117"/>
      <c r="MYX17" s="117"/>
      <c r="MYY17" s="117"/>
      <c r="MYZ17" s="117"/>
      <c r="MZA17" s="117"/>
      <c r="MZB17" s="117"/>
      <c r="MZC17" s="117"/>
      <c r="MZD17" s="117"/>
      <c r="MZE17" s="117"/>
      <c r="MZF17" s="117"/>
      <c r="MZG17" s="117"/>
      <c r="MZH17" s="117"/>
      <c r="MZI17" s="117"/>
      <c r="MZJ17" s="117"/>
      <c r="MZK17" s="117"/>
      <c r="MZL17" s="117"/>
      <c r="MZM17" s="117"/>
      <c r="MZN17" s="117"/>
      <c r="MZO17" s="117"/>
      <c r="MZP17" s="117"/>
      <c r="MZQ17" s="117"/>
      <c r="MZR17" s="117"/>
      <c r="MZS17" s="117"/>
      <c r="MZT17" s="117"/>
      <c r="MZU17" s="117"/>
      <c r="MZV17" s="117"/>
      <c r="MZW17" s="117"/>
      <c r="MZX17" s="117"/>
      <c r="MZY17" s="117"/>
      <c r="MZZ17" s="117"/>
      <c r="NAA17" s="117"/>
      <c r="NAB17" s="117"/>
      <c r="NAC17" s="117"/>
      <c r="NAD17" s="117"/>
      <c r="NAE17" s="117"/>
      <c r="NAF17" s="117"/>
      <c r="NAG17" s="117"/>
      <c r="NAH17" s="117"/>
      <c r="NAI17" s="117"/>
      <c r="NAJ17" s="117"/>
      <c r="NAK17" s="117"/>
      <c r="NAL17" s="117"/>
      <c r="NAM17" s="117"/>
      <c r="NAN17" s="117"/>
      <c r="NAO17" s="117"/>
      <c r="NAP17" s="117"/>
      <c r="NAQ17" s="117"/>
      <c r="NAR17" s="117"/>
      <c r="NAS17" s="117"/>
      <c r="NAT17" s="117"/>
      <c r="NAU17" s="117"/>
      <c r="NAV17" s="117"/>
      <c r="NAW17" s="117"/>
      <c r="NAX17" s="117"/>
      <c r="NAY17" s="117"/>
      <c r="NAZ17" s="117"/>
      <c r="NBA17" s="117"/>
      <c r="NBB17" s="117"/>
      <c r="NBC17" s="117"/>
      <c r="NBD17" s="117"/>
      <c r="NBE17" s="117"/>
      <c r="NBF17" s="117"/>
      <c r="NBG17" s="117"/>
      <c r="NBH17" s="117"/>
      <c r="NBI17" s="117"/>
      <c r="NBJ17" s="117"/>
      <c r="NBK17" s="117"/>
      <c r="NBL17" s="117"/>
      <c r="NBM17" s="117"/>
      <c r="NBN17" s="117"/>
      <c r="NBO17" s="117"/>
      <c r="NBP17" s="117"/>
      <c r="NBQ17" s="117"/>
      <c r="NBR17" s="117"/>
      <c r="NBS17" s="117"/>
      <c r="NBT17" s="117"/>
      <c r="NBU17" s="117"/>
      <c r="NBV17" s="117"/>
      <c r="NBW17" s="117"/>
      <c r="NBX17" s="117"/>
      <c r="NBY17" s="117"/>
      <c r="NBZ17" s="117"/>
      <c r="NCA17" s="117"/>
      <c r="NCB17" s="117"/>
      <c r="NCC17" s="117"/>
      <c r="NCD17" s="117"/>
      <c r="NCE17" s="117"/>
      <c r="NCF17" s="117"/>
      <c r="NCG17" s="117"/>
      <c r="NCH17" s="117"/>
      <c r="NCI17" s="117"/>
      <c r="NCJ17" s="117"/>
      <c r="NCK17" s="117"/>
      <c r="NCL17" s="117"/>
      <c r="NCM17" s="117"/>
      <c r="NCN17" s="117"/>
      <c r="NCO17" s="117"/>
      <c r="NCP17" s="117"/>
      <c r="NCQ17" s="117"/>
      <c r="NCR17" s="117"/>
      <c r="NCS17" s="117"/>
      <c r="NCT17" s="117"/>
      <c r="NCU17" s="117"/>
      <c r="NCV17" s="117"/>
      <c r="NCW17" s="117"/>
      <c r="NCX17" s="117"/>
      <c r="NCY17" s="117"/>
      <c r="NCZ17" s="117"/>
      <c r="NDA17" s="117"/>
      <c r="NDB17" s="117"/>
      <c r="NDC17" s="117"/>
      <c r="NDD17" s="117"/>
      <c r="NDE17" s="117"/>
      <c r="NDF17" s="117"/>
      <c r="NDG17" s="117"/>
      <c r="NDH17" s="117"/>
      <c r="NDI17" s="117"/>
      <c r="NDJ17" s="117"/>
      <c r="NDK17" s="117"/>
      <c r="NDL17" s="117"/>
      <c r="NDM17" s="117"/>
      <c r="NDN17" s="117"/>
      <c r="NDO17" s="117"/>
      <c r="NDP17" s="117"/>
      <c r="NDQ17" s="117"/>
      <c r="NDR17" s="117"/>
      <c r="NDS17" s="117"/>
      <c r="NDT17" s="117"/>
      <c r="NDU17" s="117"/>
      <c r="NDV17" s="117"/>
      <c r="NDW17" s="117"/>
      <c r="NDX17" s="117"/>
      <c r="NDY17" s="117"/>
      <c r="NDZ17" s="117"/>
      <c r="NEA17" s="117"/>
      <c r="NEB17" s="117"/>
      <c r="NEC17" s="117"/>
      <c r="NED17" s="117"/>
      <c r="NEE17" s="117"/>
      <c r="NEF17" s="117"/>
      <c r="NEG17" s="117"/>
      <c r="NEH17" s="117"/>
      <c r="NEI17" s="117"/>
      <c r="NEJ17" s="117"/>
      <c r="NEK17" s="117"/>
      <c r="NEL17" s="117"/>
      <c r="NEM17" s="117"/>
      <c r="NEN17" s="117"/>
      <c r="NEO17" s="117"/>
      <c r="NEP17" s="117"/>
      <c r="NEQ17" s="117"/>
      <c r="NER17" s="117"/>
      <c r="NES17" s="117"/>
      <c r="NET17" s="117"/>
      <c r="NEU17" s="117"/>
      <c r="NEV17" s="117"/>
      <c r="NEW17" s="117"/>
      <c r="NEX17" s="117"/>
      <c r="NEY17" s="117"/>
      <c r="NEZ17" s="117"/>
      <c r="NFA17" s="117"/>
      <c r="NFB17" s="117"/>
      <c r="NFC17" s="117"/>
      <c r="NFD17" s="117"/>
      <c r="NFE17" s="117"/>
      <c r="NFF17" s="117"/>
      <c r="NFG17" s="117"/>
      <c r="NFH17" s="117"/>
      <c r="NFI17" s="117"/>
      <c r="NFJ17" s="117"/>
      <c r="NFK17" s="117"/>
      <c r="NFL17" s="117"/>
      <c r="NFM17" s="117"/>
      <c r="NFN17" s="117"/>
      <c r="NFO17" s="117"/>
      <c r="NFP17" s="117"/>
      <c r="NFQ17" s="117"/>
      <c r="NFR17" s="117"/>
      <c r="NFS17" s="117"/>
      <c r="NFT17" s="117"/>
      <c r="NFU17" s="117"/>
      <c r="NFV17" s="117"/>
      <c r="NFW17" s="117"/>
      <c r="NFX17" s="117"/>
      <c r="NFY17" s="117"/>
      <c r="NFZ17" s="117"/>
      <c r="NGA17" s="117"/>
      <c r="NGB17" s="117"/>
      <c r="NGC17" s="117"/>
      <c r="NGD17" s="117"/>
      <c r="NGE17" s="117"/>
      <c r="NGF17" s="117"/>
      <c r="NGG17" s="117"/>
      <c r="NGH17" s="117"/>
      <c r="NGI17" s="117"/>
      <c r="NGJ17" s="117"/>
      <c r="NGK17" s="117"/>
      <c r="NGL17" s="117"/>
      <c r="NGM17" s="117"/>
      <c r="NGN17" s="117"/>
      <c r="NGO17" s="117"/>
      <c r="NGP17" s="117"/>
      <c r="NGQ17" s="117"/>
      <c r="NGR17" s="117"/>
      <c r="NGS17" s="117"/>
      <c r="NGT17" s="117"/>
      <c r="NGU17" s="117"/>
      <c r="NGV17" s="117"/>
      <c r="NGW17" s="117"/>
      <c r="NGX17" s="117"/>
      <c r="NGY17" s="117"/>
      <c r="NGZ17" s="117"/>
      <c r="NHA17" s="117"/>
      <c r="NHB17" s="117"/>
      <c r="NHC17" s="117"/>
      <c r="NHD17" s="117"/>
      <c r="NHE17" s="117"/>
      <c r="NHF17" s="117"/>
      <c r="NHG17" s="117"/>
      <c r="NHH17" s="117"/>
      <c r="NHI17" s="117"/>
      <c r="NHJ17" s="117"/>
      <c r="NHK17" s="117"/>
      <c r="NHL17" s="117"/>
      <c r="NHM17" s="117"/>
      <c r="NHN17" s="117"/>
      <c r="NHO17" s="117"/>
      <c r="NHP17" s="117"/>
      <c r="NHQ17" s="117"/>
      <c r="NHR17" s="117"/>
      <c r="NHS17" s="117"/>
      <c r="NHT17" s="117"/>
      <c r="NHU17" s="117"/>
      <c r="NHV17" s="117"/>
      <c r="NHW17" s="117"/>
      <c r="NHX17" s="117"/>
      <c r="NHY17" s="117"/>
      <c r="NHZ17" s="117"/>
      <c r="NIA17" s="117"/>
      <c r="NIB17" s="117"/>
      <c r="NIC17" s="117"/>
      <c r="NID17" s="117"/>
      <c r="NIE17" s="117"/>
      <c r="NIF17" s="117"/>
      <c r="NIG17" s="117"/>
      <c r="NIH17" s="117"/>
      <c r="NII17" s="117"/>
      <c r="NIJ17" s="117"/>
      <c r="NIK17" s="117"/>
      <c r="NIL17" s="117"/>
      <c r="NIM17" s="117"/>
      <c r="NIN17" s="117"/>
      <c r="NIO17" s="117"/>
      <c r="NIP17" s="117"/>
      <c r="NIQ17" s="117"/>
      <c r="NIR17" s="117"/>
      <c r="NIS17" s="117"/>
      <c r="NIT17" s="117"/>
      <c r="NIU17" s="117"/>
      <c r="NIV17" s="117"/>
      <c r="NIW17" s="117"/>
      <c r="NIX17" s="117"/>
      <c r="NIY17" s="117"/>
      <c r="NIZ17" s="117"/>
      <c r="NJA17" s="117"/>
      <c r="NJB17" s="117"/>
      <c r="NJC17" s="117"/>
      <c r="NJD17" s="117"/>
      <c r="NJE17" s="117"/>
      <c r="NJF17" s="117"/>
      <c r="NJG17" s="117"/>
      <c r="NJH17" s="117"/>
      <c r="NJI17" s="117"/>
      <c r="NJJ17" s="117"/>
      <c r="NJK17" s="117"/>
      <c r="NJL17" s="117"/>
      <c r="NJM17" s="117"/>
      <c r="NJN17" s="117"/>
      <c r="NJO17" s="117"/>
      <c r="NJP17" s="117"/>
      <c r="NJQ17" s="117"/>
      <c r="NJR17" s="117"/>
      <c r="NJS17" s="117"/>
      <c r="NJT17" s="117"/>
      <c r="NJU17" s="117"/>
      <c r="NJV17" s="117"/>
      <c r="NJW17" s="117"/>
      <c r="NJX17" s="117"/>
      <c r="NJY17" s="117"/>
      <c r="NJZ17" s="117"/>
      <c r="NKA17" s="117"/>
      <c r="NKB17" s="117"/>
      <c r="NKC17" s="117"/>
      <c r="NKD17" s="117"/>
      <c r="NKE17" s="117"/>
      <c r="NKF17" s="117"/>
      <c r="NKG17" s="117"/>
      <c r="NKH17" s="117"/>
      <c r="NKI17" s="117"/>
      <c r="NKJ17" s="117"/>
      <c r="NKK17" s="117"/>
      <c r="NKL17" s="117"/>
      <c r="NKM17" s="117"/>
      <c r="NKN17" s="117"/>
      <c r="NKO17" s="117"/>
      <c r="NKP17" s="117"/>
      <c r="NKQ17" s="117"/>
      <c r="NKR17" s="117"/>
      <c r="NKS17" s="117"/>
      <c r="NKT17" s="117"/>
      <c r="NKU17" s="117"/>
      <c r="NKV17" s="117"/>
      <c r="NKW17" s="117"/>
      <c r="NKX17" s="117"/>
      <c r="NKY17" s="117"/>
      <c r="NKZ17" s="117"/>
      <c r="NLA17" s="117"/>
      <c r="NLB17" s="117"/>
      <c r="NLC17" s="117"/>
      <c r="NLD17" s="117"/>
      <c r="NLE17" s="117"/>
      <c r="NLF17" s="117"/>
      <c r="NLG17" s="117"/>
      <c r="NLH17" s="117"/>
      <c r="NLI17" s="117"/>
      <c r="NLJ17" s="117"/>
      <c r="NLK17" s="117"/>
      <c r="NLL17" s="117"/>
      <c r="NLM17" s="117"/>
      <c r="NLN17" s="117"/>
      <c r="NLO17" s="117"/>
      <c r="NLP17" s="117"/>
      <c r="NLQ17" s="117"/>
      <c r="NLR17" s="117"/>
      <c r="NLS17" s="117"/>
      <c r="NLT17" s="117"/>
      <c r="NLU17" s="117"/>
      <c r="NLV17" s="117"/>
      <c r="NLW17" s="117"/>
      <c r="NLX17" s="117"/>
      <c r="NLY17" s="117"/>
      <c r="NLZ17" s="117"/>
      <c r="NMA17" s="117"/>
      <c r="NMB17" s="117"/>
      <c r="NMC17" s="117"/>
      <c r="NMD17" s="117"/>
      <c r="NME17" s="117"/>
      <c r="NMF17" s="117"/>
      <c r="NMG17" s="117"/>
      <c r="NMH17" s="117"/>
      <c r="NMI17" s="117"/>
      <c r="NMJ17" s="117"/>
      <c r="NMK17" s="117"/>
      <c r="NML17" s="117"/>
      <c r="NMM17" s="117"/>
      <c r="NMN17" s="117"/>
      <c r="NMO17" s="117"/>
      <c r="NMP17" s="117"/>
      <c r="NMQ17" s="117"/>
      <c r="NMR17" s="117"/>
      <c r="NMS17" s="117"/>
      <c r="NMT17" s="117"/>
      <c r="NMU17" s="117"/>
      <c r="NMV17" s="117"/>
      <c r="NMW17" s="117"/>
      <c r="NMX17" s="117"/>
      <c r="NMY17" s="117"/>
      <c r="NMZ17" s="117"/>
      <c r="NNA17" s="117"/>
      <c r="NNB17" s="117"/>
      <c r="NNC17" s="117"/>
      <c r="NND17" s="117"/>
      <c r="NNE17" s="117"/>
      <c r="NNF17" s="117"/>
      <c r="NNG17" s="117"/>
      <c r="NNH17" s="117"/>
      <c r="NNI17" s="117"/>
      <c r="NNJ17" s="117"/>
      <c r="NNK17" s="117"/>
      <c r="NNL17" s="117"/>
      <c r="NNM17" s="117"/>
      <c r="NNN17" s="117"/>
      <c r="NNO17" s="117"/>
      <c r="NNP17" s="117"/>
      <c r="NNQ17" s="117"/>
      <c r="NNR17" s="117"/>
      <c r="NNS17" s="117"/>
      <c r="NNT17" s="117"/>
      <c r="NNU17" s="117"/>
      <c r="NNV17" s="117"/>
      <c r="NNW17" s="117"/>
      <c r="NNX17" s="117"/>
      <c r="NNY17" s="117"/>
      <c r="NNZ17" s="117"/>
      <c r="NOA17" s="117"/>
      <c r="NOB17" s="117"/>
      <c r="NOC17" s="117"/>
      <c r="NOD17" s="117"/>
      <c r="NOE17" s="117"/>
      <c r="NOF17" s="117"/>
      <c r="NOG17" s="117"/>
      <c r="NOH17" s="117"/>
      <c r="NOI17" s="117"/>
      <c r="NOJ17" s="117"/>
      <c r="NOK17" s="117"/>
      <c r="NOL17" s="117"/>
      <c r="NOM17" s="117"/>
      <c r="NON17" s="117"/>
      <c r="NOO17" s="117"/>
      <c r="NOP17" s="117"/>
      <c r="NOQ17" s="117"/>
      <c r="NOR17" s="117"/>
      <c r="NOS17" s="117"/>
      <c r="NOT17" s="117"/>
      <c r="NOU17" s="117"/>
      <c r="NOV17" s="117"/>
      <c r="NOW17" s="117"/>
      <c r="NOX17" s="117"/>
      <c r="NOY17" s="117"/>
      <c r="NOZ17" s="117"/>
      <c r="NPA17" s="117"/>
      <c r="NPB17" s="117"/>
      <c r="NPC17" s="117"/>
      <c r="NPD17" s="117"/>
      <c r="NPE17" s="117"/>
      <c r="NPF17" s="117"/>
      <c r="NPG17" s="117"/>
      <c r="NPH17" s="117"/>
      <c r="NPI17" s="117"/>
      <c r="NPJ17" s="117"/>
      <c r="NPK17" s="117"/>
      <c r="NPL17" s="117"/>
      <c r="NPM17" s="117"/>
      <c r="NPN17" s="117"/>
      <c r="NPO17" s="117"/>
      <c r="NPP17" s="117"/>
      <c r="NPQ17" s="117"/>
      <c r="NPR17" s="117"/>
      <c r="NPS17" s="117"/>
      <c r="NPT17" s="117"/>
      <c r="NPU17" s="117"/>
      <c r="NPV17" s="117"/>
      <c r="NPW17" s="117"/>
      <c r="NPX17" s="117"/>
      <c r="NPY17" s="117"/>
      <c r="NPZ17" s="117"/>
      <c r="NQA17" s="117"/>
      <c r="NQB17" s="117"/>
      <c r="NQC17" s="117"/>
      <c r="NQD17" s="117"/>
      <c r="NQE17" s="117"/>
      <c r="NQF17" s="117"/>
      <c r="NQG17" s="117"/>
      <c r="NQH17" s="117"/>
      <c r="NQI17" s="117"/>
      <c r="NQJ17" s="117"/>
      <c r="NQK17" s="117"/>
      <c r="NQL17" s="117"/>
      <c r="NQM17" s="117"/>
      <c r="NQN17" s="117"/>
      <c r="NQO17" s="117"/>
      <c r="NQP17" s="117"/>
      <c r="NQQ17" s="117"/>
      <c r="NQR17" s="117"/>
      <c r="NQS17" s="117"/>
      <c r="NQT17" s="117"/>
      <c r="NQU17" s="117"/>
      <c r="NQV17" s="117"/>
      <c r="NQW17" s="117"/>
      <c r="NQX17" s="117"/>
      <c r="NQY17" s="117"/>
      <c r="NQZ17" s="117"/>
      <c r="NRA17" s="117"/>
      <c r="NRB17" s="117"/>
      <c r="NRC17" s="117"/>
      <c r="NRD17" s="117"/>
      <c r="NRE17" s="117"/>
      <c r="NRF17" s="117"/>
      <c r="NRG17" s="117"/>
      <c r="NRH17" s="117"/>
      <c r="NRI17" s="117"/>
      <c r="NRJ17" s="117"/>
      <c r="NRK17" s="117"/>
      <c r="NRL17" s="117"/>
      <c r="NRM17" s="117"/>
      <c r="NRN17" s="117"/>
      <c r="NRO17" s="117"/>
      <c r="NRP17" s="117"/>
      <c r="NRQ17" s="117"/>
      <c r="NRR17" s="117"/>
      <c r="NRS17" s="117"/>
      <c r="NRT17" s="117"/>
      <c r="NRU17" s="117"/>
      <c r="NRV17" s="117"/>
      <c r="NRW17" s="117"/>
      <c r="NRX17" s="117"/>
      <c r="NRY17" s="117"/>
      <c r="NRZ17" s="117"/>
      <c r="NSA17" s="117"/>
      <c r="NSB17" s="117"/>
      <c r="NSC17" s="117"/>
      <c r="NSD17" s="117"/>
      <c r="NSE17" s="117"/>
      <c r="NSF17" s="117"/>
      <c r="NSG17" s="117"/>
      <c r="NSH17" s="117"/>
      <c r="NSI17" s="117"/>
      <c r="NSJ17" s="117"/>
      <c r="NSK17" s="117"/>
      <c r="NSL17" s="117"/>
      <c r="NSM17" s="117"/>
      <c r="NSN17" s="117"/>
      <c r="NSO17" s="117"/>
      <c r="NSP17" s="117"/>
      <c r="NSQ17" s="117"/>
      <c r="NSR17" s="117"/>
      <c r="NSS17" s="117"/>
      <c r="NST17" s="117"/>
      <c r="NSU17" s="117"/>
      <c r="NSV17" s="117"/>
      <c r="NSW17" s="117"/>
      <c r="NSX17" s="117"/>
      <c r="NSY17" s="117"/>
      <c r="NSZ17" s="117"/>
      <c r="NTA17" s="117"/>
      <c r="NTB17" s="117"/>
      <c r="NTC17" s="117"/>
      <c r="NTD17" s="117"/>
      <c r="NTE17" s="117"/>
      <c r="NTF17" s="117"/>
      <c r="NTG17" s="117"/>
      <c r="NTH17" s="117"/>
      <c r="NTI17" s="117"/>
      <c r="NTJ17" s="117"/>
      <c r="NTK17" s="117"/>
      <c r="NTL17" s="117"/>
      <c r="NTM17" s="117"/>
      <c r="NTN17" s="117"/>
      <c r="NTO17" s="117"/>
      <c r="NTP17" s="117"/>
      <c r="NTQ17" s="117"/>
      <c r="NTR17" s="117"/>
      <c r="NTS17" s="117"/>
      <c r="NTT17" s="117"/>
      <c r="NTU17" s="117"/>
      <c r="NTV17" s="117"/>
      <c r="NTW17" s="117"/>
      <c r="NTX17" s="117"/>
      <c r="NTY17" s="117"/>
      <c r="NTZ17" s="117"/>
      <c r="NUA17" s="117"/>
      <c r="NUB17" s="117"/>
      <c r="NUC17" s="117"/>
      <c r="NUD17" s="117"/>
      <c r="NUE17" s="117"/>
      <c r="NUF17" s="117"/>
      <c r="NUG17" s="117"/>
      <c r="NUH17" s="117"/>
      <c r="NUI17" s="117"/>
      <c r="NUJ17" s="117"/>
      <c r="NUK17" s="117"/>
      <c r="NUL17" s="117"/>
      <c r="NUM17" s="117"/>
      <c r="NUN17" s="117"/>
      <c r="NUO17" s="117"/>
      <c r="NUP17" s="117"/>
      <c r="NUQ17" s="117"/>
      <c r="NUR17" s="117"/>
      <c r="NUS17" s="117"/>
      <c r="NUT17" s="117"/>
      <c r="NUU17" s="117"/>
      <c r="NUV17" s="117"/>
      <c r="NUW17" s="117"/>
      <c r="NUX17" s="117"/>
      <c r="NUY17" s="117"/>
      <c r="NUZ17" s="117"/>
      <c r="NVA17" s="117"/>
      <c r="NVB17" s="117"/>
      <c r="NVC17" s="117"/>
      <c r="NVD17" s="117"/>
      <c r="NVE17" s="117"/>
      <c r="NVF17" s="117"/>
      <c r="NVG17" s="117"/>
      <c r="NVH17" s="117"/>
      <c r="NVI17" s="117"/>
      <c r="NVJ17" s="117"/>
      <c r="NVK17" s="117"/>
      <c r="NVL17" s="117"/>
      <c r="NVM17" s="117"/>
      <c r="NVN17" s="117"/>
      <c r="NVO17" s="117"/>
      <c r="NVP17" s="117"/>
      <c r="NVQ17" s="117"/>
      <c r="NVR17" s="117"/>
      <c r="NVS17" s="117"/>
      <c r="NVT17" s="117"/>
      <c r="NVU17" s="117"/>
      <c r="NVV17" s="117"/>
      <c r="NVW17" s="117"/>
      <c r="NVX17" s="117"/>
      <c r="NVY17" s="117"/>
      <c r="NVZ17" s="117"/>
      <c r="NWA17" s="117"/>
      <c r="NWB17" s="117"/>
      <c r="NWC17" s="117"/>
      <c r="NWD17" s="117"/>
      <c r="NWE17" s="117"/>
      <c r="NWF17" s="117"/>
      <c r="NWG17" s="117"/>
      <c r="NWH17" s="117"/>
      <c r="NWI17" s="117"/>
      <c r="NWJ17" s="117"/>
      <c r="NWK17" s="117"/>
      <c r="NWL17" s="117"/>
      <c r="NWM17" s="117"/>
      <c r="NWN17" s="117"/>
      <c r="NWO17" s="117"/>
      <c r="NWP17" s="117"/>
      <c r="NWQ17" s="117"/>
      <c r="NWR17" s="117"/>
      <c r="NWS17" s="117"/>
      <c r="NWT17" s="117"/>
      <c r="NWU17" s="117"/>
      <c r="NWV17" s="117"/>
      <c r="NWW17" s="117"/>
      <c r="NWX17" s="117"/>
      <c r="NWY17" s="117"/>
      <c r="NWZ17" s="117"/>
      <c r="NXA17" s="117"/>
      <c r="NXB17" s="117"/>
      <c r="NXC17" s="117"/>
      <c r="NXD17" s="117"/>
      <c r="NXE17" s="117"/>
      <c r="NXF17" s="117"/>
      <c r="NXG17" s="117"/>
      <c r="NXH17" s="117"/>
      <c r="NXI17" s="117"/>
      <c r="NXJ17" s="117"/>
      <c r="NXK17" s="117"/>
      <c r="NXL17" s="117"/>
      <c r="NXM17" s="117"/>
      <c r="NXN17" s="117"/>
      <c r="NXO17" s="117"/>
      <c r="NXP17" s="117"/>
      <c r="NXQ17" s="117"/>
      <c r="NXR17" s="117"/>
      <c r="NXS17" s="117"/>
      <c r="NXT17" s="117"/>
      <c r="NXU17" s="117"/>
      <c r="NXV17" s="117"/>
      <c r="NXW17" s="117"/>
      <c r="NXX17" s="117"/>
      <c r="NXY17" s="117"/>
      <c r="NXZ17" s="117"/>
      <c r="NYA17" s="117"/>
      <c r="NYB17" s="117"/>
      <c r="NYC17" s="117"/>
      <c r="NYD17" s="117"/>
      <c r="NYE17" s="117"/>
      <c r="NYF17" s="117"/>
      <c r="NYG17" s="117"/>
      <c r="NYH17" s="117"/>
      <c r="NYI17" s="117"/>
      <c r="NYJ17" s="117"/>
      <c r="NYK17" s="117"/>
      <c r="NYL17" s="117"/>
      <c r="NYM17" s="117"/>
      <c r="NYN17" s="117"/>
      <c r="NYO17" s="117"/>
      <c r="NYP17" s="117"/>
      <c r="NYQ17" s="117"/>
      <c r="NYR17" s="117"/>
      <c r="NYS17" s="117"/>
      <c r="NYT17" s="117"/>
      <c r="NYU17" s="117"/>
      <c r="NYV17" s="117"/>
      <c r="NYW17" s="117"/>
      <c r="NYX17" s="117"/>
      <c r="NYY17" s="117"/>
      <c r="NYZ17" s="117"/>
      <c r="NZA17" s="117"/>
      <c r="NZB17" s="117"/>
      <c r="NZC17" s="117"/>
      <c r="NZD17" s="117"/>
      <c r="NZE17" s="117"/>
      <c r="NZF17" s="117"/>
      <c r="NZG17" s="117"/>
      <c r="NZH17" s="117"/>
      <c r="NZI17" s="117"/>
      <c r="NZJ17" s="117"/>
      <c r="NZK17" s="117"/>
      <c r="NZL17" s="117"/>
      <c r="NZM17" s="117"/>
      <c r="NZN17" s="117"/>
      <c r="NZO17" s="117"/>
      <c r="NZP17" s="117"/>
      <c r="NZQ17" s="117"/>
      <c r="NZR17" s="117"/>
      <c r="NZS17" s="117"/>
      <c r="NZT17" s="117"/>
      <c r="NZU17" s="117"/>
      <c r="NZV17" s="117"/>
      <c r="NZW17" s="117"/>
      <c r="NZX17" s="117"/>
      <c r="NZY17" s="117"/>
      <c r="NZZ17" s="117"/>
      <c r="OAA17" s="117"/>
      <c r="OAB17" s="117"/>
      <c r="OAC17" s="117"/>
      <c r="OAD17" s="117"/>
      <c r="OAE17" s="117"/>
      <c r="OAF17" s="117"/>
      <c r="OAG17" s="117"/>
      <c r="OAH17" s="117"/>
      <c r="OAI17" s="117"/>
      <c r="OAJ17" s="117"/>
      <c r="OAK17" s="117"/>
      <c r="OAL17" s="117"/>
      <c r="OAM17" s="117"/>
      <c r="OAN17" s="117"/>
      <c r="OAO17" s="117"/>
      <c r="OAP17" s="117"/>
      <c r="OAQ17" s="117"/>
      <c r="OAR17" s="117"/>
      <c r="OAS17" s="117"/>
      <c r="OAT17" s="117"/>
      <c r="OAU17" s="117"/>
      <c r="OAV17" s="117"/>
      <c r="OAW17" s="117"/>
      <c r="OAX17" s="117"/>
      <c r="OAY17" s="117"/>
      <c r="OAZ17" s="117"/>
      <c r="OBA17" s="117"/>
      <c r="OBB17" s="117"/>
      <c r="OBC17" s="117"/>
      <c r="OBD17" s="117"/>
      <c r="OBE17" s="117"/>
      <c r="OBF17" s="117"/>
      <c r="OBG17" s="117"/>
      <c r="OBH17" s="117"/>
      <c r="OBI17" s="117"/>
      <c r="OBJ17" s="117"/>
      <c r="OBK17" s="117"/>
      <c r="OBL17" s="117"/>
      <c r="OBM17" s="117"/>
      <c r="OBN17" s="117"/>
      <c r="OBO17" s="117"/>
      <c r="OBP17" s="117"/>
      <c r="OBQ17" s="117"/>
      <c r="OBR17" s="117"/>
      <c r="OBS17" s="117"/>
      <c r="OBT17" s="117"/>
      <c r="OBU17" s="117"/>
      <c r="OBV17" s="117"/>
      <c r="OBW17" s="117"/>
      <c r="OBX17" s="117"/>
      <c r="OBY17" s="117"/>
      <c r="OBZ17" s="117"/>
      <c r="OCA17" s="117"/>
      <c r="OCB17" s="117"/>
      <c r="OCC17" s="117"/>
      <c r="OCD17" s="117"/>
      <c r="OCE17" s="117"/>
      <c r="OCF17" s="117"/>
      <c r="OCG17" s="117"/>
      <c r="OCH17" s="117"/>
      <c r="OCI17" s="117"/>
      <c r="OCJ17" s="117"/>
      <c r="OCK17" s="117"/>
      <c r="OCL17" s="117"/>
      <c r="OCM17" s="117"/>
      <c r="OCN17" s="117"/>
      <c r="OCO17" s="117"/>
      <c r="OCP17" s="117"/>
      <c r="OCQ17" s="117"/>
      <c r="OCR17" s="117"/>
      <c r="OCS17" s="117"/>
      <c r="OCT17" s="117"/>
      <c r="OCU17" s="117"/>
      <c r="OCV17" s="117"/>
      <c r="OCW17" s="117"/>
      <c r="OCX17" s="117"/>
      <c r="OCY17" s="117"/>
      <c r="OCZ17" s="117"/>
      <c r="ODA17" s="117"/>
      <c r="ODB17" s="117"/>
      <c r="ODC17" s="117"/>
      <c r="ODD17" s="117"/>
      <c r="ODE17" s="117"/>
      <c r="ODF17" s="117"/>
      <c r="ODG17" s="117"/>
      <c r="ODH17" s="117"/>
      <c r="ODI17" s="117"/>
      <c r="ODJ17" s="117"/>
      <c r="ODK17" s="117"/>
      <c r="ODL17" s="117"/>
      <c r="ODM17" s="117"/>
      <c r="ODN17" s="117"/>
      <c r="ODO17" s="117"/>
      <c r="ODP17" s="117"/>
      <c r="ODQ17" s="117"/>
      <c r="ODR17" s="117"/>
      <c r="ODS17" s="117"/>
      <c r="ODT17" s="117"/>
      <c r="ODU17" s="117"/>
      <c r="ODV17" s="117"/>
      <c r="ODW17" s="117"/>
      <c r="ODX17" s="117"/>
      <c r="ODY17" s="117"/>
      <c r="ODZ17" s="117"/>
      <c r="OEA17" s="117"/>
      <c r="OEB17" s="117"/>
      <c r="OEC17" s="117"/>
      <c r="OED17" s="117"/>
      <c r="OEE17" s="117"/>
      <c r="OEF17" s="117"/>
      <c r="OEG17" s="117"/>
      <c r="OEH17" s="117"/>
      <c r="OEI17" s="117"/>
      <c r="OEJ17" s="117"/>
      <c r="OEK17" s="117"/>
      <c r="OEL17" s="117"/>
      <c r="OEM17" s="117"/>
      <c r="OEN17" s="117"/>
      <c r="OEO17" s="117"/>
      <c r="OEP17" s="117"/>
      <c r="OEQ17" s="117"/>
      <c r="OER17" s="117"/>
      <c r="OES17" s="117"/>
      <c r="OET17" s="117"/>
      <c r="OEU17" s="117"/>
      <c r="OEV17" s="117"/>
      <c r="OEW17" s="117"/>
      <c r="OEX17" s="117"/>
      <c r="OEY17" s="117"/>
      <c r="OEZ17" s="117"/>
      <c r="OFA17" s="117"/>
      <c r="OFB17" s="117"/>
      <c r="OFC17" s="117"/>
      <c r="OFD17" s="117"/>
      <c r="OFE17" s="117"/>
      <c r="OFF17" s="117"/>
      <c r="OFG17" s="117"/>
      <c r="OFH17" s="117"/>
      <c r="OFI17" s="117"/>
      <c r="OFJ17" s="117"/>
      <c r="OFK17" s="117"/>
      <c r="OFL17" s="117"/>
      <c r="OFM17" s="117"/>
      <c r="OFN17" s="117"/>
      <c r="OFO17" s="117"/>
      <c r="OFP17" s="117"/>
      <c r="OFQ17" s="117"/>
      <c r="OFR17" s="117"/>
      <c r="OFS17" s="117"/>
      <c r="OFT17" s="117"/>
      <c r="OFU17" s="117"/>
      <c r="OFV17" s="117"/>
      <c r="OFW17" s="117"/>
      <c r="OFX17" s="117"/>
      <c r="OFY17" s="117"/>
      <c r="OFZ17" s="117"/>
      <c r="OGA17" s="117"/>
      <c r="OGB17" s="117"/>
      <c r="OGC17" s="117"/>
      <c r="OGD17" s="117"/>
      <c r="OGE17" s="117"/>
      <c r="OGF17" s="117"/>
      <c r="OGG17" s="117"/>
      <c r="OGH17" s="117"/>
      <c r="OGI17" s="117"/>
      <c r="OGJ17" s="117"/>
      <c r="OGK17" s="117"/>
      <c r="OGL17" s="117"/>
      <c r="OGM17" s="117"/>
      <c r="OGN17" s="117"/>
      <c r="OGO17" s="117"/>
      <c r="OGP17" s="117"/>
      <c r="OGQ17" s="117"/>
      <c r="OGR17" s="117"/>
      <c r="OGS17" s="117"/>
      <c r="OGT17" s="117"/>
      <c r="OGU17" s="117"/>
      <c r="OGV17" s="117"/>
      <c r="OGW17" s="117"/>
      <c r="OGX17" s="117"/>
      <c r="OGY17" s="117"/>
      <c r="OGZ17" s="117"/>
      <c r="OHA17" s="117"/>
      <c r="OHB17" s="117"/>
      <c r="OHC17" s="117"/>
      <c r="OHD17" s="117"/>
      <c r="OHE17" s="117"/>
      <c r="OHF17" s="117"/>
      <c r="OHG17" s="117"/>
      <c r="OHH17" s="117"/>
      <c r="OHI17" s="117"/>
      <c r="OHJ17" s="117"/>
      <c r="OHK17" s="117"/>
      <c r="OHL17" s="117"/>
      <c r="OHM17" s="117"/>
      <c r="OHN17" s="117"/>
      <c r="OHO17" s="117"/>
      <c r="OHP17" s="117"/>
      <c r="OHQ17" s="117"/>
      <c r="OHR17" s="117"/>
      <c r="OHS17" s="117"/>
      <c r="OHT17" s="117"/>
      <c r="OHU17" s="117"/>
      <c r="OHV17" s="117"/>
      <c r="OHW17" s="117"/>
      <c r="OHX17" s="117"/>
      <c r="OHY17" s="117"/>
      <c r="OHZ17" s="117"/>
      <c r="OIA17" s="117"/>
      <c r="OIB17" s="117"/>
      <c r="OIC17" s="117"/>
      <c r="OID17" s="117"/>
      <c r="OIE17" s="117"/>
      <c r="OIF17" s="117"/>
      <c r="OIG17" s="117"/>
      <c r="OIH17" s="117"/>
      <c r="OII17" s="117"/>
      <c r="OIJ17" s="117"/>
      <c r="OIK17" s="117"/>
      <c r="OIL17" s="117"/>
      <c r="OIM17" s="117"/>
      <c r="OIN17" s="117"/>
      <c r="OIO17" s="117"/>
      <c r="OIP17" s="117"/>
      <c r="OIQ17" s="117"/>
      <c r="OIR17" s="117"/>
      <c r="OIS17" s="117"/>
      <c r="OIT17" s="117"/>
      <c r="OIU17" s="117"/>
      <c r="OIV17" s="117"/>
      <c r="OIW17" s="117"/>
      <c r="OIX17" s="117"/>
      <c r="OIY17" s="117"/>
      <c r="OIZ17" s="117"/>
      <c r="OJA17" s="117"/>
      <c r="OJB17" s="117"/>
      <c r="OJC17" s="117"/>
      <c r="OJD17" s="117"/>
      <c r="OJE17" s="117"/>
      <c r="OJF17" s="117"/>
      <c r="OJG17" s="117"/>
      <c r="OJH17" s="117"/>
      <c r="OJI17" s="117"/>
      <c r="OJJ17" s="117"/>
      <c r="OJK17" s="117"/>
      <c r="OJL17" s="117"/>
      <c r="OJM17" s="117"/>
      <c r="OJN17" s="117"/>
      <c r="OJO17" s="117"/>
      <c r="OJP17" s="117"/>
      <c r="OJQ17" s="117"/>
      <c r="OJR17" s="117"/>
      <c r="OJS17" s="117"/>
      <c r="OJT17" s="117"/>
      <c r="OJU17" s="117"/>
      <c r="OJV17" s="117"/>
      <c r="OJW17" s="117"/>
      <c r="OJX17" s="117"/>
      <c r="OJY17" s="117"/>
      <c r="OJZ17" s="117"/>
      <c r="OKA17" s="117"/>
      <c r="OKB17" s="117"/>
      <c r="OKC17" s="117"/>
      <c r="OKD17" s="117"/>
      <c r="OKE17" s="117"/>
      <c r="OKF17" s="117"/>
      <c r="OKG17" s="117"/>
      <c r="OKH17" s="117"/>
      <c r="OKI17" s="117"/>
      <c r="OKJ17" s="117"/>
      <c r="OKK17" s="117"/>
      <c r="OKL17" s="117"/>
      <c r="OKM17" s="117"/>
      <c r="OKN17" s="117"/>
      <c r="OKO17" s="117"/>
      <c r="OKP17" s="117"/>
      <c r="OKQ17" s="117"/>
      <c r="OKR17" s="117"/>
      <c r="OKS17" s="117"/>
      <c r="OKT17" s="117"/>
      <c r="OKU17" s="117"/>
      <c r="OKV17" s="117"/>
      <c r="OKW17" s="117"/>
      <c r="OKX17" s="117"/>
      <c r="OKY17" s="117"/>
      <c r="OKZ17" s="117"/>
      <c r="OLA17" s="117"/>
      <c r="OLB17" s="117"/>
      <c r="OLC17" s="117"/>
      <c r="OLD17" s="117"/>
      <c r="OLE17" s="117"/>
      <c r="OLF17" s="117"/>
      <c r="OLG17" s="117"/>
      <c r="OLH17" s="117"/>
      <c r="OLI17" s="117"/>
      <c r="OLJ17" s="117"/>
      <c r="OLK17" s="117"/>
      <c r="OLL17" s="117"/>
      <c r="OLM17" s="117"/>
      <c r="OLN17" s="117"/>
      <c r="OLO17" s="117"/>
      <c r="OLP17" s="117"/>
      <c r="OLQ17" s="117"/>
      <c r="OLR17" s="117"/>
      <c r="OLS17" s="117"/>
      <c r="OLT17" s="117"/>
      <c r="OLU17" s="117"/>
      <c r="OLV17" s="117"/>
      <c r="OLW17" s="117"/>
      <c r="OLX17" s="117"/>
      <c r="OLY17" s="117"/>
      <c r="OLZ17" s="117"/>
      <c r="OMA17" s="117"/>
      <c r="OMB17" s="117"/>
      <c r="OMC17" s="117"/>
      <c r="OMD17" s="117"/>
      <c r="OME17" s="117"/>
      <c r="OMF17" s="117"/>
      <c r="OMG17" s="117"/>
      <c r="OMH17" s="117"/>
      <c r="OMI17" s="117"/>
      <c r="OMJ17" s="117"/>
      <c r="OMK17" s="117"/>
      <c r="OML17" s="117"/>
      <c r="OMM17" s="117"/>
      <c r="OMN17" s="117"/>
      <c r="OMO17" s="117"/>
      <c r="OMP17" s="117"/>
      <c r="OMQ17" s="117"/>
      <c r="OMR17" s="117"/>
      <c r="OMS17" s="117"/>
      <c r="OMT17" s="117"/>
      <c r="OMU17" s="117"/>
      <c r="OMV17" s="117"/>
      <c r="OMW17" s="117"/>
      <c r="OMX17" s="117"/>
      <c r="OMY17" s="117"/>
      <c r="OMZ17" s="117"/>
      <c r="ONA17" s="117"/>
      <c r="ONB17" s="117"/>
      <c r="ONC17" s="117"/>
      <c r="OND17" s="117"/>
      <c r="ONE17" s="117"/>
      <c r="ONF17" s="117"/>
      <c r="ONG17" s="117"/>
      <c r="ONH17" s="117"/>
      <c r="ONI17" s="117"/>
      <c r="ONJ17" s="117"/>
      <c r="ONK17" s="117"/>
      <c r="ONL17" s="117"/>
      <c r="ONM17" s="117"/>
      <c r="ONN17" s="117"/>
      <c r="ONO17" s="117"/>
      <c r="ONP17" s="117"/>
      <c r="ONQ17" s="117"/>
      <c r="ONR17" s="117"/>
      <c r="ONS17" s="117"/>
      <c r="ONT17" s="117"/>
      <c r="ONU17" s="117"/>
      <c r="ONV17" s="117"/>
      <c r="ONW17" s="117"/>
      <c r="ONX17" s="117"/>
      <c r="ONY17" s="117"/>
      <c r="ONZ17" s="117"/>
      <c r="OOA17" s="117"/>
      <c r="OOB17" s="117"/>
      <c r="OOC17" s="117"/>
      <c r="OOD17" s="117"/>
      <c r="OOE17" s="117"/>
      <c r="OOF17" s="117"/>
      <c r="OOG17" s="117"/>
      <c r="OOH17" s="117"/>
      <c r="OOI17" s="117"/>
      <c r="OOJ17" s="117"/>
      <c r="OOK17" s="117"/>
      <c r="OOL17" s="117"/>
      <c r="OOM17" s="117"/>
      <c r="OON17" s="117"/>
      <c r="OOO17" s="117"/>
      <c r="OOP17" s="117"/>
      <c r="OOQ17" s="117"/>
      <c r="OOR17" s="117"/>
      <c r="OOS17" s="117"/>
      <c r="OOT17" s="117"/>
      <c r="OOU17" s="117"/>
      <c r="OOV17" s="117"/>
      <c r="OOW17" s="117"/>
      <c r="OOX17" s="117"/>
      <c r="OOY17" s="117"/>
      <c r="OOZ17" s="117"/>
      <c r="OPA17" s="117"/>
      <c r="OPB17" s="117"/>
      <c r="OPC17" s="117"/>
      <c r="OPD17" s="117"/>
      <c r="OPE17" s="117"/>
      <c r="OPF17" s="117"/>
      <c r="OPG17" s="117"/>
      <c r="OPH17" s="117"/>
      <c r="OPI17" s="117"/>
      <c r="OPJ17" s="117"/>
      <c r="OPK17" s="117"/>
      <c r="OPL17" s="117"/>
      <c r="OPM17" s="117"/>
      <c r="OPN17" s="117"/>
      <c r="OPO17" s="117"/>
      <c r="OPP17" s="117"/>
      <c r="OPQ17" s="117"/>
      <c r="OPR17" s="117"/>
      <c r="OPS17" s="117"/>
      <c r="OPT17" s="117"/>
      <c r="OPU17" s="117"/>
      <c r="OPV17" s="117"/>
      <c r="OPW17" s="117"/>
      <c r="OPX17" s="117"/>
      <c r="OPY17" s="117"/>
      <c r="OPZ17" s="117"/>
      <c r="OQA17" s="117"/>
      <c r="OQB17" s="117"/>
      <c r="OQC17" s="117"/>
      <c r="OQD17" s="117"/>
      <c r="OQE17" s="117"/>
      <c r="OQF17" s="117"/>
      <c r="OQG17" s="117"/>
      <c r="OQH17" s="117"/>
      <c r="OQI17" s="117"/>
      <c r="OQJ17" s="117"/>
      <c r="OQK17" s="117"/>
      <c r="OQL17" s="117"/>
      <c r="OQM17" s="117"/>
      <c r="OQN17" s="117"/>
      <c r="OQO17" s="117"/>
      <c r="OQP17" s="117"/>
      <c r="OQQ17" s="117"/>
      <c r="OQR17" s="117"/>
      <c r="OQS17" s="117"/>
      <c r="OQT17" s="117"/>
      <c r="OQU17" s="117"/>
      <c r="OQV17" s="117"/>
      <c r="OQW17" s="117"/>
      <c r="OQX17" s="117"/>
      <c r="OQY17" s="117"/>
      <c r="OQZ17" s="117"/>
      <c r="ORA17" s="117"/>
      <c r="ORB17" s="117"/>
      <c r="ORC17" s="117"/>
      <c r="ORD17" s="117"/>
      <c r="ORE17" s="117"/>
      <c r="ORF17" s="117"/>
      <c r="ORG17" s="117"/>
      <c r="ORH17" s="117"/>
      <c r="ORI17" s="117"/>
      <c r="ORJ17" s="117"/>
      <c r="ORK17" s="117"/>
      <c r="ORL17" s="117"/>
      <c r="ORM17" s="117"/>
      <c r="ORN17" s="117"/>
      <c r="ORO17" s="117"/>
      <c r="ORP17" s="117"/>
      <c r="ORQ17" s="117"/>
      <c r="ORR17" s="117"/>
      <c r="ORS17" s="117"/>
      <c r="ORT17" s="117"/>
      <c r="ORU17" s="117"/>
      <c r="ORV17" s="117"/>
      <c r="ORW17" s="117"/>
      <c r="ORX17" s="117"/>
      <c r="ORY17" s="117"/>
      <c r="ORZ17" s="117"/>
      <c r="OSA17" s="117"/>
      <c r="OSB17" s="117"/>
      <c r="OSC17" s="117"/>
      <c r="OSD17" s="117"/>
      <c r="OSE17" s="117"/>
      <c r="OSF17" s="117"/>
      <c r="OSG17" s="117"/>
      <c r="OSH17" s="117"/>
      <c r="OSI17" s="117"/>
      <c r="OSJ17" s="117"/>
      <c r="OSK17" s="117"/>
      <c r="OSL17" s="117"/>
      <c r="OSM17" s="117"/>
      <c r="OSN17" s="117"/>
      <c r="OSO17" s="117"/>
      <c r="OSP17" s="117"/>
      <c r="OSQ17" s="117"/>
      <c r="OSR17" s="117"/>
      <c r="OSS17" s="117"/>
      <c r="OST17" s="117"/>
      <c r="OSU17" s="117"/>
      <c r="OSV17" s="117"/>
      <c r="OSW17" s="117"/>
      <c r="OSX17" s="117"/>
      <c r="OSY17" s="117"/>
      <c r="OSZ17" s="117"/>
      <c r="OTA17" s="117"/>
      <c r="OTB17" s="117"/>
      <c r="OTC17" s="117"/>
      <c r="OTD17" s="117"/>
      <c r="OTE17" s="117"/>
      <c r="OTF17" s="117"/>
      <c r="OTG17" s="117"/>
      <c r="OTH17" s="117"/>
      <c r="OTI17" s="117"/>
      <c r="OTJ17" s="117"/>
      <c r="OTK17" s="117"/>
      <c r="OTL17" s="117"/>
      <c r="OTM17" s="117"/>
      <c r="OTN17" s="117"/>
      <c r="OTO17" s="117"/>
      <c r="OTP17" s="117"/>
      <c r="OTQ17" s="117"/>
      <c r="OTR17" s="117"/>
      <c r="OTS17" s="117"/>
      <c r="OTT17" s="117"/>
      <c r="OTU17" s="117"/>
      <c r="OTV17" s="117"/>
      <c r="OTW17" s="117"/>
      <c r="OTX17" s="117"/>
      <c r="OTY17" s="117"/>
      <c r="OTZ17" s="117"/>
      <c r="OUA17" s="117"/>
      <c r="OUB17" s="117"/>
      <c r="OUC17" s="117"/>
      <c r="OUD17" s="117"/>
      <c r="OUE17" s="117"/>
      <c r="OUF17" s="117"/>
      <c r="OUG17" s="117"/>
      <c r="OUH17" s="117"/>
      <c r="OUI17" s="117"/>
      <c r="OUJ17" s="117"/>
      <c r="OUK17" s="117"/>
      <c r="OUL17" s="117"/>
      <c r="OUM17" s="117"/>
      <c r="OUN17" s="117"/>
      <c r="OUO17" s="117"/>
      <c r="OUP17" s="117"/>
      <c r="OUQ17" s="117"/>
      <c r="OUR17" s="117"/>
      <c r="OUS17" s="117"/>
      <c r="OUT17" s="117"/>
      <c r="OUU17" s="117"/>
      <c r="OUV17" s="117"/>
      <c r="OUW17" s="117"/>
      <c r="OUX17" s="117"/>
      <c r="OUY17" s="117"/>
      <c r="OUZ17" s="117"/>
      <c r="OVA17" s="117"/>
      <c r="OVB17" s="117"/>
      <c r="OVC17" s="117"/>
      <c r="OVD17" s="117"/>
      <c r="OVE17" s="117"/>
      <c r="OVF17" s="117"/>
      <c r="OVG17" s="117"/>
      <c r="OVH17" s="117"/>
      <c r="OVI17" s="117"/>
      <c r="OVJ17" s="117"/>
      <c r="OVK17" s="117"/>
      <c r="OVL17" s="117"/>
      <c r="OVM17" s="117"/>
      <c r="OVN17" s="117"/>
      <c r="OVO17" s="117"/>
      <c r="OVP17" s="117"/>
      <c r="OVQ17" s="117"/>
      <c r="OVR17" s="117"/>
      <c r="OVS17" s="117"/>
      <c r="OVT17" s="117"/>
      <c r="OVU17" s="117"/>
      <c r="OVV17" s="117"/>
      <c r="OVW17" s="117"/>
      <c r="OVX17" s="117"/>
      <c r="OVY17" s="117"/>
      <c r="OVZ17" s="117"/>
      <c r="OWA17" s="117"/>
      <c r="OWB17" s="117"/>
      <c r="OWC17" s="117"/>
      <c r="OWD17" s="117"/>
      <c r="OWE17" s="117"/>
      <c r="OWF17" s="117"/>
      <c r="OWG17" s="117"/>
      <c r="OWH17" s="117"/>
      <c r="OWI17" s="117"/>
      <c r="OWJ17" s="117"/>
      <c r="OWK17" s="117"/>
      <c r="OWL17" s="117"/>
      <c r="OWM17" s="117"/>
      <c r="OWN17" s="117"/>
      <c r="OWO17" s="117"/>
      <c r="OWP17" s="117"/>
      <c r="OWQ17" s="117"/>
      <c r="OWR17" s="117"/>
      <c r="OWS17" s="117"/>
      <c r="OWT17" s="117"/>
      <c r="OWU17" s="117"/>
      <c r="OWV17" s="117"/>
      <c r="OWW17" s="117"/>
      <c r="OWX17" s="117"/>
      <c r="OWY17" s="117"/>
      <c r="OWZ17" s="117"/>
      <c r="OXA17" s="117"/>
      <c r="OXB17" s="117"/>
      <c r="OXC17" s="117"/>
      <c r="OXD17" s="117"/>
      <c r="OXE17" s="117"/>
      <c r="OXF17" s="117"/>
      <c r="OXG17" s="117"/>
      <c r="OXH17" s="117"/>
      <c r="OXI17" s="117"/>
      <c r="OXJ17" s="117"/>
      <c r="OXK17" s="117"/>
      <c r="OXL17" s="117"/>
      <c r="OXM17" s="117"/>
      <c r="OXN17" s="117"/>
      <c r="OXO17" s="117"/>
      <c r="OXP17" s="117"/>
      <c r="OXQ17" s="117"/>
      <c r="OXR17" s="117"/>
      <c r="OXS17" s="117"/>
      <c r="OXT17" s="117"/>
      <c r="OXU17" s="117"/>
      <c r="OXV17" s="117"/>
      <c r="OXW17" s="117"/>
      <c r="OXX17" s="117"/>
      <c r="OXY17" s="117"/>
      <c r="OXZ17" s="117"/>
      <c r="OYA17" s="117"/>
      <c r="OYB17" s="117"/>
      <c r="OYC17" s="117"/>
      <c r="OYD17" s="117"/>
      <c r="OYE17" s="117"/>
      <c r="OYF17" s="117"/>
      <c r="OYG17" s="117"/>
      <c r="OYH17" s="117"/>
      <c r="OYI17" s="117"/>
      <c r="OYJ17" s="117"/>
      <c r="OYK17" s="117"/>
      <c r="OYL17" s="117"/>
      <c r="OYM17" s="117"/>
      <c r="OYN17" s="117"/>
      <c r="OYO17" s="117"/>
      <c r="OYP17" s="117"/>
      <c r="OYQ17" s="117"/>
      <c r="OYR17" s="117"/>
      <c r="OYS17" s="117"/>
      <c r="OYT17" s="117"/>
      <c r="OYU17" s="117"/>
      <c r="OYV17" s="117"/>
      <c r="OYW17" s="117"/>
      <c r="OYX17" s="117"/>
      <c r="OYY17" s="117"/>
      <c r="OYZ17" s="117"/>
      <c r="OZA17" s="117"/>
      <c r="OZB17" s="117"/>
      <c r="OZC17" s="117"/>
      <c r="OZD17" s="117"/>
      <c r="OZE17" s="117"/>
      <c r="OZF17" s="117"/>
      <c r="OZG17" s="117"/>
      <c r="OZH17" s="117"/>
      <c r="OZI17" s="117"/>
      <c r="OZJ17" s="117"/>
      <c r="OZK17" s="117"/>
      <c r="OZL17" s="117"/>
      <c r="OZM17" s="117"/>
      <c r="OZN17" s="117"/>
      <c r="OZO17" s="117"/>
      <c r="OZP17" s="117"/>
      <c r="OZQ17" s="117"/>
      <c r="OZR17" s="117"/>
      <c r="OZS17" s="117"/>
      <c r="OZT17" s="117"/>
      <c r="OZU17" s="117"/>
      <c r="OZV17" s="117"/>
      <c r="OZW17" s="117"/>
      <c r="OZX17" s="117"/>
      <c r="OZY17" s="117"/>
      <c r="OZZ17" s="117"/>
      <c r="PAA17" s="117"/>
      <c r="PAB17" s="117"/>
      <c r="PAC17" s="117"/>
      <c r="PAD17" s="117"/>
      <c r="PAE17" s="117"/>
      <c r="PAF17" s="117"/>
      <c r="PAG17" s="117"/>
      <c r="PAH17" s="117"/>
      <c r="PAI17" s="117"/>
      <c r="PAJ17" s="117"/>
      <c r="PAK17" s="117"/>
      <c r="PAL17" s="117"/>
      <c r="PAM17" s="117"/>
      <c r="PAN17" s="117"/>
      <c r="PAO17" s="117"/>
      <c r="PAP17" s="117"/>
      <c r="PAQ17" s="117"/>
      <c r="PAR17" s="117"/>
      <c r="PAS17" s="117"/>
      <c r="PAT17" s="117"/>
      <c r="PAU17" s="117"/>
      <c r="PAV17" s="117"/>
      <c r="PAW17" s="117"/>
      <c r="PAX17" s="117"/>
      <c r="PAY17" s="117"/>
      <c r="PAZ17" s="117"/>
      <c r="PBA17" s="117"/>
      <c r="PBB17" s="117"/>
      <c r="PBC17" s="117"/>
      <c r="PBD17" s="117"/>
      <c r="PBE17" s="117"/>
      <c r="PBF17" s="117"/>
      <c r="PBG17" s="117"/>
      <c r="PBH17" s="117"/>
      <c r="PBI17" s="117"/>
      <c r="PBJ17" s="117"/>
      <c r="PBK17" s="117"/>
      <c r="PBL17" s="117"/>
      <c r="PBM17" s="117"/>
      <c r="PBN17" s="117"/>
      <c r="PBO17" s="117"/>
      <c r="PBP17" s="117"/>
      <c r="PBQ17" s="117"/>
      <c r="PBR17" s="117"/>
      <c r="PBS17" s="117"/>
      <c r="PBT17" s="117"/>
      <c r="PBU17" s="117"/>
      <c r="PBV17" s="117"/>
      <c r="PBW17" s="117"/>
      <c r="PBX17" s="117"/>
      <c r="PBY17" s="117"/>
      <c r="PBZ17" s="117"/>
      <c r="PCA17" s="117"/>
      <c r="PCB17" s="117"/>
      <c r="PCC17" s="117"/>
      <c r="PCD17" s="117"/>
      <c r="PCE17" s="117"/>
      <c r="PCF17" s="117"/>
      <c r="PCG17" s="117"/>
      <c r="PCH17" s="117"/>
      <c r="PCI17" s="117"/>
      <c r="PCJ17" s="117"/>
      <c r="PCK17" s="117"/>
      <c r="PCL17" s="117"/>
      <c r="PCM17" s="117"/>
      <c r="PCN17" s="117"/>
      <c r="PCO17" s="117"/>
      <c r="PCP17" s="117"/>
      <c r="PCQ17" s="117"/>
      <c r="PCR17" s="117"/>
      <c r="PCS17" s="117"/>
      <c r="PCT17" s="117"/>
      <c r="PCU17" s="117"/>
      <c r="PCV17" s="117"/>
      <c r="PCW17" s="117"/>
      <c r="PCX17" s="117"/>
      <c r="PCY17" s="117"/>
      <c r="PCZ17" s="117"/>
      <c r="PDA17" s="117"/>
      <c r="PDB17" s="117"/>
      <c r="PDC17" s="117"/>
      <c r="PDD17" s="117"/>
      <c r="PDE17" s="117"/>
      <c r="PDF17" s="117"/>
      <c r="PDG17" s="117"/>
      <c r="PDH17" s="117"/>
      <c r="PDI17" s="117"/>
      <c r="PDJ17" s="117"/>
      <c r="PDK17" s="117"/>
      <c r="PDL17" s="117"/>
      <c r="PDM17" s="117"/>
      <c r="PDN17" s="117"/>
      <c r="PDO17" s="117"/>
      <c r="PDP17" s="117"/>
      <c r="PDQ17" s="117"/>
      <c r="PDR17" s="117"/>
      <c r="PDS17" s="117"/>
      <c r="PDT17" s="117"/>
      <c r="PDU17" s="117"/>
      <c r="PDV17" s="117"/>
      <c r="PDW17" s="117"/>
      <c r="PDX17" s="117"/>
      <c r="PDY17" s="117"/>
      <c r="PDZ17" s="117"/>
      <c r="PEA17" s="117"/>
      <c r="PEB17" s="117"/>
      <c r="PEC17" s="117"/>
      <c r="PED17" s="117"/>
      <c r="PEE17" s="117"/>
      <c r="PEF17" s="117"/>
      <c r="PEG17" s="117"/>
      <c r="PEH17" s="117"/>
      <c r="PEI17" s="117"/>
      <c r="PEJ17" s="117"/>
      <c r="PEK17" s="117"/>
      <c r="PEL17" s="117"/>
      <c r="PEM17" s="117"/>
      <c r="PEN17" s="117"/>
      <c r="PEO17" s="117"/>
      <c r="PEP17" s="117"/>
      <c r="PEQ17" s="117"/>
      <c r="PER17" s="117"/>
      <c r="PES17" s="117"/>
      <c r="PET17" s="117"/>
      <c r="PEU17" s="117"/>
      <c r="PEV17" s="117"/>
      <c r="PEW17" s="117"/>
      <c r="PEX17" s="117"/>
      <c r="PEY17" s="117"/>
      <c r="PEZ17" s="117"/>
      <c r="PFA17" s="117"/>
      <c r="PFB17" s="117"/>
      <c r="PFC17" s="117"/>
      <c r="PFD17" s="117"/>
      <c r="PFE17" s="117"/>
      <c r="PFF17" s="117"/>
      <c r="PFG17" s="117"/>
      <c r="PFH17" s="117"/>
      <c r="PFI17" s="117"/>
      <c r="PFJ17" s="117"/>
      <c r="PFK17" s="117"/>
      <c r="PFL17" s="117"/>
      <c r="PFM17" s="117"/>
      <c r="PFN17" s="117"/>
      <c r="PFO17" s="117"/>
      <c r="PFP17" s="117"/>
      <c r="PFQ17" s="117"/>
      <c r="PFR17" s="117"/>
      <c r="PFS17" s="117"/>
      <c r="PFT17" s="117"/>
      <c r="PFU17" s="117"/>
      <c r="PFV17" s="117"/>
      <c r="PFW17" s="117"/>
      <c r="PFX17" s="117"/>
      <c r="PFY17" s="117"/>
      <c r="PFZ17" s="117"/>
      <c r="PGA17" s="117"/>
      <c r="PGB17" s="117"/>
      <c r="PGC17" s="117"/>
      <c r="PGD17" s="117"/>
      <c r="PGE17" s="117"/>
      <c r="PGF17" s="117"/>
      <c r="PGG17" s="117"/>
      <c r="PGH17" s="117"/>
      <c r="PGI17" s="117"/>
      <c r="PGJ17" s="117"/>
      <c r="PGK17" s="117"/>
      <c r="PGL17" s="117"/>
      <c r="PGM17" s="117"/>
      <c r="PGN17" s="117"/>
      <c r="PGO17" s="117"/>
      <c r="PGP17" s="117"/>
      <c r="PGQ17" s="117"/>
      <c r="PGR17" s="117"/>
      <c r="PGS17" s="117"/>
      <c r="PGT17" s="117"/>
      <c r="PGU17" s="117"/>
      <c r="PGV17" s="117"/>
      <c r="PGW17" s="117"/>
      <c r="PGX17" s="117"/>
      <c r="PGY17" s="117"/>
      <c r="PGZ17" s="117"/>
      <c r="PHA17" s="117"/>
      <c r="PHB17" s="117"/>
      <c r="PHC17" s="117"/>
      <c r="PHD17" s="117"/>
      <c r="PHE17" s="117"/>
      <c r="PHF17" s="117"/>
      <c r="PHG17" s="117"/>
      <c r="PHH17" s="117"/>
      <c r="PHI17" s="117"/>
      <c r="PHJ17" s="117"/>
      <c r="PHK17" s="117"/>
      <c r="PHL17" s="117"/>
      <c r="PHM17" s="117"/>
      <c r="PHN17" s="117"/>
      <c r="PHO17" s="117"/>
      <c r="PHP17" s="117"/>
      <c r="PHQ17" s="117"/>
      <c r="PHR17" s="117"/>
      <c r="PHS17" s="117"/>
      <c r="PHT17" s="117"/>
      <c r="PHU17" s="117"/>
      <c r="PHV17" s="117"/>
      <c r="PHW17" s="117"/>
      <c r="PHX17" s="117"/>
      <c r="PHY17" s="117"/>
      <c r="PHZ17" s="117"/>
      <c r="PIA17" s="117"/>
      <c r="PIB17" s="117"/>
      <c r="PIC17" s="117"/>
      <c r="PID17" s="117"/>
      <c r="PIE17" s="117"/>
      <c r="PIF17" s="117"/>
      <c r="PIG17" s="117"/>
      <c r="PIH17" s="117"/>
      <c r="PII17" s="117"/>
      <c r="PIJ17" s="117"/>
      <c r="PIK17" s="117"/>
      <c r="PIL17" s="117"/>
      <c r="PIM17" s="117"/>
      <c r="PIN17" s="117"/>
      <c r="PIO17" s="117"/>
      <c r="PIP17" s="117"/>
      <c r="PIQ17" s="117"/>
      <c r="PIR17" s="117"/>
      <c r="PIS17" s="117"/>
      <c r="PIT17" s="117"/>
      <c r="PIU17" s="117"/>
      <c r="PIV17" s="117"/>
      <c r="PIW17" s="117"/>
      <c r="PIX17" s="117"/>
      <c r="PIY17" s="117"/>
      <c r="PIZ17" s="117"/>
      <c r="PJA17" s="117"/>
      <c r="PJB17" s="117"/>
      <c r="PJC17" s="117"/>
      <c r="PJD17" s="117"/>
      <c r="PJE17" s="117"/>
      <c r="PJF17" s="117"/>
      <c r="PJG17" s="117"/>
      <c r="PJH17" s="117"/>
      <c r="PJI17" s="117"/>
      <c r="PJJ17" s="117"/>
      <c r="PJK17" s="117"/>
      <c r="PJL17" s="117"/>
      <c r="PJM17" s="117"/>
      <c r="PJN17" s="117"/>
      <c r="PJO17" s="117"/>
      <c r="PJP17" s="117"/>
      <c r="PJQ17" s="117"/>
      <c r="PJR17" s="117"/>
      <c r="PJS17" s="117"/>
      <c r="PJT17" s="117"/>
      <c r="PJU17" s="117"/>
      <c r="PJV17" s="117"/>
      <c r="PJW17" s="117"/>
      <c r="PJX17" s="117"/>
      <c r="PJY17" s="117"/>
      <c r="PJZ17" s="117"/>
      <c r="PKA17" s="117"/>
      <c r="PKB17" s="117"/>
      <c r="PKC17" s="117"/>
      <c r="PKD17" s="117"/>
      <c r="PKE17" s="117"/>
      <c r="PKF17" s="117"/>
      <c r="PKG17" s="117"/>
      <c r="PKH17" s="117"/>
      <c r="PKI17" s="117"/>
      <c r="PKJ17" s="117"/>
      <c r="PKK17" s="117"/>
      <c r="PKL17" s="117"/>
      <c r="PKM17" s="117"/>
      <c r="PKN17" s="117"/>
      <c r="PKO17" s="117"/>
      <c r="PKP17" s="117"/>
      <c r="PKQ17" s="117"/>
      <c r="PKR17" s="117"/>
      <c r="PKS17" s="117"/>
      <c r="PKT17" s="117"/>
      <c r="PKU17" s="117"/>
      <c r="PKV17" s="117"/>
      <c r="PKW17" s="117"/>
      <c r="PKX17" s="117"/>
      <c r="PKY17" s="117"/>
      <c r="PKZ17" s="117"/>
      <c r="PLA17" s="117"/>
      <c r="PLB17" s="117"/>
      <c r="PLC17" s="117"/>
      <c r="PLD17" s="117"/>
      <c r="PLE17" s="117"/>
      <c r="PLF17" s="117"/>
      <c r="PLG17" s="117"/>
      <c r="PLH17" s="117"/>
      <c r="PLI17" s="117"/>
      <c r="PLJ17" s="117"/>
      <c r="PLK17" s="117"/>
      <c r="PLL17" s="117"/>
      <c r="PLM17" s="117"/>
      <c r="PLN17" s="117"/>
      <c r="PLO17" s="117"/>
      <c r="PLP17" s="117"/>
      <c r="PLQ17" s="117"/>
      <c r="PLR17" s="117"/>
      <c r="PLS17" s="117"/>
      <c r="PLT17" s="117"/>
      <c r="PLU17" s="117"/>
      <c r="PLV17" s="117"/>
      <c r="PLW17" s="117"/>
      <c r="PLX17" s="117"/>
      <c r="PLY17" s="117"/>
      <c r="PLZ17" s="117"/>
      <c r="PMA17" s="117"/>
      <c r="PMB17" s="117"/>
      <c r="PMC17" s="117"/>
      <c r="PMD17" s="117"/>
      <c r="PME17" s="117"/>
      <c r="PMF17" s="117"/>
      <c r="PMG17" s="117"/>
      <c r="PMH17" s="117"/>
      <c r="PMI17" s="117"/>
      <c r="PMJ17" s="117"/>
      <c r="PMK17" s="117"/>
      <c r="PML17" s="117"/>
      <c r="PMM17" s="117"/>
      <c r="PMN17" s="117"/>
      <c r="PMO17" s="117"/>
      <c r="PMP17" s="117"/>
      <c r="PMQ17" s="117"/>
      <c r="PMR17" s="117"/>
      <c r="PMS17" s="117"/>
      <c r="PMT17" s="117"/>
      <c r="PMU17" s="117"/>
      <c r="PMV17" s="117"/>
      <c r="PMW17" s="117"/>
      <c r="PMX17" s="117"/>
      <c r="PMY17" s="117"/>
      <c r="PMZ17" s="117"/>
      <c r="PNA17" s="117"/>
      <c r="PNB17" s="117"/>
      <c r="PNC17" s="117"/>
      <c r="PND17" s="117"/>
      <c r="PNE17" s="117"/>
      <c r="PNF17" s="117"/>
      <c r="PNG17" s="117"/>
      <c r="PNH17" s="117"/>
      <c r="PNI17" s="117"/>
      <c r="PNJ17" s="117"/>
      <c r="PNK17" s="117"/>
      <c r="PNL17" s="117"/>
      <c r="PNM17" s="117"/>
      <c r="PNN17" s="117"/>
      <c r="PNO17" s="117"/>
      <c r="PNP17" s="117"/>
      <c r="PNQ17" s="117"/>
      <c r="PNR17" s="117"/>
      <c r="PNS17" s="117"/>
      <c r="PNT17" s="117"/>
      <c r="PNU17" s="117"/>
      <c r="PNV17" s="117"/>
      <c r="PNW17" s="117"/>
      <c r="PNX17" s="117"/>
      <c r="PNY17" s="117"/>
      <c r="PNZ17" s="117"/>
      <c r="POA17" s="117"/>
      <c r="POB17" s="117"/>
      <c r="POC17" s="117"/>
      <c r="POD17" s="117"/>
      <c r="POE17" s="117"/>
      <c r="POF17" s="117"/>
      <c r="POG17" s="117"/>
      <c r="POH17" s="117"/>
      <c r="POI17" s="117"/>
      <c r="POJ17" s="117"/>
      <c r="POK17" s="117"/>
      <c r="POL17" s="117"/>
      <c r="POM17" s="117"/>
      <c r="PON17" s="117"/>
      <c r="POO17" s="117"/>
      <c r="POP17" s="117"/>
      <c r="POQ17" s="117"/>
      <c r="POR17" s="117"/>
      <c r="POS17" s="117"/>
      <c r="POT17" s="117"/>
      <c r="POU17" s="117"/>
      <c r="POV17" s="117"/>
      <c r="POW17" s="117"/>
      <c r="POX17" s="117"/>
      <c r="POY17" s="117"/>
      <c r="POZ17" s="117"/>
      <c r="PPA17" s="117"/>
      <c r="PPB17" s="117"/>
      <c r="PPC17" s="117"/>
      <c r="PPD17" s="117"/>
      <c r="PPE17" s="117"/>
      <c r="PPF17" s="117"/>
      <c r="PPG17" s="117"/>
      <c r="PPH17" s="117"/>
      <c r="PPI17" s="117"/>
      <c r="PPJ17" s="117"/>
      <c r="PPK17" s="117"/>
      <c r="PPL17" s="117"/>
      <c r="PPM17" s="117"/>
      <c r="PPN17" s="117"/>
      <c r="PPO17" s="117"/>
      <c r="PPP17" s="117"/>
      <c r="PPQ17" s="117"/>
      <c r="PPR17" s="117"/>
      <c r="PPS17" s="117"/>
      <c r="PPT17" s="117"/>
      <c r="PPU17" s="117"/>
      <c r="PPV17" s="117"/>
      <c r="PPW17" s="117"/>
      <c r="PPX17" s="117"/>
      <c r="PPY17" s="117"/>
      <c r="PPZ17" s="117"/>
      <c r="PQA17" s="117"/>
      <c r="PQB17" s="117"/>
      <c r="PQC17" s="117"/>
      <c r="PQD17" s="117"/>
      <c r="PQE17" s="117"/>
      <c r="PQF17" s="117"/>
      <c r="PQG17" s="117"/>
      <c r="PQH17" s="117"/>
      <c r="PQI17" s="117"/>
      <c r="PQJ17" s="117"/>
      <c r="PQK17" s="117"/>
      <c r="PQL17" s="117"/>
      <c r="PQM17" s="117"/>
      <c r="PQN17" s="117"/>
      <c r="PQO17" s="117"/>
      <c r="PQP17" s="117"/>
      <c r="PQQ17" s="117"/>
      <c r="PQR17" s="117"/>
      <c r="PQS17" s="117"/>
      <c r="PQT17" s="117"/>
      <c r="PQU17" s="117"/>
      <c r="PQV17" s="117"/>
      <c r="PQW17" s="117"/>
      <c r="PQX17" s="117"/>
      <c r="PQY17" s="117"/>
      <c r="PQZ17" s="117"/>
      <c r="PRA17" s="117"/>
      <c r="PRB17" s="117"/>
      <c r="PRC17" s="117"/>
      <c r="PRD17" s="117"/>
      <c r="PRE17" s="117"/>
      <c r="PRF17" s="117"/>
      <c r="PRG17" s="117"/>
      <c r="PRH17" s="117"/>
      <c r="PRI17" s="117"/>
      <c r="PRJ17" s="117"/>
      <c r="PRK17" s="117"/>
      <c r="PRL17" s="117"/>
      <c r="PRM17" s="117"/>
      <c r="PRN17" s="117"/>
      <c r="PRO17" s="117"/>
      <c r="PRP17" s="117"/>
      <c r="PRQ17" s="117"/>
      <c r="PRR17" s="117"/>
      <c r="PRS17" s="117"/>
      <c r="PRT17" s="117"/>
      <c r="PRU17" s="117"/>
      <c r="PRV17" s="117"/>
      <c r="PRW17" s="117"/>
      <c r="PRX17" s="117"/>
      <c r="PRY17" s="117"/>
      <c r="PRZ17" s="117"/>
      <c r="PSA17" s="117"/>
      <c r="PSB17" s="117"/>
      <c r="PSC17" s="117"/>
      <c r="PSD17" s="117"/>
      <c r="PSE17" s="117"/>
      <c r="PSF17" s="117"/>
      <c r="PSG17" s="117"/>
      <c r="PSH17" s="117"/>
      <c r="PSI17" s="117"/>
      <c r="PSJ17" s="117"/>
      <c r="PSK17" s="117"/>
      <c r="PSL17" s="117"/>
      <c r="PSM17" s="117"/>
      <c r="PSN17" s="117"/>
      <c r="PSO17" s="117"/>
      <c r="PSP17" s="117"/>
      <c r="PSQ17" s="117"/>
      <c r="PSR17" s="117"/>
      <c r="PSS17" s="117"/>
      <c r="PST17" s="117"/>
      <c r="PSU17" s="117"/>
      <c r="PSV17" s="117"/>
      <c r="PSW17" s="117"/>
      <c r="PSX17" s="117"/>
      <c r="PSY17" s="117"/>
      <c r="PSZ17" s="117"/>
      <c r="PTA17" s="117"/>
      <c r="PTB17" s="117"/>
      <c r="PTC17" s="117"/>
      <c r="PTD17" s="117"/>
      <c r="PTE17" s="117"/>
      <c r="PTF17" s="117"/>
      <c r="PTG17" s="117"/>
      <c r="PTH17" s="117"/>
      <c r="PTI17" s="117"/>
      <c r="PTJ17" s="117"/>
      <c r="PTK17" s="117"/>
      <c r="PTL17" s="117"/>
      <c r="PTM17" s="117"/>
      <c r="PTN17" s="117"/>
      <c r="PTO17" s="117"/>
      <c r="PTP17" s="117"/>
      <c r="PTQ17" s="117"/>
      <c r="PTR17" s="117"/>
      <c r="PTS17" s="117"/>
      <c r="PTT17" s="117"/>
      <c r="PTU17" s="117"/>
      <c r="PTV17" s="117"/>
      <c r="PTW17" s="117"/>
      <c r="PTX17" s="117"/>
      <c r="PTY17" s="117"/>
      <c r="PTZ17" s="117"/>
      <c r="PUA17" s="117"/>
      <c r="PUB17" s="117"/>
      <c r="PUC17" s="117"/>
      <c r="PUD17" s="117"/>
      <c r="PUE17" s="117"/>
      <c r="PUF17" s="117"/>
      <c r="PUG17" s="117"/>
      <c r="PUH17" s="117"/>
      <c r="PUI17" s="117"/>
      <c r="PUJ17" s="117"/>
      <c r="PUK17" s="117"/>
      <c r="PUL17" s="117"/>
      <c r="PUM17" s="117"/>
      <c r="PUN17" s="117"/>
      <c r="PUO17" s="117"/>
      <c r="PUP17" s="117"/>
      <c r="PUQ17" s="117"/>
      <c r="PUR17" s="117"/>
      <c r="PUS17" s="117"/>
      <c r="PUT17" s="117"/>
      <c r="PUU17" s="117"/>
      <c r="PUV17" s="117"/>
      <c r="PUW17" s="117"/>
      <c r="PUX17" s="117"/>
      <c r="PUY17" s="117"/>
      <c r="PUZ17" s="117"/>
      <c r="PVA17" s="117"/>
      <c r="PVB17" s="117"/>
      <c r="PVC17" s="117"/>
      <c r="PVD17" s="117"/>
      <c r="PVE17" s="117"/>
      <c r="PVF17" s="117"/>
      <c r="PVG17" s="117"/>
      <c r="PVH17" s="117"/>
      <c r="PVI17" s="117"/>
      <c r="PVJ17" s="117"/>
      <c r="PVK17" s="117"/>
      <c r="PVL17" s="117"/>
      <c r="PVM17" s="117"/>
      <c r="PVN17" s="117"/>
      <c r="PVO17" s="117"/>
      <c r="PVP17" s="117"/>
      <c r="PVQ17" s="117"/>
      <c r="PVR17" s="117"/>
      <c r="PVS17" s="117"/>
      <c r="PVT17" s="117"/>
      <c r="PVU17" s="117"/>
      <c r="PVV17" s="117"/>
      <c r="PVW17" s="117"/>
      <c r="PVX17" s="117"/>
      <c r="PVY17" s="117"/>
      <c r="PVZ17" s="117"/>
      <c r="PWA17" s="117"/>
      <c r="PWB17" s="117"/>
      <c r="PWC17" s="117"/>
      <c r="PWD17" s="117"/>
      <c r="PWE17" s="117"/>
      <c r="PWF17" s="117"/>
      <c r="PWG17" s="117"/>
      <c r="PWH17" s="117"/>
      <c r="PWI17" s="117"/>
      <c r="PWJ17" s="117"/>
      <c r="PWK17" s="117"/>
      <c r="PWL17" s="117"/>
      <c r="PWM17" s="117"/>
      <c r="PWN17" s="117"/>
      <c r="PWO17" s="117"/>
      <c r="PWP17" s="117"/>
      <c r="PWQ17" s="117"/>
      <c r="PWR17" s="117"/>
      <c r="PWS17" s="117"/>
      <c r="PWT17" s="117"/>
      <c r="PWU17" s="117"/>
      <c r="PWV17" s="117"/>
      <c r="PWW17" s="117"/>
      <c r="PWX17" s="117"/>
      <c r="PWY17" s="117"/>
      <c r="PWZ17" s="117"/>
      <c r="PXA17" s="117"/>
      <c r="PXB17" s="117"/>
      <c r="PXC17" s="117"/>
      <c r="PXD17" s="117"/>
      <c r="PXE17" s="117"/>
      <c r="PXF17" s="117"/>
      <c r="PXG17" s="117"/>
      <c r="PXH17" s="117"/>
      <c r="PXI17" s="117"/>
      <c r="PXJ17" s="117"/>
      <c r="PXK17" s="117"/>
      <c r="PXL17" s="117"/>
      <c r="PXM17" s="117"/>
      <c r="PXN17" s="117"/>
      <c r="PXO17" s="117"/>
      <c r="PXP17" s="117"/>
      <c r="PXQ17" s="117"/>
      <c r="PXR17" s="117"/>
      <c r="PXS17" s="117"/>
      <c r="PXT17" s="117"/>
      <c r="PXU17" s="117"/>
      <c r="PXV17" s="117"/>
      <c r="PXW17" s="117"/>
      <c r="PXX17" s="117"/>
      <c r="PXY17" s="117"/>
      <c r="PXZ17" s="117"/>
      <c r="PYA17" s="117"/>
      <c r="PYB17" s="117"/>
      <c r="PYC17" s="117"/>
      <c r="PYD17" s="117"/>
      <c r="PYE17" s="117"/>
      <c r="PYF17" s="117"/>
      <c r="PYG17" s="117"/>
      <c r="PYH17" s="117"/>
      <c r="PYI17" s="117"/>
      <c r="PYJ17" s="117"/>
      <c r="PYK17" s="117"/>
      <c r="PYL17" s="117"/>
      <c r="PYM17" s="117"/>
      <c r="PYN17" s="117"/>
      <c r="PYO17" s="117"/>
      <c r="PYP17" s="117"/>
      <c r="PYQ17" s="117"/>
      <c r="PYR17" s="117"/>
      <c r="PYS17" s="117"/>
      <c r="PYT17" s="117"/>
      <c r="PYU17" s="117"/>
      <c r="PYV17" s="117"/>
      <c r="PYW17" s="117"/>
      <c r="PYX17" s="117"/>
      <c r="PYY17" s="117"/>
      <c r="PYZ17" s="117"/>
      <c r="PZA17" s="117"/>
      <c r="PZB17" s="117"/>
      <c r="PZC17" s="117"/>
      <c r="PZD17" s="117"/>
      <c r="PZE17" s="117"/>
      <c r="PZF17" s="117"/>
      <c r="PZG17" s="117"/>
      <c r="PZH17" s="117"/>
      <c r="PZI17" s="117"/>
      <c r="PZJ17" s="117"/>
      <c r="PZK17" s="117"/>
      <c r="PZL17" s="117"/>
      <c r="PZM17" s="117"/>
      <c r="PZN17" s="117"/>
      <c r="PZO17" s="117"/>
      <c r="PZP17" s="117"/>
      <c r="PZQ17" s="117"/>
      <c r="PZR17" s="117"/>
      <c r="PZS17" s="117"/>
      <c r="PZT17" s="117"/>
      <c r="PZU17" s="117"/>
      <c r="PZV17" s="117"/>
      <c r="PZW17" s="117"/>
      <c r="PZX17" s="117"/>
      <c r="PZY17" s="117"/>
      <c r="PZZ17" s="117"/>
      <c r="QAA17" s="117"/>
      <c r="QAB17" s="117"/>
      <c r="QAC17" s="117"/>
      <c r="QAD17" s="117"/>
      <c r="QAE17" s="117"/>
      <c r="QAF17" s="117"/>
      <c r="QAG17" s="117"/>
      <c r="QAH17" s="117"/>
      <c r="QAI17" s="117"/>
      <c r="QAJ17" s="117"/>
      <c r="QAK17" s="117"/>
      <c r="QAL17" s="117"/>
      <c r="QAM17" s="117"/>
      <c r="QAN17" s="117"/>
      <c r="QAO17" s="117"/>
      <c r="QAP17" s="117"/>
      <c r="QAQ17" s="117"/>
      <c r="QAR17" s="117"/>
      <c r="QAS17" s="117"/>
      <c r="QAT17" s="117"/>
      <c r="QAU17" s="117"/>
      <c r="QAV17" s="117"/>
      <c r="QAW17" s="117"/>
      <c r="QAX17" s="117"/>
      <c r="QAY17" s="117"/>
      <c r="QAZ17" s="117"/>
      <c r="QBA17" s="117"/>
      <c r="QBB17" s="117"/>
      <c r="QBC17" s="117"/>
      <c r="QBD17" s="117"/>
      <c r="QBE17" s="117"/>
      <c r="QBF17" s="117"/>
      <c r="QBG17" s="117"/>
      <c r="QBH17" s="117"/>
      <c r="QBI17" s="117"/>
      <c r="QBJ17" s="117"/>
      <c r="QBK17" s="117"/>
      <c r="QBL17" s="117"/>
      <c r="QBM17" s="117"/>
      <c r="QBN17" s="117"/>
      <c r="QBO17" s="117"/>
      <c r="QBP17" s="117"/>
      <c r="QBQ17" s="117"/>
      <c r="QBR17" s="117"/>
      <c r="QBS17" s="117"/>
      <c r="QBT17" s="117"/>
      <c r="QBU17" s="117"/>
      <c r="QBV17" s="117"/>
      <c r="QBW17" s="117"/>
      <c r="QBX17" s="117"/>
      <c r="QBY17" s="117"/>
      <c r="QBZ17" s="117"/>
      <c r="QCA17" s="117"/>
      <c r="QCB17" s="117"/>
      <c r="QCC17" s="117"/>
      <c r="QCD17" s="117"/>
      <c r="QCE17" s="117"/>
      <c r="QCF17" s="117"/>
      <c r="QCG17" s="117"/>
      <c r="QCH17" s="117"/>
      <c r="QCI17" s="117"/>
      <c r="QCJ17" s="117"/>
      <c r="QCK17" s="117"/>
      <c r="QCL17" s="117"/>
      <c r="QCM17" s="117"/>
      <c r="QCN17" s="117"/>
      <c r="QCO17" s="117"/>
      <c r="QCP17" s="117"/>
      <c r="QCQ17" s="117"/>
      <c r="QCR17" s="117"/>
      <c r="QCS17" s="117"/>
      <c r="QCT17" s="117"/>
      <c r="QCU17" s="117"/>
      <c r="QCV17" s="117"/>
      <c r="QCW17" s="117"/>
      <c r="QCX17" s="117"/>
      <c r="QCY17" s="117"/>
      <c r="QCZ17" s="117"/>
      <c r="QDA17" s="117"/>
      <c r="QDB17" s="117"/>
      <c r="QDC17" s="117"/>
      <c r="QDD17" s="117"/>
      <c r="QDE17" s="117"/>
      <c r="QDF17" s="117"/>
      <c r="QDG17" s="117"/>
      <c r="QDH17" s="117"/>
      <c r="QDI17" s="117"/>
      <c r="QDJ17" s="117"/>
      <c r="QDK17" s="117"/>
      <c r="QDL17" s="117"/>
      <c r="QDM17" s="117"/>
      <c r="QDN17" s="117"/>
      <c r="QDO17" s="117"/>
      <c r="QDP17" s="117"/>
      <c r="QDQ17" s="117"/>
      <c r="QDR17" s="117"/>
      <c r="QDS17" s="117"/>
      <c r="QDT17" s="117"/>
      <c r="QDU17" s="117"/>
      <c r="QDV17" s="117"/>
      <c r="QDW17" s="117"/>
      <c r="QDX17" s="117"/>
      <c r="QDY17" s="117"/>
      <c r="QDZ17" s="117"/>
      <c r="QEA17" s="117"/>
      <c r="QEB17" s="117"/>
      <c r="QEC17" s="117"/>
      <c r="QED17" s="117"/>
      <c r="QEE17" s="117"/>
      <c r="QEF17" s="117"/>
      <c r="QEG17" s="117"/>
      <c r="QEH17" s="117"/>
      <c r="QEI17" s="117"/>
      <c r="QEJ17" s="117"/>
      <c r="QEK17" s="117"/>
      <c r="QEL17" s="117"/>
      <c r="QEM17" s="117"/>
      <c r="QEN17" s="117"/>
      <c r="QEO17" s="117"/>
      <c r="QEP17" s="117"/>
      <c r="QEQ17" s="117"/>
      <c r="QER17" s="117"/>
      <c r="QES17" s="117"/>
      <c r="QET17" s="117"/>
      <c r="QEU17" s="117"/>
      <c r="QEV17" s="117"/>
      <c r="QEW17" s="117"/>
      <c r="QEX17" s="117"/>
      <c r="QEY17" s="117"/>
      <c r="QEZ17" s="117"/>
      <c r="QFA17" s="117"/>
      <c r="QFB17" s="117"/>
      <c r="QFC17" s="117"/>
      <c r="QFD17" s="117"/>
      <c r="QFE17" s="117"/>
      <c r="QFF17" s="117"/>
      <c r="QFG17" s="117"/>
      <c r="QFH17" s="117"/>
      <c r="QFI17" s="117"/>
      <c r="QFJ17" s="117"/>
      <c r="QFK17" s="117"/>
      <c r="QFL17" s="117"/>
      <c r="QFM17" s="117"/>
      <c r="QFN17" s="117"/>
      <c r="QFO17" s="117"/>
      <c r="QFP17" s="117"/>
      <c r="QFQ17" s="117"/>
      <c r="QFR17" s="117"/>
      <c r="QFS17" s="117"/>
      <c r="QFT17" s="117"/>
      <c r="QFU17" s="117"/>
      <c r="QFV17" s="117"/>
      <c r="QFW17" s="117"/>
      <c r="QFX17" s="117"/>
      <c r="QFY17" s="117"/>
      <c r="QFZ17" s="117"/>
      <c r="QGA17" s="117"/>
      <c r="QGB17" s="117"/>
      <c r="QGC17" s="117"/>
      <c r="QGD17" s="117"/>
      <c r="QGE17" s="117"/>
      <c r="QGF17" s="117"/>
      <c r="QGG17" s="117"/>
      <c r="QGH17" s="117"/>
      <c r="QGI17" s="117"/>
      <c r="QGJ17" s="117"/>
      <c r="QGK17" s="117"/>
      <c r="QGL17" s="117"/>
      <c r="QGM17" s="117"/>
      <c r="QGN17" s="117"/>
      <c r="QGO17" s="117"/>
      <c r="QGP17" s="117"/>
      <c r="QGQ17" s="117"/>
      <c r="QGR17" s="117"/>
      <c r="QGS17" s="117"/>
      <c r="QGT17" s="117"/>
      <c r="QGU17" s="117"/>
      <c r="QGV17" s="117"/>
      <c r="QGW17" s="117"/>
      <c r="QGX17" s="117"/>
      <c r="QGY17" s="117"/>
      <c r="QGZ17" s="117"/>
      <c r="QHA17" s="117"/>
      <c r="QHB17" s="117"/>
      <c r="QHC17" s="117"/>
      <c r="QHD17" s="117"/>
      <c r="QHE17" s="117"/>
      <c r="QHF17" s="117"/>
      <c r="QHG17" s="117"/>
      <c r="QHH17" s="117"/>
      <c r="QHI17" s="117"/>
      <c r="QHJ17" s="117"/>
      <c r="QHK17" s="117"/>
      <c r="QHL17" s="117"/>
      <c r="QHM17" s="117"/>
      <c r="QHN17" s="117"/>
      <c r="QHO17" s="117"/>
      <c r="QHP17" s="117"/>
      <c r="QHQ17" s="117"/>
      <c r="QHR17" s="117"/>
      <c r="QHS17" s="117"/>
      <c r="QHT17" s="117"/>
      <c r="QHU17" s="117"/>
      <c r="QHV17" s="117"/>
      <c r="QHW17" s="117"/>
      <c r="QHX17" s="117"/>
      <c r="QHY17" s="117"/>
      <c r="QHZ17" s="117"/>
      <c r="QIA17" s="117"/>
      <c r="QIB17" s="117"/>
      <c r="QIC17" s="117"/>
      <c r="QID17" s="117"/>
      <c r="QIE17" s="117"/>
      <c r="QIF17" s="117"/>
      <c r="QIG17" s="117"/>
      <c r="QIH17" s="117"/>
      <c r="QII17" s="117"/>
      <c r="QIJ17" s="117"/>
      <c r="QIK17" s="117"/>
      <c r="QIL17" s="117"/>
      <c r="QIM17" s="117"/>
      <c r="QIN17" s="117"/>
      <c r="QIO17" s="117"/>
      <c r="QIP17" s="117"/>
      <c r="QIQ17" s="117"/>
      <c r="QIR17" s="117"/>
      <c r="QIS17" s="117"/>
      <c r="QIT17" s="117"/>
      <c r="QIU17" s="117"/>
      <c r="QIV17" s="117"/>
      <c r="QIW17" s="117"/>
      <c r="QIX17" s="117"/>
      <c r="QIY17" s="117"/>
      <c r="QIZ17" s="117"/>
      <c r="QJA17" s="117"/>
      <c r="QJB17" s="117"/>
      <c r="QJC17" s="117"/>
      <c r="QJD17" s="117"/>
      <c r="QJE17" s="117"/>
      <c r="QJF17" s="117"/>
      <c r="QJG17" s="117"/>
      <c r="QJH17" s="117"/>
      <c r="QJI17" s="117"/>
      <c r="QJJ17" s="117"/>
      <c r="QJK17" s="117"/>
      <c r="QJL17" s="117"/>
      <c r="QJM17" s="117"/>
      <c r="QJN17" s="117"/>
      <c r="QJO17" s="117"/>
      <c r="QJP17" s="117"/>
      <c r="QJQ17" s="117"/>
      <c r="QJR17" s="117"/>
      <c r="QJS17" s="117"/>
      <c r="QJT17" s="117"/>
      <c r="QJU17" s="117"/>
      <c r="QJV17" s="117"/>
      <c r="QJW17" s="117"/>
      <c r="QJX17" s="117"/>
      <c r="QJY17" s="117"/>
      <c r="QJZ17" s="117"/>
      <c r="QKA17" s="117"/>
      <c r="QKB17" s="117"/>
      <c r="QKC17" s="117"/>
      <c r="QKD17" s="117"/>
      <c r="QKE17" s="117"/>
      <c r="QKF17" s="117"/>
      <c r="QKG17" s="117"/>
      <c r="QKH17" s="117"/>
      <c r="QKI17" s="117"/>
      <c r="QKJ17" s="117"/>
      <c r="QKK17" s="117"/>
      <c r="QKL17" s="117"/>
      <c r="QKM17" s="117"/>
      <c r="QKN17" s="117"/>
      <c r="QKO17" s="117"/>
      <c r="QKP17" s="117"/>
      <c r="QKQ17" s="117"/>
      <c r="QKR17" s="117"/>
      <c r="QKS17" s="117"/>
      <c r="QKT17" s="117"/>
      <c r="QKU17" s="117"/>
      <c r="QKV17" s="117"/>
      <c r="QKW17" s="117"/>
      <c r="QKX17" s="117"/>
      <c r="QKY17" s="117"/>
      <c r="QKZ17" s="117"/>
      <c r="QLA17" s="117"/>
      <c r="QLB17" s="117"/>
      <c r="QLC17" s="117"/>
      <c r="QLD17" s="117"/>
      <c r="QLE17" s="117"/>
      <c r="QLF17" s="117"/>
      <c r="QLG17" s="117"/>
      <c r="QLH17" s="117"/>
      <c r="QLI17" s="117"/>
      <c r="QLJ17" s="117"/>
      <c r="QLK17" s="117"/>
      <c r="QLL17" s="117"/>
      <c r="QLM17" s="117"/>
      <c r="QLN17" s="117"/>
      <c r="QLO17" s="117"/>
      <c r="QLP17" s="117"/>
      <c r="QLQ17" s="117"/>
      <c r="QLR17" s="117"/>
      <c r="QLS17" s="117"/>
      <c r="QLT17" s="117"/>
      <c r="QLU17" s="117"/>
      <c r="QLV17" s="117"/>
      <c r="QLW17" s="117"/>
      <c r="QLX17" s="117"/>
      <c r="QLY17" s="117"/>
      <c r="QLZ17" s="117"/>
      <c r="QMA17" s="117"/>
      <c r="QMB17" s="117"/>
      <c r="QMC17" s="117"/>
      <c r="QMD17" s="117"/>
      <c r="QME17" s="117"/>
      <c r="QMF17" s="117"/>
      <c r="QMG17" s="117"/>
      <c r="QMH17" s="117"/>
      <c r="QMI17" s="117"/>
      <c r="QMJ17" s="117"/>
      <c r="QMK17" s="117"/>
      <c r="QML17" s="117"/>
      <c r="QMM17" s="117"/>
      <c r="QMN17" s="117"/>
      <c r="QMO17" s="117"/>
      <c r="QMP17" s="117"/>
      <c r="QMQ17" s="117"/>
      <c r="QMR17" s="117"/>
      <c r="QMS17" s="117"/>
      <c r="QMT17" s="117"/>
      <c r="QMU17" s="117"/>
      <c r="QMV17" s="117"/>
      <c r="QMW17" s="117"/>
      <c r="QMX17" s="117"/>
      <c r="QMY17" s="117"/>
      <c r="QMZ17" s="117"/>
      <c r="QNA17" s="117"/>
      <c r="QNB17" s="117"/>
      <c r="QNC17" s="117"/>
      <c r="QND17" s="117"/>
      <c r="QNE17" s="117"/>
      <c r="QNF17" s="117"/>
      <c r="QNG17" s="117"/>
      <c r="QNH17" s="117"/>
      <c r="QNI17" s="117"/>
      <c r="QNJ17" s="117"/>
      <c r="QNK17" s="117"/>
      <c r="QNL17" s="117"/>
      <c r="QNM17" s="117"/>
      <c r="QNN17" s="117"/>
      <c r="QNO17" s="117"/>
      <c r="QNP17" s="117"/>
      <c r="QNQ17" s="117"/>
      <c r="QNR17" s="117"/>
      <c r="QNS17" s="117"/>
      <c r="QNT17" s="117"/>
      <c r="QNU17" s="117"/>
      <c r="QNV17" s="117"/>
      <c r="QNW17" s="117"/>
      <c r="QNX17" s="117"/>
      <c r="QNY17" s="117"/>
      <c r="QNZ17" s="117"/>
      <c r="QOA17" s="117"/>
      <c r="QOB17" s="117"/>
      <c r="QOC17" s="117"/>
      <c r="QOD17" s="117"/>
      <c r="QOE17" s="117"/>
      <c r="QOF17" s="117"/>
      <c r="QOG17" s="117"/>
      <c r="QOH17" s="117"/>
      <c r="QOI17" s="117"/>
      <c r="QOJ17" s="117"/>
      <c r="QOK17" s="117"/>
      <c r="QOL17" s="117"/>
      <c r="QOM17" s="117"/>
      <c r="QON17" s="117"/>
      <c r="QOO17" s="117"/>
      <c r="QOP17" s="117"/>
      <c r="QOQ17" s="117"/>
      <c r="QOR17" s="117"/>
      <c r="QOS17" s="117"/>
      <c r="QOT17" s="117"/>
      <c r="QOU17" s="117"/>
      <c r="QOV17" s="117"/>
      <c r="QOW17" s="117"/>
      <c r="QOX17" s="117"/>
      <c r="QOY17" s="117"/>
      <c r="QOZ17" s="117"/>
      <c r="QPA17" s="117"/>
      <c r="QPB17" s="117"/>
      <c r="QPC17" s="117"/>
      <c r="QPD17" s="117"/>
      <c r="QPE17" s="117"/>
      <c r="QPF17" s="117"/>
      <c r="QPG17" s="117"/>
      <c r="QPH17" s="117"/>
      <c r="QPI17" s="117"/>
      <c r="QPJ17" s="117"/>
      <c r="QPK17" s="117"/>
      <c r="QPL17" s="117"/>
      <c r="QPM17" s="117"/>
      <c r="QPN17" s="117"/>
      <c r="QPO17" s="117"/>
      <c r="QPP17" s="117"/>
      <c r="QPQ17" s="117"/>
      <c r="QPR17" s="117"/>
      <c r="QPS17" s="117"/>
      <c r="QPT17" s="117"/>
      <c r="QPU17" s="117"/>
      <c r="QPV17" s="117"/>
      <c r="QPW17" s="117"/>
      <c r="QPX17" s="117"/>
      <c r="QPY17" s="117"/>
      <c r="QPZ17" s="117"/>
      <c r="QQA17" s="117"/>
      <c r="QQB17" s="117"/>
      <c r="QQC17" s="117"/>
      <c r="QQD17" s="117"/>
      <c r="QQE17" s="117"/>
      <c r="QQF17" s="117"/>
      <c r="QQG17" s="117"/>
      <c r="QQH17" s="117"/>
      <c r="QQI17" s="117"/>
      <c r="QQJ17" s="117"/>
      <c r="QQK17" s="117"/>
      <c r="QQL17" s="117"/>
      <c r="QQM17" s="117"/>
      <c r="QQN17" s="117"/>
      <c r="QQO17" s="117"/>
      <c r="QQP17" s="117"/>
      <c r="QQQ17" s="117"/>
      <c r="QQR17" s="117"/>
      <c r="QQS17" s="117"/>
      <c r="QQT17" s="117"/>
      <c r="QQU17" s="117"/>
      <c r="QQV17" s="117"/>
      <c r="QQW17" s="117"/>
      <c r="QQX17" s="117"/>
      <c r="QQY17" s="117"/>
      <c r="QQZ17" s="117"/>
      <c r="QRA17" s="117"/>
      <c r="QRB17" s="117"/>
      <c r="QRC17" s="117"/>
      <c r="QRD17" s="117"/>
      <c r="QRE17" s="117"/>
      <c r="QRF17" s="117"/>
      <c r="QRG17" s="117"/>
      <c r="QRH17" s="117"/>
      <c r="QRI17" s="117"/>
      <c r="QRJ17" s="117"/>
      <c r="QRK17" s="117"/>
      <c r="QRL17" s="117"/>
      <c r="QRM17" s="117"/>
      <c r="QRN17" s="117"/>
      <c r="QRO17" s="117"/>
      <c r="QRP17" s="117"/>
      <c r="QRQ17" s="117"/>
      <c r="QRR17" s="117"/>
      <c r="QRS17" s="117"/>
      <c r="QRT17" s="117"/>
      <c r="QRU17" s="117"/>
      <c r="QRV17" s="117"/>
      <c r="QRW17" s="117"/>
      <c r="QRX17" s="117"/>
      <c r="QRY17" s="117"/>
      <c r="QRZ17" s="117"/>
      <c r="QSA17" s="117"/>
      <c r="QSB17" s="117"/>
      <c r="QSC17" s="117"/>
      <c r="QSD17" s="117"/>
      <c r="QSE17" s="117"/>
      <c r="QSF17" s="117"/>
      <c r="QSG17" s="117"/>
      <c r="QSH17" s="117"/>
      <c r="QSI17" s="117"/>
      <c r="QSJ17" s="117"/>
      <c r="QSK17" s="117"/>
      <c r="QSL17" s="117"/>
      <c r="QSM17" s="117"/>
      <c r="QSN17" s="117"/>
      <c r="QSO17" s="117"/>
      <c r="QSP17" s="117"/>
      <c r="QSQ17" s="117"/>
      <c r="QSR17" s="117"/>
      <c r="QSS17" s="117"/>
      <c r="QST17" s="117"/>
      <c r="QSU17" s="117"/>
      <c r="QSV17" s="117"/>
      <c r="QSW17" s="117"/>
      <c r="QSX17" s="117"/>
      <c r="QSY17" s="117"/>
      <c r="QSZ17" s="117"/>
      <c r="QTA17" s="117"/>
      <c r="QTB17" s="117"/>
      <c r="QTC17" s="117"/>
      <c r="QTD17" s="117"/>
      <c r="QTE17" s="117"/>
      <c r="QTF17" s="117"/>
      <c r="QTG17" s="117"/>
      <c r="QTH17" s="117"/>
      <c r="QTI17" s="117"/>
      <c r="QTJ17" s="117"/>
      <c r="QTK17" s="117"/>
      <c r="QTL17" s="117"/>
      <c r="QTM17" s="117"/>
      <c r="QTN17" s="117"/>
      <c r="QTO17" s="117"/>
      <c r="QTP17" s="117"/>
      <c r="QTQ17" s="117"/>
      <c r="QTR17" s="117"/>
      <c r="QTS17" s="117"/>
      <c r="QTT17" s="117"/>
      <c r="QTU17" s="117"/>
      <c r="QTV17" s="117"/>
      <c r="QTW17" s="117"/>
      <c r="QTX17" s="117"/>
      <c r="QTY17" s="117"/>
      <c r="QTZ17" s="117"/>
      <c r="QUA17" s="117"/>
      <c r="QUB17" s="117"/>
      <c r="QUC17" s="117"/>
      <c r="QUD17" s="117"/>
      <c r="QUE17" s="117"/>
      <c r="QUF17" s="117"/>
      <c r="QUG17" s="117"/>
      <c r="QUH17" s="117"/>
      <c r="QUI17" s="117"/>
      <c r="QUJ17" s="117"/>
      <c r="QUK17" s="117"/>
      <c r="QUL17" s="117"/>
      <c r="QUM17" s="117"/>
      <c r="QUN17" s="117"/>
      <c r="QUO17" s="117"/>
      <c r="QUP17" s="117"/>
      <c r="QUQ17" s="117"/>
      <c r="QUR17" s="117"/>
      <c r="QUS17" s="117"/>
      <c r="QUT17" s="117"/>
      <c r="QUU17" s="117"/>
      <c r="QUV17" s="117"/>
      <c r="QUW17" s="117"/>
      <c r="QUX17" s="117"/>
      <c r="QUY17" s="117"/>
      <c r="QUZ17" s="117"/>
      <c r="QVA17" s="117"/>
      <c r="QVB17" s="117"/>
      <c r="QVC17" s="117"/>
      <c r="QVD17" s="117"/>
      <c r="QVE17" s="117"/>
      <c r="QVF17" s="117"/>
      <c r="QVG17" s="117"/>
      <c r="QVH17" s="117"/>
      <c r="QVI17" s="117"/>
      <c r="QVJ17" s="117"/>
      <c r="QVK17" s="117"/>
      <c r="QVL17" s="117"/>
      <c r="QVM17" s="117"/>
      <c r="QVN17" s="117"/>
      <c r="QVO17" s="117"/>
      <c r="QVP17" s="117"/>
      <c r="QVQ17" s="117"/>
      <c r="QVR17" s="117"/>
      <c r="QVS17" s="117"/>
      <c r="QVT17" s="117"/>
      <c r="QVU17" s="117"/>
      <c r="QVV17" s="117"/>
      <c r="QVW17" s="117"/>
      <c r="QVX17" s="117"/>
      <c r="QVY17" s="117"/>
      <c r="QVZ17" s="117"/>
      <c r="QWA17" s="117"/>
      <c r="QWB17" s="117"/>
      <c r="QWC17" s="117"/>
      <c r="QWD17" s="117"/>
      <c r="QWE17" s="117"/>
      <c r="QWF17" s="117"/>
      <c r="QWG17" s="117"/>
      <c r="QWH17" s="117"/>
      <c r="QWI17" s="117"/>
      <c r="QWJ17" s="117"/>
      <c r="QWK17" s="117"/>
      <c r="QWL17" s="117"/>
      <c r="QWM17" s="117"/>
      <c r="QWN17" s="117"/>
      <c r="QWO17" s="117"/>
      <c r="QWP17" s="117"/>
      <c r="QWQ17" s="117"/>
      <c r="QWR17" s="117"/>
      <c r="QWS17" s="117"/>
      <c r="QWT17" s="117"/>
      <c r="QWU17" s="117"/>
      <c r="QWV17" s="117"/>
      <c r="QWW17" s="117"/>
      <c r="QWX17" s="117"/>
      <c r="QWY17" s="117"/>
      <c r="QWZ17" s="117"/>
      <c r="QXA17" s="117"/>
      <c r="QXB17" s="117"/>
      <c r="QXC17" s="117"/>
      <c r="QXD17" s="117"/>
      <c r="QXE17" s="117"/>
      <c r="QXF17" s="117"/>
      <c r="QXG17" s="117"/>
      <c r="QXH17" s="117"/>
      <c r="QXI17" s="117"/>
      <c r="QXJ17" s="117"/>
      <c r="QXK17" s="117"/>
      <c r="QXL17" s="117"/>
      <c r="QXM17" s="117"/>
      <c r="QXN17" s="117"/>
      <c r="QXO17" s="117"/>
      <c r="QXP17" s="117"/>
      <c r="QXQ17" s="117"/>
      <c r="QXR17" s="117"/>
      <c r="QXS17" s="117"/>
      <c r="QXT17" s="117"/>
      <c r="QXU17" s="117"/>
      <c r="QXV17" s="117"/>
      <c r="QXW17" s="117"/>
      <c r="QXX17" s="117"/>
      <c r="QXY17" s="117"/>
      <c r="QXZ17" s="117"/>
      <c r="QYA17" s="117"/>
      <c r="QYB17" s="117"/>
      <c r="QYC17" s="117"/>
      <c r="QYD17" s="117"/>
      <c r="QYE17" s="117"/>
      <c r="QYF17" s="117"/>
      <c r="QYG17" s="117"/>
      <c r="QYH17" s="117"/>
      <c r="QYI17" s="117"/>
      <c r="QYJ17" s="117"/>
      <c r="QYK17" s="117"/>
      <c r="QYL17" s="117"/>
      <c r="QYM17" s="117"/>
      <c r="QYN17" s="117"/>
      <c r="QYO17" s="117"/>
      <c r="QYP17" s="117"/>
      <c r="QYQ17" s="117"/>
      <c r="QYR17" s="117"/>
      <c r="QYS17" s="117"/>
      <c r="QYT17" s="117"/>
      <c r="QYU17" s="117"/>
      <c r="QYV17" s="117"/>
      <c r="QYW17" s="117"/>
      <c r="QYX17" s="117"/>
      <c r="QYY17" s="117"/>
      <c r="QYZ17" s="117"/>
      <c r="QZA17" s="117"/>
      <c r="QZB17" s="117"/>
      <c r="QZC17" s="117"/>
      <c r="QZD17" s="117"/>
      <c r="QZE17" s="117"/>
      <c r="QZF17" s="117"/>
      <c r="QZG17" s="117"/>
      <c r="QZH17" s="117"/>
      <c r="QZI17" s="117"/>
      <c r="QZJ17" s="117"/>
      <c r="QZK17" s="117"/>
      <c r="QZL17" s="117"/>
      <c r="QZM17" s="117"/>
      <c r="QZN17" s="117"/>
      <c r="QZO17" s="117"/>
      <c r="QZP17" s="117"/>
      <c r="QZQ17" s="117"/>
      <c r="QZR17" s="117"/>
      <c r="QZS17" s="117"/>
      <c r="QZT17" s="117"/>
      <c r="QZU17" s="117"/>
      <c r="QZV17" s="117"/>
      <c r="QZW17" s="117"/>
      <c r="QZX17" s="117"/>
      <c r="QZY17" s="117"/>
      <c r="QZZ17" s="117"/>
      <c r="RAA17" s="117"/>
      <c r="RAB17" s="117"/>
      <c r="RAC17" s="117"/>
      <c r="RAD17" s="117"/>
      <c r="RAE17" s="117"/>
      <c r="RAF17" s="117"/>
      <c r="RAG17" s="117"/>
      <c r="RAH17" s="117"/>
      <c r="RAI17" s="117"/>
      <c r="RAJ17" s="117"/>
      <c r="RAK17" s="117"/>
      <c r="RAL17" s="117"/>
      <c r="RAM17" s="117"/>
      <c r="RAN17" s="117"/>
      <c r="RAO17" s="117"/>
      <c r="RAP17" s="117"/>
      <c r="RAQ17" s="117"/>
      <c r="RAR17" s="117"/>
      <c r="RAS17" s="117"/>
      <c r="RAT17" s="117"/>
      <c r="RAU17" s="117"/>
      <c r="RAV17" s="117"/>
      <c r="RAW17" s="117"/>
      <c r="RAX17" s="117"/>
      <c r="RAY17" s="117"/>
      <c r="RAZ17" s="117"/>
      <c r="RBA17" s="117"/>
      <c r="RBB17" s="117"/>
      <c r="RBC17" s="117"/>
      <c r="RBD17" s="117"/>
      <c r="RBE17" s="117"/>
      <c r="RBF17" s="117"/>
      <c r="RBG17" s="117"/>
      <c r="RBH17" s="117"/>
      <c r="RBI17" s="117"/>
      <c r="RBJ17" s="117"/>
      <c r="RBK17" s="117"/>
      <c r="RBL17" s="117"/>
      <c r="RBM17" s="117"/>
      <c r="RBN17" s="117"/>
      <c r="RBO17" s="117"/>
      <c r="RBP17" s="117"/>
      <c r="RBQ17" s="117"/>
      <c r="RBR17" s="117"/>
      <c r="RBS17" s="117"/>
      <c r="RBT17" s="117"/>
      <c r="RBU17" s="117"/>
      <c r="RBV17" s="117"/>
      <c r="RBW17" s="117"/>
      <c r="RBX17" s="117"/>
      <c r="RBY17" s="117"/>
      <c r="RBZ17" s="117"/>
      <c r="RCA17" s="117"/>
      <c r="RCB17" s="117"/>
      <c r="RCC17" s="117"/>
      <c r="RCD17" s="117"/>
      <c r="RCE17" s="117"/>
      <c r="RCF17" s="117"/>
      <c r="RCG17" s="117"/>
      <c r="RCH17" s="117"/>
      <c r="RCI17" s="117"/>
      <c r="RCJ17" s="117"/>
      <c r="RCK17" s="117"/>
      <c r="RCL17" s="117"/>
      <c r="RCM17" s="117"/>
      <c r="RCN17" s="117"/>
      <c r="RCO17" s="117"/>
      <c r="RCP17" s="117"/>
      <c r="RCQ17" s="117"/>
      <c r="RCR17" s="117"/>
      <c r="RCS17" s="117"/>
      <c r="RCT17" s="117"/>
      <c r="RCU17" s="117"/>
      <c r="RCV17" s="117"/>
      <c r="RCW17" s="117"/>
      <c r="RCX17" s="117"/>
      <c r="RCY17" s="117"/>
      <c r="RCZ17" s="117"/>
      <c r="RDA17" s="117"/>
      <c r="RDB17" s="117"/>
      <c r="RDC17" s="117"/>
      <c r="RDD17" s="117"/>
      <c r="RDE17" s="117"/>
      <c r="RDF17" s="117"/>
      <c r="RDG17" s="117"/>
      <c r="RDH17" s="117"/>
      <c r="RDI17" s="117"/>
      <c r="RDJ17" s="117"/>
      <c r="RDK17" s="117"/>
      <c r="RDL17" s="117"/>
      <c r="RDM17" s="117"/>
      <c r="RDN17" s="117"/>
      <c r="RDO17" s="117"/>
      <c r="RDP17" s="117"/>
      <c r="RDQ17" s="117"/>
      <c r="RDR17" s="117"/>
      <c r="RDS17" s="117"/>
      <c r="RDT17" s="117"/>
      <c r="RDU17" s="117"/>
      <c r="RDV17" s="117"/>
      <c r="RDW17" s="117"/>
      <c r="RDX17" s="117"/>
      <c r="RDY17" s="117"/>
      <c r="RDZ17" s="117"/>
      <c r="REA17" s="117"/>
      <c r="REB17" s="117"/>
      <c r="REC17" s="117"/>
      <c r="RED17" s="117"/>
      <c r="REE17" s="117"/>
      <c r="REF17" s="117"/>
      <c r="REG17" s="117"/>
      <c r="REH17" s="117"/>
      <c r="REI17" s="117"/>
      <c r="REJ17" s="117"/>
      <c r="REK17" s="117"/>
      <c r="REL17" s="117"/>
      <c r="REM17" s="117"/>
      <c r="REN17" s="117"/>
      <c r="REO17" s="117"/>
      <c r="REP17" s="117"/>
      <c r="REQ17" s="117"/>
      <c r="RER17" s="117"/>
      <c r="RES17" s="117"/>
      <c r="RET17" s="117"/>
      <c r="REU17" s="117"/>
      <c r="REV17" s="117"/>
      <c r="REW17" s="117"/>
      <c r="REX17" s="117"/>
      <c r="REY17" s="117"/>
      <c r="REZ17" s="117"/>
      <c r="RFA17" s="117"/>
      <c r="RFB17" s="117"/>
      <c r="RFC17" s="117"/>
      <c r="RFD17" s="117"/>
      <c r="RFE17" s="117"/>
      <c r="RFF17" s="117"/>
      <c r="RFG17" s="117"/>
      <c r="RFH17" s="117"/>
      <c r="RFI17" s="117"/>
      <c r="RFJ17" s="117"/>
      <c r="RFK17" s="117"/>
      <c r="RFL17" s="117"/>
      <c r="RFM17" s="117"/>
      <c r="RFN17" s="117"/>
      <c r="RFO17" s="117"/>
      <c r="RFP17" s="117"/>
      <c r="RFQ17" s="117"/>
      <c r="RFR17" s="117"/>
      <c r="RFS17" s="117"/>
      <c r="RFT17" s="117"/>
      <c r="RFU17" s="117"/>
      <c r="RFV17" s="117"/>
      <c r="RFW17" s="117"/>
      <c r="RFX17" s="117"/>
      <c r="RFY17" s="117"/>
      <c r="RFZ17" s="117"/>
      <c r="RGA17" s="117"/>
      <c r="RGB17" s="117"/>
      <c r="RGC17" s="117"/>
      <c r="RGD17" s="117"/>
      <c r="RGE17" s="117"/>
      <c r="RGF17" s="117"/>
      <c r="RGG17" s="117"/>
      <c r="RGH17" s="117"/>
      <c r="RGI17" s="117"/>
      <c r="RGJ17" s="117"/>
      <c r="RGK17" s="117"/>
      <c r="RGL17" s="117"/>
      <c r="RGM17" s="117"/>
      <c r="RGN17" s="117"/>
      <c r="RGO17" s="117"/>
      <c r="RGP17" s="117"/>
      <c r="RGQ17" s="117"/>
      <c r="RGR17" s="117"/>
      <c r="RGS17" s="117"/>
      <c r="RGT17" s="117"/>
      <c r="RGU17" s="117"/>
      <c r="RGV17" s="117"/>
      <c r="RGW17" s="117"/>
      <c r="RGX17" s="117"/>
      <c r="RGY17" s="117"/>
      <c r="RGZ17" s="117"/>
      <c r="RHA17" s="117"/>
      <c r="RHB17" s="117"/>
      <c r="RHC17" s="117"/>
      <c r="RHD17" s="117"/>
      <c r="RHE17" s="117"/>
      <c r="RHF17" s="117"/>
      <c r="RHG17" s="117"/>
      <c r="RHH17" s="117"/>
      <c r="RHI17" s="117"/>
      <c r="RHJ17" s="117"/>
      <c r="RHK17" s="117"/>
      <c r="RHL17" s="117"/>
      <c r="RHM17" s="117"/>
      <c r="RHN17" s="117"/>
      <c r="RHO17" s="117"/>
      <c r="RHP17" s="117"/>
      <c r="RHQ17" s="117"/>
      <c r="RHR17" s="117"/>
      <c r="RHS17" s="117"/>
      <c r="RHT17" s="117"/>
      <c r="RHU17" s="117"/>
      <c r="RHV17" s="117"/>
      <c r="RHW17" s="117"/>
      <c r="RHX17" s="117"/>
      <c r="RHY17" s="117"/>
      <c r="RHZ17" s="117"/>
      <c r="RIA17" s="117"/>
      <c r="RIB17" s="117"/>
      <c r="RIC17" s="117"/>
      <c r="RID17" s="117"/>
      <c r="RIE17" s="117"/>
      <c r="RIF17" s="117"/>
      <c r="RIG17" s="117"/>
      <c r="RIH17" s="117"/>
      <c r="RII17" s="117"/>
      <c r="RIJ17" s="117"/>
      <c r="RIK17" s="117"/>
      <c r="RIL17" s="117"/>
      <c r="RIM17" s="117"/>
      <c r="RIN17" s="117"/>
      <c r="RIO17" s="117"/>
      <c r="RIP17" s="117"/>
      <c r="RIQ17" s="117"/>
      <c r="RIR17" s="117"/>
      <c r="RIS17" s="117"/>
      <c r="RIT17" s="117"/>
      <c r="RIU17" s="117"/>
      <c r="RIV17" s="117"/>
      <c r="RIW17" s="117"/>
      <c r="RIX17" s="117"/>
      <c r="RIY17" s="117"/>
      <c r="RIZ17" s="117"/>
      <c r="RJA17" s="117"/>
      <c r="RJB17" s="117"/>
      <c r="RJC17" s="117"/>
      <c r="RJD17" s="117"/>
      <c r="RJE17" s="117"/>
      <c r="RJF17" s="117"/>
      <c r="RJG17" s="117"/>
      <c r="RJH17" s="117"/>
      <c r="RJI17" s="117"/>
      <c r="RJJ17" s="117"/>
      <c r="RJK17" s="117"/>
      <c r="RJL17" s="117"/>
      <c r="RJM17" s="117"/>
      <c r="RJN17" s="117"/>
      <c r="RJO17" s="117"/>
      <c r="RJP17" s="117"/>
      <c r="RJQ17" s="117"/>
      <c r="RJR17" s="117"/>
      <c r="RJS17" s="117"/>
      <c r="RJT17" s="117"/>
      <c r="RJU17" s="117"/>
      <c r="RJV17" s="117"/>
      <c r="RJW17" s="117"/>
      <c r="RJX17" s="117"/>
      <c r="RJY17" s="117"/>
      <c r="RJZ17" s="117"/>
      <c r="RKA17" s="117"/>
      <c r="RKB17" s="117"/>
      <c r="RKC17" s="117"/>
      <c r="RKD17" s="117"/>
      <c r="RKE17" s="117"/>
      <c r="RKF17" s="117"/>
      <c r="RKG17" s="117"/>
      <c r="RKH17" s="117"/>
      <c r="RKI17" s="117"/>
      <c r="RKJ17" s="117"/>
      <c r="RKK17" s="117"/>
      <c r="RKL17" s="117"/>
      <c r="RKM17" s="117"/>
      <c r="RKN17" s="117"/>
      <c r="RKO17" s="117"/>
      <c r="RKP17" s="117"/>
      <c r="RKQ17" s="117"/>
      <c r="RKR17" s="117"/>
      <c r="RKS17" s="117"/>
      <c r="RKT17" s="117"/>
      <c r="RKU17" s="117"/>
      <c r="RKV17" s="117"/>
      <c r="RKW17" s="117"/>
      <c r="RKX17" s="117"/>
      <c r="RKY17" s="117"/>
      <c r="RKZ17" s="117"/>
      <c r="RLA17" s="117"/>
      <c r="RLB17" s="117"/>
      <c r="RLC17" s="117"/>
      <c r="RLD17" s="117"/>
      <c r="RLE17" s="117"/>
      <c r="RLF17" s="117"/>
      <c r="RLG17" s="117"/>
      <c r="RLH17" s="117"/>
      <c r="RLI17" s="117"/>
      <c r="RLJ17" s="117"/>
      <c r="RLK17" s="117"/>
      <c r="RLL17" s="117"/>
      <c r="RLM17" s="117"/>
      <c r="RLN17" s="117"/>
      <c r="RLO17" s="117"/>
      <c r="RLP17" s="117"/>
      <c r="RLQ17" s="117"/>
      <c r="RLR17" s="117"/>
      <c r="RLS17" s="117"/>
      <c r="RLT17" s="117"/>
      <c r="RLU17" s="117"/>
      <c r="RLV17" s="117"/>
      <c r="RLW17" s="117"/>
      <c r="RLX17" s="117"/>
      <c r="RLY17" s="117"/>
      <c r="RLZ17" s="117"/>
      <c r="RMA17" s="117"/>
      <c r="RMB17" s="117"/>
      <c r="RMC17" s="117"/>
      <c r="RMD17" s="117"/>
      <c r="RME17" s="117"/>
      <c r="RMF17" s="117"/>
      <c r="RMG17" s="117"/>
      <c r="RMH17" s="117"/>
      <c r="RMI17" s="117"/>
      <c r="RMJ17" s="117"/>
      <c r="RMK17" s="117"/>
      <c r="RML17" s="117"/>
      <c r="RMM17" s="117"/>
      <c r="RMN17" s="117"/>
      <c r="RMO17" s="117"/>
      <c r="RMP17" s="117"/>
      <c r="RMQ17" s="117"/>
      <c r="RMR17" s="117"/>
      <c r="RMS17" s="117"/>
      <c r="RMT17" s="117"/>
      <c r="RMU17" s="117"/>
      <c r="RMV17" s="117"/>
      <c r="RMW17" s="117"/>
      <c r="RMX17" s="117"/>
      <c r="RMY17" s="117"/>
      <c r="RMZ17" s="117"/>
      <c r="RNA17" s="117"/>
      <c r="RNB17" s="117"/>
      <c r="RNC17" s="117"/>
      <c r="RND17" s="117"/>
      <c r="RNE17" s="117"/>
      <c r="RNF17" s="117"/>
      <c r="RNG17" s="117"/>
      <c r="RNH17" s="117"/>
      <c r="RNI17" s="117"/>
      <c r="RNJ17" s="117"/>
      <c r="RNK17" s="117"/>
      <c r="RNL17" s="117"/>
      <c r="RNM17" s="117"/>
      <c r="RNN17" s="117"/>
      <c r="RNO17" s="117"/>
      <c r="RNP17" s="117"/>
      <c r="RNQ17" s="117"/>
      <c r="RNR17" s="117"/>
      <c r="RNS17" s="117"/>
      <c r="RNT17" s="117"/>
      <c r="RNU17" s="117"/>
      <c r="RNV17" s="117"/>
      <c r="RNW17" s="117"/>
      <c r="RNX17" s="117"/>
      <c r="RNY17" s="117"/>
      <c r="RNZ17" s="117"/>
      <c r="ROA17" s="117"/>
      <c r="ROB17" s="117"/>
      <c r="ROC17" s="117"/>
      <c r="ROD17" s="117"/>
      <c r="ROE17" s="117"/>
      <c r="ROF17" s="117"/>
      <c r="ROG17" s="117"/>
      <c r="ROH17" s="117"/>
      <c r="ROI17" s="117"/>
      <c r="ROJ17" s="117"/>
      <c r="ROK17" s="117"/>
      <c r="ROL17" s="117"/>
      <c r="ROM17" s="117"/>
      <c r="RON17" s="117"/>
      <c r="ROO17" s="117"/>
      <c r="ROP17" s="117"/>
      <c r="ROQ17" s="117"/>
      <c r="ROR17" s="117"/>
      <c r="ROS17" s="117"/>
      <c r="ROT17" s="117"/>
      <c r="ROU17" s="117"/>
      <c r="ROV17" s="117"/>
      <c r="ROW17" s="117"/>
      <c r="ROX17" s="117"/>
      <c r="ROY17" s="117"/>
      <c r="ROZ17" s="117"/>
      <c r="RPA17" s="117"/>
      <c r="RPB17" s="117"/>
      <c r="RPC17" s="117"/>
      <c r="RPD17" s="117"/>
      <c r="RPE17" s="117"/>
      <c r="RPF17" s="117"/>
      <c r="RPG17" s="117"/>
      <c r="RPH17" s="117"/>
      <c r="RPI17" s="117"/>
      <c r="RPJ17" s="117"/>
      <c r="RPK17" s="117"/>
      <c r="RPL17" s="117"/>
      <c r="RPM17" s="117"/>
      <c r="RPN17" s="117"/>
      <c r="RPO17" s="117"/>
      <c r="RPP17" s="117"/>
      <c r="RPQ17" s="117"/>
      <c r="RPR17" s="117"/>
      <c r="RPS17" s="117"/>
      <c r="RPT17" s="117"/>
      <c r="RPU17" s="117"/>
      <c r="RPV17" s="117"/>
      <c r="RPW17" s="117"/>
      <c r="RPX17" s="117"/>
      <c r="RPY17" s="117"/>
      <c r="RPZ17" s="117"/>
      <c r="RQA17" s="117"/>
      <c r="RQB17" s="117"/>
      <c r="RQC17" s="117"/>
      <c r="RQD17" s="117"/>
      <c r="RQE17" s="117"/>
      <c r="RQF17" s="117"/>
      <c r="RQG17" s="117"/>
      <c r="RQH17" s="117"/>
      <c r="RQI17" s="117"/>
      <c r="RQJ17" s="117"/>
      <c r="RQK17" s="117"/>
      <c r="RQL17" s="117"/>
      <c r="RQM17" s="117"/>
      <c r="RQN17" s="117"/>
      <c r="RQO17" s="117"/>
      <c r="RQP17" s="117"/>
      <c r="RQQ17" s="117"/>
      <c r="RQR17" s="117"/>
      <c r="RQS17" s="117"/>
      <c r="RQT17" s="117"/>
      <c r="RQU17" s="117"/>
      <c r="RQV17" s="117"/>
      <c r="RQW17" s="117"/>
      <c r="RQX17" s="117"/>
      <c r="RQY17" s="117"/>
      <c r="RQZ17" s="117"/>
      <c r="RRA17" s="117"/>
      <c r="RRB17" s="117"/>
      <c r="RRC17" s="117"/>
      <c r="RRD17" s="117"/>
      <c r="RRE17" s="117"/>
      <c r="RRF17" s="117"/>
      <c r="RRG17" s="117"/>
      <c r="RRH17" s="117"/>
      <c r="RRI17" s="117"/>
      <c r="RRJ17" s="117"/>
      <c r="RRK17" s="117"/>
      <c r="RRL17" s="117"/>
      <c r="RRM17" s="117"/>
      <c r="RRN17" s="117"/>
      <c r="RRO17" s="117"/>
      <c r="RRP17" s="117"/>
      <c r="RRQ17" s="117"/>
      <c r="RRR17" s="117"/>
      <c r="RRS17" s="117"/>
      <c r="RRT17" s="117"/>
      <c r="RRU17" s="117"/>
      <c r="RRV17" s="117"/>
      <c r="RRW17" s="117"/>
      <c r="RRX17" s="117"/>
      <c r="RRY17" s="117"/>
      <c r="RRZ17" s="117"/>
      <c r="RSA17" s="117"/>
      <c r="RSB17" s="117"/>
      <c r="RSC17" s="117"/>
      <c r="RSD17" s="117"/>
      <c r="RSE17" s="117"/>
      <c r="RSF17" s="117"/>
      <c r="RSG17" s="117"/>
      <c r="RSH17" s="117"/>
      <c r="RSI17" s="117"/>
      <c r="RSJ17" s="117"/>
      <c r="RSK17" s="117"/>
      <c r="RSL17" s="117"/>
      <c r="RSM17" s="117"/>
      <c r="RSN17" s="117"/>
      <c r="RSO17" s="117"/>
      <c r="RSP17" s="117"/>
      <c r="RSQ17" s="117"/>
      <c r="RSR17" s="117"/>
      <c r="RSS17" s="117"/>
      <c r="RST17" s="117"/>
      <c r="RSU17" s="117"/>
      <c r="RSV17" s="117"/>
      <c r="RSW17" s="117"/>
      <c r="RSX17" s="117"/>
      <c r="RSY17" s="117"/>
      <c r="RSZ17" s="117"/>
      <c r="RTA17" s="117"/>
      <c r="RTB17" s="117"/>
      <c r="RTC17" s="117"/>
      <c r="RTD17" s="117"/>
      <c r="RTE17" s="117"/>
      <c r="RTF17" s="117"/>
      <c r="RTG17" s="117"/>
      <c r="RTH17" s="117"/>
      <c r="RTI17" s="117"/>
      <c r="RTJ17" s="117"/>
      <c r="RTK17" s="117"/>
      <c r="RTL17" s="117"/>
      <c r="RTM17" s="117"/>
      <c r="RTN17" s="117"/>
      <c r="RTO17" s="117"/>
      <c r="RTP17" s="117"/>
      <c r="RTQ17" s="117"/>
      <c r="RTR17" s="117"/>
      <c r="RTS17" s="117"/>
      <c r="RTT17" s="117"/>
      <c r="RTU17" s="117"/>
      <c r="RTV17" s="117"/>
      <c r="RTW17" s="117"/>
      <c r="RTX17" s="117"/>
      <c r="RTY17" s="117"/>
      <c r="RTZ17" s="117"/>
      <c r="RUA17" s="117"/>
      <c r="RUB17" s="117"/>
      <c r="RUC17" s="117"/>
      <c r="RUD17" s="117"/>
      <c r="RUE17" s="117"/>
      <c r="RUF17" s="117"/>
      <c r="RUG17" s="117"/>
      <c r="RUH17" s="117"/>
      <c r="RUI17" s="117"/>
      <c r="RUJ17" s="117"/>
      <c r="RUK17" s="117"/>
      <c r="RUL17" s="117"/>
      <c r="RUM17" s="117"/>
      <c r="RUN17" s="117"/>
      <c r="RUO17" s="117"/>
      <c r="RUP17" s="117"/>
      <c r="RUQ17" s="117"/>
      <c r="RUR17" s="117"/>
      <c r="RUS17" s="117"/>
      <c r="RUT17" s="117"/>
      <c r="RUU17" s="117"/>
      <c r="RUV17" s="117"/>
      <c r="RUW17" s="117"/>
      <c r="RUX17" s="117"/>
      <c r="RUY17" s="117"/>
      <c r="RUZ17" s="117"/>
      <c r="RVA17" s="117"/>
      <c r="RVB17" s="117"/>
      <c r="RVC17" s="117"/>
      <c r="RVD17" s="117"/>
      <c r="RVE17" s="117"/>
      <c r="RVF17" s="117"/>
      <c r="RVG17" s="117"/>
      <c r="RVH17" s="117"/>
      <c r="RVI17" s="117"/>
      <c r="RVJ17" s="117"/>
      <c r="RVK17" s="117"/>
      <c r="RVL17" s="117"/>
      <c r="RVM17" s="117"/>
      <c r="RVN17" s="117"/>
      <c r="RVO17" s="117"/>
      <c r="RVP17" s="117"/>
      <c r="RVQ17" s="117"/>
      <c r="RVR17" s="117"/>
      <c r="RVS17" s="117"/>
      <c r="RVT17" s="117"/>
      <c r="RVU17" s="117"/>
      <c r="RVV17" s="117"/>
      <c r="RVW17" s="117"/>
      <c r="RVX17" s="117"/>
      <c r="RVY17" s="117"/>
      <c r="RVZ17" s="117"/>
      <c r="RWA17" s="117"/>
      <c r="RWB17" s="117"/>
      <c r="RWC17" s="117"/>
      <c r="RWD17" s="117"/>
      <c r="RWE17" s="117"/>
      <c r="RWF17" s="117"/>
      <c r="RWG17" s="117"/>
      <c r="RWH17" s="117"/>
      <c r="RWI17" s="117"/>
      <c r="RWJ17" s="117"/>
      <c r="RWK17" s="117"/>
      <c r="RWL17" s="117"/>
      <c r="RWM17" s="117"/>
      <c r="RWN17" s="117"/>
      <c r="RWO17" s="117"/>
      <c r="RWP17" s="117"/>
      <c r="RWQ17" s="117"/>
      <c r="RWR17" s="117"/>
      <c r="RWS17" s="117"/>
      <c r="RWT17" s="117"/>
      <c r="RWU17" s="117"/>
      <c r="RWV17" s="117"/>
      <c r="RWW17" s="117"/>
      <c r="RWX17" s="117"/>
      <c r="RWY17" s="117"/>
      <c r="RWZ17" s="117"/>
      <c r="RXA17" s="117"/>
      <c r="RXB17" s="117"/>
      <c r="RXC17" s="117"/>
      <c r="RXD17" s="117"/>
      <c r="RXE17" s="117"/>
      <c r="RXF17" s="117"/>
      <c r="RXG17" s="117"/>
      <c r="RXH17" s="117"/>
      <c r="RXI17" s="117"/>
      <c r="RXJ17" s="117"/>
      <c r="RXK17" s="117"/>
      <c r="RXL17" s="117"/>
      <c r="RXM17" s="117"/>
      <c r="RXN17" s="117"/>
      <c r="RXO17" s="117"/>
      <c r="RXP17" s="117"/>
      <c r="RXQ17" s="117"/>
      <c r="RXR17" s="117"/>
      <c r="RXS17" s="117"/>
      <c r="RXT17" s="117"/>
      <c r="RXU17" s="117"/>
      <c r="RXV17" s="117"/>
      <c r="RXW17" s="117"/>
      <c r="RXX17" s="117"/>
      <c r="RXY17" s="117"/>
      <c r="RXZ17" s="117"/>
      <c r="RYA17" s="117"/>
      <c r="RYB17" s="117"/>
      <c r="RYC17" s="117"/>
      <c r="RYD17" s="117"/>
      <c r="RYE17" s="117"/>
      <c r="RYF17" s="117"/>
      <c r="RYG17" s="117"/>
      <c r="RYH17" s="117"/>
      <c r="RYI17" s="117"/>
      <c r="RYJ17" s="117"/>
      <c r="RYK17" s="117"/>
      <c r="RYL17" s="117"/>
      <c r="RYM17" s="117"/>
      <c r="RYN17" s="117"/>
      <c r="RYO17" s="117"/>
      <c r="RYP17" s="117"/>
      <c r="RYQ17" s="117"/>
      <c r="RYR17" s="117"/>
      <c r="RYS17" s="117"/>
      <c r="RYT17" s="117"/>
      <c r="RYU17" s="117"/>
      <c r="RYV17" s="117"/>
      <c r="RYW17" s="117"/>
      <c r="RYX17" s="117"/>
      <c r="RYY17" s="117"/>
      <c r="RYZ17" s="117"/>
      <c r="RZA17" s="117"/>
      <c r="RZB17" s="117"/>
      <c r="RZC17" s="117"/>
      <c r="RZD17" s="117"/>
      <c r="RZE17" s="117"/>
      <c r="RZF17" s="117"/>
      <c r="RZG17" s="117"/>
      <c r="RZH17" s="117"/>
      <c r="RZI17" s="117"/>
      <c r="RZJ17" s="117"/>
      <c r="RZK17" s="117"/>
      <c r="RZL17" s="117"/>
      <c r="RZM17" s="117"/>
      <c r="RZN17" s="117"/>
      <c r="RZO17" s="117"/>
      <c r="RZP17" s="117"/>
      <c r="RZQ17" s="117"/>
      <c r="RZR17" s="117"/>
      <c r="RZS17" s="117"/>
      <c r="RZT17" s="117"/>
      <c r="RZU17" s="117"/>
      <c r="RZV17" s="117"/>
      <c r="RZW17" s="117"/>
      <c r="RZX17" s="117"/>
      <c r="RZY17" s="117"/>
      <c r="RZZ17" s="117"/>
      <c r="SAA17" s="117"/>
      <c r="SAB17" s="117"/>
      <c r="SAC17" s="117"/>
      <c r="SAD17" s="117"/>
      <c r="SAE17" s="117"/>
      <c r="SAF17" s="117"/>
      <c r="SAG17" s="117"/>
      <c r="SAH17" s="117"/>
      <c r="SAI17" s="117"/>
      <c r="SAJ17" s="117"/>
      <c r="SAK17" s="117"/>
      <c r="SAL17" s="117"/>
      <c r="SAM17" s="117"/>
      <c r="SAN17" s="117"/>
      <c r="SAO17" s="117"/>
      <c r="SAP17" s="117"/>
      <c r="SAQ17" s="117"/>
      <c r="SAR17" s="117"/>
      <c r="SAS17" s="117"/>
      <c r="SAT17" s="117"/>
      <c r="SAU17" s="117"/>
      <c r="SAV17" s="117"/>
      <c r="SAW17" s="117"/>
      <c r="SAX17" s="117"/>
      <c r="SAY17" s="117"/>
      <c r="SAZ17" s="117"/>
      <c r="SBA17" s="117"/>
      <c r="SBB17" s="117"/>
      <c r="SBC17" s="117"/>
      <c r="SBD17" s="117"/>
      <c r="SBE17" s="117"/>
      <c r="SBF17" s="117"/>
      <c r="SBG17" s="117"/>
      <c r="SBH17" s="117"/>
      <c r="SBI17" s="117"/>
      <c r="SBJ17" s="117"/>
      <c r="SBK17" s="117"/>
      <c r="SBL17" s="117"/>
      <c r="SBM17" s="117"/>
      <c r="SBN17" s="117"/>
      <c r="SBO17" s="117"/>
      <c r="SBP17" s="117"/>
      <c r="SBQ17" s="117"/>
      <c r="SBR17" s="117"/>
      <c r="SBS17" s="117"/>
      <c r="SBT17" s="117"/>
      <c r="SBU17" s="117"/>
      <c r="SBV17" s="117"/>
      <c r="SBW17" s="117"/>
      <c r="SBX17" s="117"/>
      <c r="SBY17" s="117"/>
      <c r="SBZ17" s="117"/>
      <c r="SCA17" s="117"/>
      <c r="SCB17" s="117"/>
      <c r="SCC17" s="117"/>
      <c r="SCD17" s="117"/>
      <c r="SCE17" s="117"/>
      <c r="SCF17" s="117"/>
      <c r="SCG17" s="117"/>
      <c r="SCH17" s="117"/>
      <c r="SCI17" s="117"/>
      <c r="SCJ17" s="117"/>
      <c r="SCK17" s="117"/>
      <c r="SCL17" s="117"/>
      <c r="SCM17" s="117"/>
      <c r="SCN17" s="117"/>
      <c r="SCO17" s="117"/>
      <c r="SCP17" s="117"/>
      <c r="SCQ17" s="117"/>
      <c r="SCR17" s="117"/>
      <c r="SCS17" s="117"/>
      <c r="SCT17" s="117"/>
      <c r="SCU17" s="117"/>
      <c r="SCV17" s="117"/>
      <c r="SCW17" s="117"/>
      <c r="SCX17" s="117"/>
      <c r="SCY17" s="117"/>
      <c r="SCZ17" s="117"/>
      <c r="SDA17" s="117"/>
      <c r="SDB17" s="117"/>
      <c r="SDC17" s="117"/>
      <c r="SDD17" s="117"/>
      <c r="SDE17" s="117"/>
      <c r="SDF17" s="117"/>
      <c r="SDG17" s="117"/>
      <c r="SDH17" s="117"/>
      <c r="SDI17" s="117"/>
      <c r="SDJ17" s="117"/>
      <c r="SDK17" s="117"/>
      <c r="SDL17" s="117"/>
      <c r="SDM17" s="117"/>
      <c r="SDN17" s="117"/>
      <c r="SDO17" s="117"/>
      <c r="SDP17" s="117"/>
      <c r="SDQ17" s="117"/>
      <c r="SDR17" s="117"/>
      <c r="SDS17" s="117"/>
      <c r="SDT17" s="117"/>
      <c r="SDU17" s="117"/>
      <c r="SDV17" s="117"/>
      <c r="SDW17" s="117"/>
      <c r="SDX17" s="117"/>
      <c r="SDY17" s="117"/>
      <c r="SDZ17" s="117"/>
      <c r="SEA17" s="117"/>
      <c r="SEB17" s="117"/>
      <c r="SEC17" s="117"/>
      <c r="SED17" s="117"/>
      <c r="SEE17" s="117"/>
      <c r="SEF17" s="117"/>
      <c r="SEG17" s="117"/>
      <c r="SEH17" s="117"/>
      <c r="SEI17" s="117"/>
      <c r="SEJ17" s="117"/>
      <c r="SEK17" s="117"/>
      <c r="SEL17" s="117"/>
      <c r="SEM17" s="117"/>
      <c r="SEN17" s="117"/>
      <c r="SEO17" s="117"/>
      <c r="SEP17" s="117"/>
      <c r="SEQ17" s="117"/>
      <c r="SER17" s="117"/>
      <c r="SES17" s="117"/>
      <c r="SET17" s="117"/>
      <c r="SEU17" s="117"/>
      <c r="SEV17" s="117"/>
      <c r="SEW17" s="117"/>
      <c r="SEX17" s="117"/>
      <c r="SEY17" s="117"/>
      <c r="SEZ17" s="117"/>
      <c r="SFA17" s="117"/>
      <c r="SFB17" s="117"/>
      <c r="SFC17" s="117"/>
      <c r="SFD17" s="117"/>
      <c r="SFE17" s="117"/>
      <c r="SFF17" s="117"/>
      <c r="SFG17" s="117"/>
      <c r="SFH17" s="117"/>
      <c r="SFI17" s="117"/>
      <c r="SFJ17" s="117"/>
      <c r="SFK17" s="117"/>
      <c r="SFL17" s="117"/>
      <c r="SFM17" s="117"/>
      <c r="SFN17" s="117"/>
      <c r="SFO17" s="117"/>
      <c r="SFP17" s="117"/>
      <c r="SFQ17" s="117"/>
      <c r="SFR17" s="117"/>
      <c r="SFS17" s="117"/>
      <c r="SFT17" s="117"/>
      <c r="SFU17" s="117"/>
      <c r="SFV17" s="117"/>
      <c r="SFW17" s="117"/>
      <c r="SFX17" s="117"/>
      <c r="SFY17" s="117"/>
      <c r="SFZ17" s="117"/>
      <c r="SGA17" s="117"/>
      <c r="SGB17" s="117"/>
      <c r="SGC17" s="117"/>
      <c r="SGD17" s="117"/>
      <c r="SGE17" s="117"/>
      <c r="SGF17" s="117"/>
      <c r="SGG17" s="117"/>
      <c r="SGH17" s="117"/>
      <c r="SGI17" s="117"/>
      <c r="SGJ17" s="117"/>
      <c r="SGK17" s="117"/>
      <c r="SGL17" s="117"/>
      <c r="SGM17" s="117"/>
      <c r="SGN17" s="117"/>
      <c r="SGO17" s="117"/>
      <c r="SGP17" s="117"/>
      <c r="SGQ17" s="117"/>
      <c r="SGR17" s="117"/>
      <c r="SGS17" s="117"/>
      <c r="SGT17" s="117"/>
      <c r="SGU17" s="117"/>
      <c r="SGV17" s="117"/>
      <c r="SGW17" s="117"/>
      <c r="SGX17" s="117"/>
      <c r="SGY17" s="117"/>
      <c r="SGZ17" s="117"/>
      <c r="SHA17" s="117"/>
      <c r="SHB17" s="117"/>
      <c r="SHC17" s="117"/>
      <c r="SHD17" s="117"/>
      <c r="SHE17" s="117"/>
      <c r="SHF17" s="117"/>
      <c r="SHG17" s="117"/>
      <c r="SHH17" s="117"/>
      <c r="SHI17" s="117"/>
      <c r="SHJ17" s="117"/>
      <c r="SHK17" s="117"/>
      <c r="SHL17" s="117"/>
      <c r="SHM17" s="117"/>
      <c r="SHN17" s="117"/>
      <c r="SHO17" s="117"/>
      <c r="SHP17" s="117"/>
      <c r="SHQ17" s="117"/>
      <c r="SHR17" s="117"/>
      <c r="SHS17" s="117"/>
      <c r="SHT17" s="117"/>
      <c r="SHU17" s="117"/>
      <c r="SHV17" s="117"/>
      <c r="SHW17" s="117"/>
      <c r="SHX17" s="117"/>
      <c r="SHY17" s="117"/>
      <c r="SHZ17" s="117"/>
      <c r="SIA17" s="117"/>
      <c r="SIB17" s="117"/>
      <c r="SIC17" s="117"/>
      <c r="SID17" s="117"/>
      <c r="SIE17" s="117"/>
      <c r="SIF17" s="117"/>
      <c r="SIG17" s="117"/>
      <c r="SIH17" s="117"/>
      <c r="SII17" s="117"/>
      <c r="SIJ17" s="117"/>
      <c r="SIK17" s="117"/>
      <c r="SIL17" s="117"/>
      <c r="SIM17" s="117"/>
      <c r="SIN17" s="117"/>
      <c r="SIO17" s="117"/>
      <c r="SIP17" s="117"/>
      <c r="SIQ17" s="117"/>
      <c r="SIR17" s="117"/>
      <c r="SIS17" s="117"/>
      <c r="SIT17" s="117"/>
      <c r="SIU17" s="117"/>
      <c r="SIV17" s="117"/>
      <c r="SIW17" s="117"/>
      <c r="SIX17" s="117"/>
      <c r="SIY17" s="117"/>
      <c r="SIZ17" s="117"/>
      <c r="SJA17" s="117"/>
      <c r="SJB17" s="117"/>
      <c r="SJC17" s="117"/>
      <c r="SJD17" s="117"/>
      <c r="SJE17" s="117"/>
      <c r="SJF17" s="117"/>
      <c r="SJG17" s="117"/>
      <c r="SJH17" s="117"/>
      <c r="SJI17" s="117"/>
      <c r="SJJ17" s="117"/>
      <c r="SJK17" s="117"/>
      <c r="SJL17" s="117"/>
      <c r="SJM17" s="117"/>
      <c r="SJN17" s="117"/>
      <c r="SJO17" s="117"/>
      <c r="SJP17" s="117"/>
      <c r="SJQ17" s="117"/>
      <c r="SJR17" s="117"/>
      <c r="SJS17" s="117"/>
      <c r="SJT17" s="117"/>
      <c r="SJU17" s="117"/>
      <c r="SJV17" s="117"/>
      <c r="SJW17" s="117"/>
      <c r="SJX17" s="117"/>
      <c r="SJY17" s="117"/>
      <c r="SJZ17" s="117"/>
      <c r="SKA17" s="117"/>
      <c r="SKB17" s="117"/>
      <c r="SKC17" s="117"/>
      <c r="SKD17" s="117"/>
      <c r="SKE17" s="117"/>
      <c r="SKF17" s="117"/>
      <c r="SKG17" s="117"/>
      <c r="SKH17" s="117"/>
      <c r="SKI17" s="117"/>
      <c r="SKJ17" s="117"/>
      <c r="SKK17" s="117"/>
      <c r="SKL17" s="117"/>
      <c r="SKM17" s="117"/>
      <c r="SKN17" s="117"/>
      <c r="SKO17" s="117"/>
      <c r="SKP17" s="117"/>
      <c r="SKQ17" s="117"/>
      <c r="SKR17" s="117"/>
      <c r="SKS17" s="117"/>
      <c r="SKT17" s="117"/>
      <c r="SKU17" s="117"/>
      <c r="SKV17" s="117"/>
      <c r="SKW17" s="117"/>
      <c r="SKX17" s="117"/>
      <c r="SKY17" s="117"/>
      <c r="SKZ17" s="117"/>
      <c r="SLA17" s="117"/>
      <c r="SLB17" s="117"/>
      <c r="SLC17" s="117"/>
      <c r="SLD17" s="117"/>
      <c r="SLE17" s="117"/>
      <c r="SLF17" s="117"/>
      <c r="SLG17" s="117"/>
      <c r="SLH17" s="117"/>
      <c r="SLI17" s="117"/>
      <c r="SLJ17" s="117"/>
      <c r="SLK17" s="117"/>
      <c r="SLL17" s="117"/>
      <c r="SLM17" s="117"/>
      <c r="SLN17" s="117"/>
      <c r="SLO17" s="117"/>
      <c r="SLP17" s="117"/>
      <c r="SLQ17" s="117"/>
      <c r="SLR17" s="117"/>
      <c r="SLS17" s="117"/>
      <c r="SLT17" s="117"/>
      <c r="SLU17" s="117"/>
      <c r="SLV17" s="117"/>
      <c r="SLW17" s="117"/>
      <c r="SLX17" s="117"/>
      <c r="SLY17" s="117"/>
      <c r="SLZ17" s="117"/>
      <c r="SMA17" s="117"/>
      <c r="SMB17" s="117"/>
      <c r="SMC17" s="117"/>
      <c r="SMD17" s="117"/>
      <c r="SME17" s="117"/>
      <c r="SMF17" s="117"/>
      <c r="SMG17" s="117"/>
      <c r="SMH17" s="117"/>
      <c r="SMI17" s="117"/>
      <c r="SMJ17" s="117"/>
      <c r="SMK17" s="117"/>
      <c r="SML17" s="117"/>
      <c r="SMM17" s="117"/>
      <c r="SMN17" s="117"/>
      <c r="SMO17" s="117"/>
      <c r="SMP17" s="117"/>
      <c r="SMQ17" s="117"/>
      <c r="SMR17" s="117"/>
      <c r="SMS17" s="117"/>
      <c r="SMT17" s="117"/>
      <c r="SMU17" s="117"/>
      <c r="SMV17" s="117"/>
      <c r="SMW17" s="117"/>
      <c r="SMX17" s="117"/>
      <c r="SMY17" s="117"/>
      <c r="SMZ17" s="117"/>
      <c r="SNA17" s="117"/>
      <c r="SNB17" s="117"/>
      <c r="SNC17" s="117"/>
      <c r="SND17" s="117"/>
      <c r="SNE17" s="117"/>
      <c r="SNF17" s="117"/>
      <c r="SNG17" s="117"/>
      <c r="SNH17" s="117"/>
      <c r="SNI17" s="117"/>
      <c r="SNJ17" s="117"/>
      <c r="SNK17" s="117"/>
      <c r="SNL17" s="117"/>
      <c r="SNM17" s="117"/>
      <c r="SNN17" s="117"/>
      <c r="SNO17" s="117"/>
      <c r="SNP17" s="117"/>
      <c r="SNQ17" s="117"/>
      <c r="SNR17" s="117"/>
      <c r="SNS17" s="117"/>
      <c r="SNT17" s="117"/>
      <c r="SNU17" s="117"/>
      <c r="SNV17" s="117"/>
      <c r="SNW17" s="117"/>
      <c r="SNX17" s="117"/>
      <c r="SNY17" s="117"/>
      <c r="SNZ17" s="117"/>
      <c r="SOA17" s="117"/>
      <c r="SOB17" s="117"/>
      <c r="SOC17" s="117"/>
      <c r="SOD17" s="117"/>
      <c r="SOE17" s="117"/>
      <c r="SOF17" s="117"/>
      <c r="SOG17" s="117"/>
      <c r="SOH17" s="117"/>
      <c r="SOI17" s="117"/>
      <c r="SOJ17" s="117"/>
      <c r="SOK17" s="117"/>
      <c r="SOL17" s="117"/>
      <c r="SOM17" s="117"/>
      <c r="SON17" s="117"/>
      <c r="SOO17" s="117"/>
      <c r="SOP17" s="117"/>
      <c r="SOQ17" s="117"/>
      <c r="SOR17" s="117"/>
      <c r="SOS17" s="117"/>
      <c r="SOT17" s="117"/>
      <c r="SOU17" s="117"/>
      <c r="SOV17" s="117"/>
      <c r="SOW17" s="117"/>
      <c r="SOX17" s="117"/>
      <c r="SOY17" s="117"/>
      <c r="SOZ17" s="117"/>
      <c r="SPA17" s="117"/>
      <c r="SPB17" s="117"/>
      <c r="SPC17" s="117"/>
      <c r="SPD17" s="117"/>
      <c r="SPE17" s="117"/>
      <c r="SPF17" s="117"/>
      <c r="SPG17" s="117"/>
      <c r="SPH17" s="117"/>
      <c r="SPI17" s="117"/>
      <c r="SPJ17" s="117"/>
      <c r="SPK17" s="117"/>
      <c r="SPL17" s="117"/>
      <c r="SPM17" s="117"/>
      <c r="SPN17" s="117"/>
      <c r="SPO17" s="117"/>
      <c r="SPP17" s="117"/>
      <c r="SPQ17" s="117"/>
      <c r="SPR17" s="117"/>
      <c r="SPS17" s="117"/>
      <c r="SPT17" s="117"/>
      <c r="SPU17" s="117"/>
      <c r="SPV17" s="117"/>
      <c r="SPW17" s="117"/>
      <c r="SPX17" s="117"/>
      <c r="SPY17" s="117"/>
      <c r="SPZ17" s="117"/>
      <c r="SQA17" s="117"/>
      <c r="SQB17" s="117"/>
      <c r="SQC17" s="117"/>
      <c r="SQD17" s="117"/>
      <c r="SQE17" s="117"/>
      <c r="SQF17" s="117"/>
      <c r="SQG17" s="117"/>
      <c r="SQH17" s="117"/>
      <c r="SQI17" s="117"/>
      <c r="SQJ17" s="117"/>
      <c r="SQK17" s="117"/>
      <c r="SQL17" s="117"/>
      <c r="SQM17" s="117"/>
      <c r="SQN17" s="117"/>
      <c r="SQO17" s="117"/>
      <c r="SQP17" s="117"/>
      <c r="SQQ17" s="117"/>
      <c r="SQR17" s="117"/>
      <c r="SQS17" s="117"/>
      <c r="SQT17" s="117"/>
      <c r="SQU17" s="117"/>
      <c r="SQV17" s="117"/>
      <c r="SQW17" s="117"/>
      <c r="SQX17" s="117"/>
      <c r="SQY17" s="117"/>
      <c r="SQZ17" s="117"/>
      <c r="SRA17" s="117"/>
      <c r="SRB17" s="117"/>
      <c r="SRC17" s="117"/>
      <c r="SRD17" s="117"/>
      <c r="SRE17" s="117"/>
      <c r="SRF17" s="117"/>
      <c r="SRG17" s="117"/>
      <c r="SRH17" s="117"/>
      <c r="SRI17" s="117"/>
      <c r="SRJ17" s="117"/>
      <c r="SRK17" s="117"/>
      <c r="SRL17" s="117"/>
      <c r="SRM17" s="117"/>
      <c r="SRN17" s="117"/>
      <c r="SRO17" s="117"/>
      <c r="SRP17" s="117"/>
      <c r="SRQ17" s="117"/>
      <c r="SRR17" s="117"/>
      <c r="SRS17" s="117"/>
      <c r="SRT17" s="117"/>
      <c r="SRU17" s="117"/>
      <c r="SRV17" s="117"/>
      <c r="SRW17" s="117"/>
      <c r="SRX17" s="117"/>
      <c r="SRY17" s="117"/>
      <c r="SRZ17" s="117"/>
      <c r="SSA17" s="117"/>
      <c r="SSB17" s="117"/>
      <c r="SSC17" s="117"/>
      <c r="SSD17" s="117"/>
      <c r="SSE17" s="117"/>
      <c r="SSF17" s="117"/>
      <c r="SSG17" s="117"/>
      <c r="SSH17" s="117"/>
      <c r="SSI17" s="117"/>
      <c r="SSJ17" s="117"/>
      <c r="SSK17" s="117"/>
      <c r="SSL17" s="117"/>
      <c r="SSM17" s="117"/>
      <c r="SSN17" s="117"/>
      <c r="SSO17" s="117"/>
      <c r="SSP17" s="117"/>
      <c r="SSQ17" s="117"/>
      <c r="SSR17" s="117"/>
      <c r="SSS17" s="117"/>
      <c r="SST17" s="117"/>
      <c r="SSU17" s="117"/>
      <c r="SSV17" s="117"/>
      <c r="SSW17" s="117"/>
      <c r="SSX17" s="117"/>
      <c r="SSY17" s="117"/>
      <c r="SSZ17" s="117"/>
      <c r="STA17" s="117"/>
      <c r="STB17" s="117"/>
      <c r="STC17" s="117"/>
      <c r="STD17" s="117"/>
      <c r="STE17" s="117"/>
      <c r="STF17" s="117"/>
      <c r="STG17" s="117"/>
      <c r="STH17" s="117"/>
      <c r="STI17" s="117"/>
      <c r="STJ17" s="117"/>
      <c r="STK17" s="117"/>
      <c r="STL17" s="117"/>
      <c r="STM17" s="117"/>
      <c r="STN17" s="117"/>
      <c r="STO17" s="117"/>
      <c r="STP17" s="117"/>
      <c r="STQ17" s="117"/>
      <c r="STR17" s="117"/>
      <c r="STS17" s="117"/>
      <c r="STT17" s="117"/>
      <c r="STU17" s="117"/>
      <c r="STV17" s="117"/>
      <c r="STW17" s="117"/>
      <c r="STX17" s="117"/>
      <c r="STY17" s="117"/>
      <c r="STZ17" s="117"/>
      <c r="SUA17" s="117"/>
      <c r="SUB17" s="117"/>
      <c r="SUC17" s="117"/>
      <c r="SUD17" s="117"/>
      <c r="SUE17" s="117"/>
      <c r="SUF17" s="117"/>
      <c r="SUG17" s="117"/>
      <c r="SUH17" s="117"/>
      <c r="SUI17" s="117"/>
      <c r="SUJ17" s="117"/>
      <c r="SUK17" s="117"/>
      <c r="SUL17" s="117"/>
      <c r="SUM17" s="117"/>
      <c r="SUN17" s="117"/>
      <c r="SUO17" s="117"/>
      <c r="SUP17" s="117"/>
      <c r="SUQ17" s="117"/>
      <c r="SUR17" s="117"/>
      <c r="SUS17" s="117"/>
      <c r="SUT17" s="117"/>
      <c r="SUU17" s="117"/>
      <c r="SUV17" s="117"/>
      <c r="SUW17" s="117"/>
      <c r="SUX17" s="117"/>
      <c r="SUY17" s="117"/>
      <c r="SUZ17" s="117"/>
      <c r="SVA17" s="117"/>
      <c r="SVB17" s="117"/>
      <c r="SVC17" s="117"/>
      <c r="SVD17" s="117"/>
      <c r="SVE17" s="117"/>
      <c r="SVF17" s="117"/>
      <c r="SVG17" s="117"/>
      <c r="SVH17" s="117"/>
      <c r="SVI17" s="117"/>
      <c r="SVJ17" s="117"/>
      <c r="SVK17" s="117"/>
      <c r="SVL17" s="117"/>
      <c r="SVM17" s="117"/>
      <c r="SVN17" s="117"/>
      <c r="SVO17" s="117"/>
      <c r="SVP17" s="117"/>
      <c r="SVQ17" s="117"/>
      <c r="SVR17" s="117"/>
      <c r="SVS17" s="117"/>
      <c r="SVT17" s="117"/>
      <c r="SVU17" s="117"/>
      <c r="SVV17" s="117"/>
      <c r="SVW17" s="117"/>
      <c r="SVX17" s="117"/>
      <c r="SVY17" s="117"/>
      <c r="SVZ17" s="117"/>
      <c r="SWA17" s="117"/>
      <c r="SWB17" s="117"/>
      <c r="SWC17" s="117"/>
      <c r="SWD17" s="117"/>
      <c r="SWE17" s="117"/>
      <c r="SWF17" s="117"/>
      <c r="SWG17" s="117"/>
      <c r="SWH17" s="117"/>
      <c r="SWI17" s="117"/>
      <c r="SWJ17" s="117"/>
      <c r="SWK17" s="117"/>
      <c r="SWL17" s="117"/>
      <c r="SWM17" s="117"/>
      <c r="SWN17" s="117"/>
      <c r="SWO17" s="117"/>
      <c r="SWP17" s="117"/>
      <c r="SWQ17" s="117"/>
      <c r="SWR17" s="117"/>
      <c r="SWS17" s="117"/>
      <c r="SWT17" s="117"/>
      <c r="SWU17" s="117"/>
      <c r="SWV17" s="117"/>
      <c r="SWW17" s="117"/>
      <c r="SWX17" s="117"/>
      <c r="SWY17" s="117"/>
      <c r="SWZ17" s="117"/>
      <c r="SXA17" s="117"/>
      <c r="SXB17" s="117"/>
      <c r="SXC17" s="117"/>
      <c r="SXD17" s="117"/>
      <c r="SXE17" s="117"/>
      <c r="SXF17" s="117"/>
      <c r="SXG17" s="117"/>
      <c r="SXH17" s="117"/>
      <c r="SXI17" s="117"/>
      <c r="SXJ17" s="117"/>
      <c r="SXK17" s="117"/>
      <c r="SXL17" s="117"/>
      <c r="SXM17" s="117"/>
      <c r="SXN17" s="117"/>
      <c r="SXO17" s="117"/>
      <c r="SXP17" s="117"/>
      <c r="SXQ17" s="117"/>
      <c r="SXR17" s="117"/>
      <c r="SXS17" s="117"/>
      <c r="SXT17" s="117"/>
      <c r="SXU17" s="117"/>
      <c r="SXV17" s="117"/>
      <c r="SXW17" s="117"/>
      <c r="SXX17" s="117"/>
      <c r="SXY17" s="117"/>
      <c r="SXZ17" s="117"/>
      <c r="SYA17" s="117"/>
      <c r="SYB17" s="117"/>
      <c r="SYC17" s="117"/>
      <c r="SYD17" s="117"/>
      <c r="SYE17" s="117"/>
      <c r="SYF17" s="117"/>
      <c r="SYG17" s="117"/>
      <c r="SYH17" s="117"/>
      <c r="SYI17" s="117"/>
      <c r="SYJ17" s="117"/>
      <c r="SYK17" s="117"/>
      <c r="SYL17" s="117"/>
      <c r="SYM17" s="117"/>
      <c r="SYN17" s="117"/>
      <c r="SYO17" s="117"/>
      <c r="SYP17" s="117"/>
      <c r="SYQ17" s="117"/>
      <c r="SYR17" s="117"/>
      <c r="SYS17" s="117"/>
      <c r="SYT17" s="117"/>
      <c r="SYU17" s="117"/>
      <c r="SYV17" s="117"/>
      <c r="SYW17" s="117"/>
      <c r="SYX17" s="117"/>
      <c r="SYY17" s="117"/>
      <c r="SYZ17" s="117"/>
      <c r="SZA17" s="117"/>
      <c r="SZB17" s="117"/>
      <c r="SZC17" s="117"/>
      <c r="SZD17" s="117"/>
      <c r="SZE17" s="117"/>
      <c r="SZF17" s="117"/>
      <c r="SZG17" s="117"/>
      <c r="SZH17" s="117"/>
      <c r="SZI17" s="117"/>
      <c r="SZJ17" s="117"/>
      <c r="SZK17" s="117"/>
      <c r="SZL17" s="117"/>
      <c r="SZM17" s="117"/>
      <c r="SZN17" s="117"/>
      <c r="SZO17" s="117"/>
      <c r="SZP17" s="117"/>
      <c r="SZQ17" s="117"/>
      <c r="SZR17" s="117"/>
      <c r="SZS17" s="117"/>
      <c r="SZT17" s="117"/>
      <c r="SZU17" s="117"/>
      <c r="SZV17" s="117"/>
      <c r="SZW17" s="117"/>
      <c r="SZX17" s="117"/>
      <c r="SZY17" s="117"/>
      <c r="SZZ17" s="117"/>
      <c r="TAA17" s="117"/>
      <c r="TAB17" s="117"/>
      <c r="TAC17" s="117"/>
      <c r="TAD17" s="117"/>
      <c r="TAE17" s="117"/>
      <c r="TAF17" s="117"/>
      <c r="TAG17" s="117"/>
      <c r="TAH17" s="117"/>
      <c r="TAI17" s="117"/>
      <c r="TAJ17" s="117"/>
      <c r="TAK17" s="117"/>
      <c r="TAL17" s="117"/>
      <c r="TAM17" s="117"/>
      <c r="TAN17" s="117"/>
      <c r="TAO17" s="117"/>
      <c r="TAP17" s="117"/>
      <c r="TAQ17" s="117"/>
      <c r="TAR17" s="117"/>
      <c r="TAS17" s="117"/>
      <c r="TAT17" s="117"/>
      <c r="TAU17" s="117"/>
      <c r="TAV17" s="117"/>
      <c r="TAW17" s="117"/>
      <c r="TAX17" s="117"/>
      <c r="TAY17" s="117"/>
      <c r="TAZ17" s="117"/>
      <c r="TBA17" s="117"/>
      <c r="TBB17" s="117"/>
      <c r="TBC17" s="117"/>
      <c r="TBD17" s="117"/>
      <c r="TBE17" s="117"/>
      <c r="TBF17" s="117"/>
      <c r="TBG17" s="117"/>
      <c r="TBH17" s="117"/>
      <c r="TBI17" s="117"/>
      <c r="TBJ17" s="117"/>
      <c r="TBK17" s="117"/>
      <c r="TBL17" s="117"/>
      <c r="TBM17" s="117"/>
      <c r="TBN17" s="117"/>
      <c r="TBO17" s="117"/>
      <c r="TBP17" s="117"/>
      <c r="TBQ17" s="117"/>
      <c r="TBR17" s="117"/>
      <c r="TBS17" s="117"/>
      <c r="TBT17" s="117"/>
      <c r="TBU17" s="117"/>
      <c r="TBV17" s="117"/>
      <c r="TBW17" s="117"/>
      <c r="TBX17" s="117"/>
      <c r="TBY17" s="117"/>
      <c r="TBZ17" s="117"/>
      <c r="TCA17" s="117"/>
      <c r="TCB17" s="117"/>
      <c r="TCC17" s="117"/>
      <c r="TCD17" s="117"/>
      <c r="TCE17" s="117"/>
      <c r="TCF17" s="117"/>
      <c r="TCG17" s="117"/>
      <c r="TCH17" s="117"/>
      <c r="TCI17" s="117"/>
      <c r="TCJ17" s="117"/>
      <c r="TCK17" s="117"/>
      <c r="TCL17" s="117"/>
      <c r="TCM17" s="117"/>
      <c r="TCN17" s="117"/>
      <c r="TCO17" s="117"/>
      <c r="TCP17" s="117"/>
      <c r="TCQ17" s="117"/>
      <c r="TCR17" s="117"/>
      <c r="TCS17" s="117"/>
      <c r="TCT17" s="117"/>
      <c r="TCU17" s="117"/>
      <c r="TCV17" s="117"/>
      <c r="TCW17" s="117"/>
      <c r="TCX17" s="117"/>
      <c r="TCY17" s="117"/>
      <c r="TCZ17" s="117"/>
      <c r="TDA17" s="117"/>
      <c r="TDB17" s="117"/>
      <c r="TDC17" s="117"/>
      <c r="TDD17" s="117"/>
      <c r="TDE17" s="117"/>
      <c r="TDF17" s="117"/>
      <c r="TDG17" s="117"/>
      <c r="TDH17" s="117"/>
      <c r="TDI17" s="117"/>
      <c r="TDJ17" s="117"/>
      <c r="TDK17" s="117"/>
      <c r="TDL17" s="117"/>
      <c r="TDM17" s="117"/>
      <c r="TDN17" s="117"/>
      <c r="TDO17" s="117"/>
      <c r="TDP17" s="117"/>
      <c r="TDQ17" s="117"/>
      <c r="TDR17" s="117"/>
      <c r="TDS17" s="117"/>
      <c r="TDT17" s="117"/>
      <c r="TDU17" s="117"/>
      <c r="TDV17" s="117"/>
      <c r="TDW17" s="117"/>
      <c r="TDX17" s="117"/>
      <c r="TDY17" s="117"/>
      <c r="TDZ17" s="117"/>
      <c r="TEA17" s="117"/>
      <c r="TEB17" s="117"/>
      <c r="TEC17" s="117"/>
      <c r="TED17" s="117"/>
      <c r="TEE17" s="117"/>
      <c r="TEF17" s="117"/>
      <c r="TEG17" s="117"/>
      <c r="TEH17" s="117"/>
      <c r="TEI17" s="117"/>
      <c r="TEJ17" s="117"/>
      <c r="TEK17" s="117"/>
      <c r="TEL17" s="117"/>
      <c r="TEM17" s="117"/>
      <c r="TEN17" s="117"/>
      <c r="TEO17" s="117"/>
      <c r="TEP17" s="117"/>
      <c r="TEQ17" s="117"/>
      <c r="TER17" s="117"/>
      <c r="TES17" s="117"/>
      <c r="TET17" s="117"/>
      <c r="TEU17" s="117"/>
      <c r="TEV17" s="117"/>
      <c r="TEW17" s="117"/>
      <c r="TEX17" s="117"/>
      <c r="TEY17" s="117"/>
      <c r="TEZ17" s="117"/>
      <c r="TFA17" s="117"/>
      <c r="TFB17" s="117"/>
      <c r="TFC17" s="117"/>
      <c r="TFD17" s="117"/>
      <c r="TFE17" s="117"/>
      <c r="TFF17" s="117"/>
      <c r="TFG17" s="117"/>
      <c r="TFH17" s="117"/>
      <c r="TFI17" s="117"/>
      <c r="TFJ17" s="117"/>
      <c r="TFK17" s="117"/>
      <c r="TFL17" s="117"/>
      <c r="TFM17" s="117"/>
      <c r="TFN17" s="117"/>
      <c r="TFO17" s="117"/>
      <c r="TFP17" s="117"/>
      <c r="TFQ17" s="117"/>
      <c r="TFR17" s="117"/>
      <c r="TFS17" s="117"/>
      <c r="TFT17" s="117"/>
      <c r="TFU17" s="117"/>
      <c r="TFV17" s="117"/>
      <c r="TFW17" s="117"/>
      <c r="TFX17" s="117"/>
      <c r="TFY17" s="117"/>
      <c r="TFZ17" s="117"/>
      <c r="TGA17" s="117"/>
      <c r="TGB17" s="117"/>
      <c r="TGC17" s="117"/>
      <c r="TGD17" s="117"/>
      <c r="TGE17" s="117"/>
      <c r="TGF17" s="117"/>
      <c r="TGG17" s="117"/>
      <c r="TGH17" s="117"/>
      <c r="TGI17" s="117"/>
      <c r="TGJ17" s="117"/>
      <c r="TGK17" s="117"/>
      <c r="TGL17" s="117"/>
      <c r="TGM17" s="117"/>
      <c r="TGN17" s="117"/>
      <c r="TGO17" s="117"/>
      <c r="TGP17" s="117"/>
      <c r="TGQ17" s="117"/>
      <c r="TGR17" s="117"/>
      <c r="TGS17" s="117"/>
      <c r="TGT17" s="117"/>
      <c r="TGU17" s="117"/>
      <c r="TGV17" s="117"/>
      <c r="TGW17" s="117"/>
      <c r="TGX17" s="117"/>
      <c r="TGY17" s="117"/>
      <c r="TGZ17" s="117"/>
      <c r="THA17" s="117"/>
      <c r="THB17" s="117"/>
      <c r="THC17" s="117"/>
      <c r="THD17" s="117"/>
      <c r="THE17" s="117"/>
      <c r="THF17" s="117"/>
      <c r="THG17" s="117"/>
      <c r="THH17" s="117"/>
      <c r="THI17" s="117"/>
      <c r="THJ17" s="117"/>
      <c r="THK17" s="117"/>
      <c r="THL17" s="117"/>
      <c r="THM17" s="117"/>
      <c r="THN17" s="117"/>
      <c r="THO17" s="117"/>
      <c r="THP17" s="117"/>
      <c r="THQ17" s="117"/>
      <c r="THR17" s="117"/>
      <c r="THS17" s="117"/>
      <c r="THT17" s="117"/>
      <c r="THU17" s="117"/>
      <c r="THV17" s="117"/>
      <c r="THW17" s="117"/>
      <c r="THX17" s="117"/>
      <c r="THY17" s="117"/>
      <c r="THZ17" s="117"/>
      <c r="TIA17" s="117"/>
      <c r="TIB17" s="117"/>
      <c r="TIC17" s="117"/>
      <c r="TID17" s="117"/>
      <c r="TIE17" s="117"/>
      <c r="TIF17" s="117"/>
      <c r="TIG17" s="117"/>
      <c r="TIH17" s="117"/>
      <c r="TII17" s="117"/>
      <c r="TIJ17" s="117"/>
      <c r="TIK17" s="117"/>
      <c r="TIL17" s="117"/>
      <c r="TIM17" s="117"/>
      <c r="TIN17" s="117"/>
      <c r="TIO17" s="117"/>
      <c r="TIP17" s="117"/>
      <c r="TIQ17" s="117"/>
      <c r="TIR17" s="117"/>
      <c r="TIS17" s="117"/>
      <c r="TIT17" s="117"/>
      <c r="TIU17" s="117"/>
      <c r="TIV17" s="117"/>
      <c r="TIW17" s="117"/>
      <c r="TIX17" s="117"/>
      <c r="TIY17" s="117"/>
      <c r="TIZ17" s="117"/>
      <c r="TJA17" s="117"/>
      <c r="TJB17" s="117"/>
      <c r="TJC17" s="117"/>
      <c r="TJD17" s="117"/>
      <c r="TJE17" s="117"/>
      <c r="TJF17" s="117"/>
      <c r="TJG17" s="117"/>
      <c r="TJH17" s="117"/>
      <c r="TJI17" s="117"/>
      <c r="TJJ17" s="117"/>
      <c r="TJK17" s="117"/>
      <c r="TJL17" s="117"/>
      <c r="TJM17" s="117"/>
      <c r="TJN17" s="117"/>
      <c r="TJO17" s="117"/>
      <c r="TJP17" s="117"/>
      <c r="TJQ17" s="117"/>
      <c r="TJR17" s="117"/>
      <c r="TJS17" s="117"/>
      <c r="TJT17" s="117"/>
      <c r="TJU17" s="117"/>
      <c r="TJV17" s="117"/>
      <c r="TJW17" s="117"/>
      <c r="TJX17" s="117"/>
      <c r="TJY17" s="117"/>
      <c r="TJZ17" s="117"/>
      <c r="TKA17" s="117"/>
      <c r="TKB17" s="117"/>
      <c r="TKC17" s="117"/>
      <c r="TKD17" s="117"/>
      <c r="TKE17" s="117"/>
      <c r="TKF17" s="117"/>
      <c r="TKG17" s="117"/>
      <c r="TKH17" s="117"/>
      <c r="TKI17" s="117"/>
      <c r="TKJ17" s="117"/>
      <c r="TKK17" s="117"/>
      <c r="TKL17" s="117"/>
      <c r="TKM17" s="117"/>
      <c r="TKN17" s="117"/>
      <c r="TKO17" s="117"/>
      <c r="TKP17" s="117"/>
      <c r="TKQ17" s="117"/>
      <c r="TKR17" s="117"/>
      <c r="TKS17" s="117"/>
      <c r="TKT17" s="117"/>
      <c r="TKU17" s="117"/>
      <c r="TKV17" s="117"/>
      <c r="TKW17" s="117"/>
      <c r="TKX17" s="117"/>
      <c r="TKY17" s="117"/>
      <c r="TKZ17" s="117"/>
      <c r="TLA17" s="117"/>
      <c r="TLB17" s="117"/>
      <c r="TLC17" s="117"/>
      <c r="TLD17" s="117"/>
      <c r="TLE17" s="117"/>
      <c r="TLF17" s="117"/>
      <c r="TLG17" s="117"/>
      <c r="TLH17" s="117"/>
      <c r="TLI17" s="117"/>
      <c r="TLJ17" s="117"/>
      <c r="TLK17" s="117"/>
      <c r="TLL17" s="117"/>
      <c r="TLM17" s="117"/>
      <c r="TLN17" s="117"/>
      <c r="TLO17" s="117"/>
      <c r="TLP17" s="117"/>
      <c r="TLQ17" s="117"/>
      <c r="TLR17" s="117"/>
      <c r="TLS17" s="117"/>
      <c r="TLT17" s="117"/>
      <c r="TLU17" s="117"/>
      <c r="TLV17" s="117"/>
      <c r="TLW17" s="117"/>
      <c r="TLX17" s="117"/>
      <c r="TLY17" s="117"/>
      <c r="TLZ17" s="117"/>
      <c r="TMA17" s="117"/>
      <c r="TMB17" s="117"/>
      <c r="TMC17" s="117"/>
      <c r="TMD17" s="117"/>
      <c r="TME17" s="117"/>
      <c r="TMF17" s="117"/>
      <c r="TMG17" s="117"/>
      <c r="TMH17" s="117"/>
      <c r="TMI17" s="117"/>
      <c r="TMJ17" s="117"/>
      <c r="TMK17" s="117"/>
      <c r="TML17" s="117"/>
      <c r="TMM17" s="117"/>
      <c r="TMN17" s="117"/>
      <c r="TMO17" s="117"/>
      <c r="TMP17" s="117"/>
      <c r="TMQ17" s="117"/>
      <c r="TMR17" s="117"/>
      <c r="TMS17" s="117"/>
      <c r="TMT17" s="117"/>
      <c r="TMU17" s="117"/>
      <c r="TMV17" s="117"/>
      <c r="TMW17" s="117"/>
      <c r="TMX17" s="117"/>
      <c r="TMY17" s="117"/>
      <c r="TMZ17" s="117"/>
      <c r="TNA17" s="117"/>
      <c r="TNB17" s="117"/>
      <c r="TNC17" s="117"/>
      <c r="TND17" s="117"/>
      <c r="TNE17" s="117"/>
      <c r="TNF17" s="117"/>
      <c r="TNG17" s="117"/>
      <c r="TNH17" s="117"/>
      <c r="TNI17" s="117"/>
      <c r="TNJ17" s="117"/>
      <c r="TNK17" s="117"/>
      <c r="TNL17" s="117"/>
      <c r="TNM17" s="117"/>
      <c r="TNN17" s="117"/>
      <c r="TNO17" s="117"/>
      <c r="TNP17" s="117"/>
      <c r="TNQ17" s="117"/>
      <c r="TNR17" s="117"/>
      <c r="TNS17" s="117"/>
      <c r="TNT17" s="117"/>
      <c r="TNU17" s="117"/>
      <c r="TNV17" s="117"/>
      <c r="TNW17" s="117"/>
      <c r="TNX17" s="117"/>
      <c r="TNY17" s="117"/>
      <c r="TNZ17" s="117"/>
      <c r="TOA17" s="117"/>
      <c r="TOB17" s="117"/>
      <c r="TOC17" s="117"/>
      <c r="TOD17" s="117"/>
      <c r="TOE17" s="117"/>
      <c r="TOF17" s="117"/>
      <c r="TOG17" s="117"/>
      <c r="TOH17" s="117"/>
      <c r="TOI17" s="117"/>
      <c r="TOJ17" s="117"/>
      <c r="TOK17" s="117"/>
      <c r="TOL17" s="117"/>
      <c r="TOM17" s="117"/>
      <c r="TON17" s="117"/>
      <c r="TOO17" s="117"/>
      <c r="TOP17" s="117"/>
      <c r="TOQ17" s="117"/>
      <c r="TOR17" s="117"/>
      <c r="TOS17" s="117"/>
      <c r="TOT17" s="117"/>
      <c r="TOU17" s="117"/>
      <c r="TOV17" s="117"/>
      <c r="TOW17" s="117"/>
      <c r="TOX17" s="117"/>
      <c r="TOY17" s="117"/>
      <c r="TOZ17" s="117"/>
      <c r="TPA17" s="117"/>
      <c r="TPB17" s="117"/>
      <c r="TPC17" s="117"/>
      <c r="TPD17" s="117"/>
      <c r="TPE17" s="117"/>
      <c r="TPF17" s="117"/>
      <c r="TPG17" s="117"/>
      <c r="TPH17" s="117"/>
      <c r="TPI17" s="117"/>
      <c r="TPJ17" s="117"/>
      <c r="TPK17" s="117"/>
      <c r="TPL17" s="117"/>
      <c r="TPM17" s="117"/>
      <c r="TPN17" s="117"/>
      <c r="TPO17" s="117"/>
      <c r="TPP17" s="117"/>
      <c r="TPQ17" s="117"/>
      <c r="TPR17" s="117"/>
      <c r="TPS17" s="117"/>
      <c r="TPT17" s="117"/>
      <c r="TPU17" s="117"/>
      <c r="TPV17" s="117"/>
      <c r="TPW17" s="117"/>
      <c r="TPX17" s="117"/>
      <c r="TPY17" s="117"/>
      <c r="TPZ17" s="117"/>
      <c r="TQA17" s="117"/>
      <c r="TQB17" s="117"/>
      <c r="TQC17" s="117"/>
      <c r="TQD17" s="117"/>
      <c r="TQE17" s="117"/>
      <c r="TQF17" s="117"/>
      <c r="TQG17" s="117"/>
      <c r="TQH17" s="117"/>
      <c r="TQI17" s="117"/>
      <c r="TQJ17" s="117"/>
      <c r="TQK17" s="117"/>
      <c r="TQL17" s="117"/>
      <c r="TQM17" s="117"/>
      <c r="TQN17" s="117"/>
      <c r="TQO17" s="117"/>
      <c r="TQP17" s="117"/>
      <c r="TQQ17" s="117"/>
      <c r="TQR17" s="117"/>
      <c r="TQS17" s="117"/>
      <c r="TQT17" s="117"/>
      <c r="TQU17" s="117"/>
      <c r="TQV17" s="117"/>
      <c r="TQW17" s="117"/>
      <c r="TQX17" s="117"/>
      <c r="TQY17" s="117"/>
      <c r="TQZ17" s="117"/>
      <c r="TRA17" s="117"/>
      <c r="TRB17" s="117"/>
      <c r="TRC17" s="117"/>
      <c r="TRD17" s="117"/>
      <c r="TRE17" s="117"/>
      <c r="TRF17" s="117"/>
      <c r="TRG17" s="117"/>
      <c r="TRH17" s="117"/>
      <c r="TRI17" s="117"/>
      <c r="TRJ17" s="117"/>
      <c r="TRK17" s="117"/>
      <c r="TRL17" s="117"/>
      <c r="TRM17" s="117"/>
      <c r="TRN17" s="117"/>
      <c r="TRO17" s="117"/>
      <c r="TRP17" s="117"/>
      <c r="TRQ17" s="117"/>
      <c r="TRR17" s="117"/>
      <c r="TRS17" s="117"/>
      <c r="TRT17" s="117"/>
      <c r="TRU17" s="117"/>
      <c r="TRV17" s="117"/>
      <c r="TRW17" s="117"/>
      <c r="TRX17" s="117"/>
      <c r="TRY17" s="117"/>
      <c r="TRZ17" s="117"/>
      <c r="TSA17" s="117"/>
      <c r="TSB17" s="117"/>
      <c r="TSC17" s="117"/>
      <c r="TSD17" s="117"/>
      <c r="TSE17" s="117"/>
      <c r="TSF17" s="117"/>
      <c r="TSG17" s="117"/>
      <c r="TSH17" s="117"/>
      <c r="TSI17" s="117"/>
      <c r="TSJ17" s="117"/>
      <c r="TSK17" s="117"/>
      <c r="TSL17" s="117"/>
      <c r="TSM17" s="117"/>
      <c r="TSN17" s="117"/>
      <c r="TSO17" s="117"/>
      <c r="TSP17" s="117"/>
      <c r="TSQ17" s="117"/>
      <c r="TSR17" s="117"/>
      <c r="TSS17" s="117"/>
      <c r="TST17" s="117"/>
      <c r="TSU17" s="117"/>
      <c r="TSV17" s="117"/>
      <c r="TSW17" s="117"/>
      <c r="TSX17" s="117"/>
      <c r="TSY17" s="117"/>
      <c r="TSZ17" s="117"/>
      <c r="TTA17" s="117"/>
      <c r="TTB17" s="117"/>
      <c r="TTC17" s="117"/>
      <c r="TTD17" s="117"/>
      <c r="TTE17" s="117"/>
      <c r="TTF17" s="117"/>
      <c r="TTG17" s="117"/>
      <c r="TTH17" s="117"/>
      <c r="TTI17" s="117"/>
      <c r="TTJ17" s="117"/>
      <c r="TTK17" s="117"/>
      <c r="TTL17" s="117"/>
      <c r="TTM17" s="117"/>
      <c r="TTN17" s="117"/>
      <c r="TTO17" s="117"/>
      <c r="TTP17" s="117"/>
      <c r="TTQ17" s="117"/>
      <c r="TTR17" s="117"/>
      <c r="TTS17" s="117"/>
      <c r="TTT17" s="117"/>
      <c r="TTU17" s="117"/>
      <c r="TTV17" s="117"/>
      <c r="TTW17" s="117"/>
      <c r="TTX17" s="117"/>
      <c r="TTY17" s="117"/>
      <c r="TTZ17" s="117"/>
      <c r="TUA17" s="117"/>
      <c r="TUB17" s="117"/>
      <c r="TUC17" s="117"/>
      <c r="TUD17" s="117"/>
      <c r="TUE17" s="117"/>
      <c r="TUF17" s="117"/>
      <c r="TUG17" s="117"/>
      <c r="TUH17" s="117"/>
      <c r="TUI17" s="117"/>
      <c r="TUJ17" s="117"/>
      <c r="TUK17" s="117"/>
      <c r="TUL17" s="117"/>
      <c r="TUM17" s="117"/>
      <c r="TUN17" s="117"/>
      <c r="TUO17" s="117"/>
      <c r="TUP17" s="117"/>
      <c r="TUQ17" s="117"/>
      <c r="TUR17" s="117"/>
      <c r="TUS17" s="117"/>
      <c r="TUT17" s="117"/>
      <c r="TUU17" s="117"/>
      <c r="TUV17" s="117"/>
      <c r="TUW17" s="117"/>
      <c r="TUX17" s="117"/>
      <c r="TUY17" s="117"/>
      <c r="TUZ17" s="117"/>
      <c r="TVA17" s="117"/>
      <c r="TVB17" s="117"/>
      <c r="TVC17" s="117"/>
      <c r="TVD17" s="117"/>
      <c r="TVE17" s="117"/>
      <c r="TVF17" s="117"/>
      <c r="TVG17" s="117"/>
      <c r="TVH17" s="117"/>
      <c r="TVI17" s="117"/>
      <c r="TVJ17" s="117"/>
      <c r="TVK17" s="117"/>
      <c r="TVL17" s="117"/>
      <c r="TVM17" s="117"/>
      <c r="TVN17" s="117"/>
      <c r="TVO17" s="117"/>
      <c r="TVP17" s="117"/>
      <c r="TVQ17" s="117"/>
      <c r="TVR17" s="117"/>
      <c r="TVS17" s="117"/>
      <c r="TVT17" s="117"/>
      <c r="TVU17" s="117"/>
      <c r="TVV17" s="117"/>
      <c r="TVW17" s="117"/>
      <c r="TVX17" s="117"/>
      <c r="TVY17" s="117"/>
      <c r="TVZ17" s="117"/>
      <c r="TWA17" s="117"/>
      <c r="TWB17" s="117"/>
      <c r="TWC17" s="117"/>
      <c r="TWD17" s="117"/>
      <c r="TWE17" s="117"/>
      <c r="TWF17" s="117"/>
      <c r="TWG17" s="117"/>
      <c r="TWH17" s="117"/>
      <c r="TWI17" s="117"/>
      <c r="TWJ17" s="117"/>
      <c r="TWK17" s="117"/>
      <c r="TWL17" s="117"/>
      <c r="TWM17" s="117"/>
      <c r="TWN17" s="117"/>
      <c r="TWO17" s="117"/>
      <c r="TWP17" s="117"/>
      <c r="TWQ17" s="117"/>
      <c r="TWR17" s="117"/>
      <c r="TWS17" s="117"/>
      <c r="TWT17" s="117"/>
      <c r="TWU17" s="117"/>
      <c r="TWV17" s="117"/>
      <c r="TWW17" s="117"/>
      <c r="TWX17" s="117"/>
      <c r="TWY17" s="117"/>
      <c r="TWZ17" s="117"/>
      <c r="TXA17" s="117"/>
      <c r="TXB17" s="117"/>
      <c r="TXC17" s="117"/>
      <c r="TXD17" s="117"/>
      <c r="TXE17" s="117"/>
      <c r="TXF17" s="117"/>
      <c r="TXG17" s="117"/>
      <c r="TXH17" s="117"/>
      <c r="TXI17" s="117"/>
      <c r="TXJ17" s="117"/>
      <c r="TXK17" s="117"/>
      <c r="TXL17" s="117"/>
      <c r="TXM17" s="117"/>
      <c r="TXN17" s="117"/>
      <c r="TXO17" s="117"/>
      <c r="TXP17" s="117"/>
      <c r="TXQ17" s="117"/>
      <c r="TXR17" s="117"/>
      <c r="TXS17" s="117"/>
      <c r="TXT17" s="117"/>
      <c r="TXU17" s="117"/>
      <c r="TXV17" s="117"/>
      <c r="TXW17" s="117"/>
      <c r="TXX17" s="117"/>
      <c r="TXY17" s="117"/>
      <c r="TXZ17" s="117"/>
      <c r="TYA17" s="117"/>
      <c r="TYB17" s="117"/>
      <c r="TYC17" s="117"/>
      <c r="TYD17" s="117"/>
      <c r="TYE17" s="117"/>
      <c r="TYF17" s="117"/>
      <c r="TYG17" s="117"/>
      <c r="TYH17" s="117"/>
      <c r="TYI17" s="117"/>
      <c r="TYJ17" s="117"/>
      <c r="TYK17" s="117"/>
      <c r="TYL17" s="117"/>
      <c r="TYM17" s="117"/>
      <c r="TYN17" s="117"/>
      <c r="TYO17" s="117"/>
      <c r="TYP17" s="117"/>
      <c r="TYQ17" s="117"/>
      <c r="TYR17" s="117"/>
      <c r="TYS17" s="117"/>
      <c r="TYT17" s="117"/>
      <c r="TYU17" s="117"/>
      <c r="TYV17" s="117"/>
      <c r="TYW17" s="117"/>
      <c r="TYX17" s="117"/>
      <c r="TYY17" s="117"/>
      <c r="TYZ17" s="117"/>
      <c r="TZA17" s="117"/>
      <c r="TZB17" s="117"/>
      <c r="TZC17" s="117"/>
      <c r="TZD17" s="117"/>
      <c r="TZE17" s="117"/>
      <c r="TZF17" s="117"/>
      <c r="TZG17" s="117"/>
      <c r="TZH17" s="117"/>
      <c r="TZI17" s="117"/>
      <c r="TZJ17" s="117"/>
      <c r="TZK17" s="117"/>
      <c r="TZL17" s="117"/>
      <c r="TZM17" s="117"/>
      <c r="TZN17" s="117"/>
      <c r="TZO17" s="117"/>
      <c r="TZP17" s="117"/>
      <c r="TZQ17" s="117"/>
      <c r="TZR17" s="117"/>
      <c r="TZS17" s="117"/>
      <c r="TZT17" s="117"/>
      <c r="TZU17" s="117"/>
      <c r="TZV17" s="117"/>
      <c r="TZW17" s="117"/>
      <c r="TZX17" s="117"/>
      <c r="TZY17" s="117"/>
      <c r="TZZ17" s="117"/>
      <c r="UAA17" s="117"/>
      <c r="UAB17" s="117"/>
      <c r="UAC17" s="117"/>
      <c r="UAD17" s="117"/>
      <c r="UAE17" s="117"/>
      <c r="UAF17" s="117"/>
      <c r="UAG17" s="117"/>
      <c r="UAH17" s="117"/>
      <c r="UAI17" s="117"/>
      <c r="UAJ17" s="117"/>
      <c r="UAK17" s="117"/>
      <c r="UAL17" s="117"/>
      <c r="UAM17" s="117"/>
      <c r="UAN17" s="117"/>
      <c r="UAO17" s="117"/>
      <c r="UAP17" s="117"/>
      <c r="UAQ17" s="117"/>
      <c r="UAR17" s="117"/>
      <c r="UAS17" s="117"/>
      <c r="UAT17" s="117"/>
      <c r="UAU17" s="117"/>
      <c r="UAV17" s="117"/>
      <c r="UAW17" s="117"/>
      <c r="UAX17" s="117"/>
      <c r="UAY17" s="117"/>
      <c r="UAZ17" s="117"/>
      <c r="UBA17" s="117"/>
      <c r="UBB17" s="117"/>
      <c r="UBC17" s="117"/>
      <c r="UBD17" s="117"/>
      <c r="UBE17" s="117"/>
      <c r="UBF17" s="117"/>
      <c r="UBG17" s="117"/>
      <c r="UBH17" s="117"/>
      <c r="UBI17" s="117"/>
      <c r="UBJ17" s="117"/>
      <c r="UBK17" s="117"/>
      <c r="UBL17" s="117"/>
      <c r="UBM17" s="117"/>
      <c r="UBN17" s="117"/>
      <c r="UBO17" s="117"/>
      <c r="UBP17" s="117"/>
      <c r="UBQ17" s="117"/>
      <c r="UBR17" s="117"/>
      <c r="UBS17" s="117"/>
      <c r="UBT17" s="117"/>
      <c r="UBU17" s="117"/>
      <c r="UBV17" s="117"/>
      <c r="UBW17" s="117"/>
      <c r="UBX17" s="117"/>
      <c r="UBY17" s="117"/>
      <c r="UBZ17" s="117"/>
      <c r="UCA17" s="117"/>
      <c r="UCB17" s="117"/>
      <c r="UCC17" s="117"/>
      <c r="UCD17" s="117"/>
      <c r="UCE17" s="117"/>
      <c r="UCF17" s="117"/>
      <c r="UCG17" s="117"/>
      <c r="UCH17" s="117"/>
      <c r="UCI17" s="117"/>
      <c r="UCJ17" s="117"/>
      <c r="UCK17" s="117"/>
      <c r="UCL17" s="117"/>
      <c r="UCM17" s="117"/>
      <c r="UCN17" s="117"/>
      <c r="UCO17" s="117"/>
      <c r="UCP17" s="117"/>
      <c r="UCQ17" s="117"/>
      <c r="UCR17" s="117"/>
      <c r="UCS17" s="117"/>
      <c r="UCT17" s="117"/>
      <c r="UCU17" s="117"/>
      <c r="UCV17" s="117"/>
      <c r="UCW17" s="117"/>
      <c r="UCX17" s="117"/>
      <c r="UCY17" s="117"/>
      <c r="UCZ17" s="117"/>
      <c r="UDA17" s="117"/>
      <c r="UDB17" s="117"/>
      <c r="UDC17" s="117"/>
      <c r="UDD17" s="117"/>
      <c r="UDE17" s="117"/>
      <c r="UDF17" s="117"/>
      <c r="UDG17" s="117"/>
      <c r="UDH17" s="117"/>
      <c r="UDI17" s="117"/>
      <c r="UDJ17" s="117"/>
      <c r="UDK17" s="117"/>
      <c r="UDL17" s="117"/>
      <c r="UDM17" s="117"/>
      <c r="UDN17" s="117"/>
      <c r="UDO17" s="117"/>
      <c r="UDP17" s="117"/>
      <c r="UDQ17" s="117"/>
      <c r="UDR17" s="117"/>
      <c r="UDS17" s="117"/>
      <c r="UDT17" s="117"/>
      <c r="UDU17" s="117"/>
      <c r="UDV17" s="117"/>
      <c r="UDW17" s="117"/>
      <c r="UDX17" s="117"/>
      <c r="UDY17" s="117"/>
      <c r="UDZ17" s="117"/>
      <c r="UEA17" s="117"/>
      <c r="UEB17" s="117"/>
      <c r="UEC17" s="117"/>
      <c r="UED17" s="117"/>
      <c r="UEE17" s="117"/>
      <c r="UEF17" s="117"/>
      <c r="UEG17" s="117"/>
      <c r="UEH17" s="117"/>
      <c r="UEI17" s="117"/>
      <c r="UEJ17" s="117"/>
      <c r="UEK17" s="117"/>
      <c r="UEL17" s="117"/>
      <c r="UEM17" s="117"/>
      <c r="UEN17" s="117"/>
      <c r="UEO17" s="117"/>
      <c r="UEP17" s="117"/>
      <c r="UEQ17" s="117"/>
      <c r="UER17" s="117"/>
      <c r="UES17" s="117"/>
      <c r="UET17" s="117"/>
      <c r="UEU17" s="117"/>
      <c r="UEV17" s="117"/>
      <c r="UEW17" s="117"/>
      <c r="UEX17" s="117"/>
      <c r="UEY17" s="117"/>
      <c r="UEZ17" s="117"/>
      <c r="UFA17" s="117"/>
      <c r="UFB17" s="117"/>
      <c r="UFC17" s="117"/>
      <c r="UFD17" s="117"/>
      <c r="UFE17" s="117"/>
      <c r="UFF17" s="117"/>
      <c r="UFG17" s="117"/>
      <c r="UFH17" s="117"/>
      <c r="UFI17" s="117"/>
      <c r="UFJ17" s="117"/>
      <c r="UFK17" s="117"/>
      <c r="UFL17" s="117"/>
      <c r="UFM17" s="117"/>
      <c r="UFN17" s="117"/>
      <c r="UFO17" s="117"/>
      <c r="UFP17" s="117"/>
      <c r="UFQ17" s="117"/>
      <c r="UFR17" s="117"/>
      <c r="UFS17" s="117"/>
      <c r="UFT17" s="117"/>
      <c r="UFU17" s="117"/>
      <c r="UFV17" s="117"/>
      <c r="UFW17" s="117"/>
      <c r="UFX17" s="117"/>
      <c r="UFY17" s="117"/>
      <c r="UFZ17" s="117"/>
      <c r="UGA17" s="117"/>
      <c r="UGB17" s="117"/>
      <c r="UGC17" s="117"/>
      <c r="UGD17" s="117"/>
      <c r="UGE17" s="117"/>
      <c r="UGF17" s="117"/>
      <c r="UGG17" s="117"/>
      <c r="UGH17" s="117"/>
      <c r="UGI17" s="117"/>
      <c r="UGJ17" s="117"/>
      <c r="UGK17" s="117"/>
      <c r="UGL17" s="117"/>
      <c r="UGM17" s="117"/>
      <c r="UGN17" s="117"/>
      <c r="UGO17" s="117"/>
      <c r="UGP17" s="117"/>
      <c r="UGQ17" s="117"/>
      <c r="UGR17" s="117"/>
      <c r="UGS17" s="117"/>
      <c r="UGT17" s="117"/>
      <c r="UGU17" s="117"/>
      <c r="UGV17" s="117"/>
      <c r="UGW17" s="117"/>
      <c r="UGX17" s="117"/>
      <c r="UGY17" s="117"/>
      <c r="UGZ17" s="117"/>
      <c r="UHA17" s="117"/>
      <c r="UHB17" s="117"/>
      <c r="UHC17" s="117"/>
      <c r="UHD17" s="117"/>
      <c r="UHE17" s="117"/>
      <c r="UHF17" s="117"/>
      <c r="UHG17" s="117"/>
      <c r="UHH17" s="117"/>
      <c r="UHI17" s="117"/>
      <c r="UHJ17" s="117"/>
      <c r="UHK17" s="117"/>
      <c r="UHL17" s="117"/>
      <c r="UHM17" s="117"/>
      <c r="UHN17" s="117"/>
      <c r="UHO17" s="117"/>
      <c r="UHP17" s="117"/>
      <c r="UHQ17" s="117"/>
      <c r="UHR17" s="117"/>
      <c r="UHS17" s="117"/>
      <c r="UHT17" s="117"/>
      <c r="UHU17" s="117"/>
      <c r="UHV17" s="117"/>
      <c r="UHW17" s="117"/>
      <c r="UHX17" s="117"/>
      <c r="UHY17" s="117"/>
      <c r="UHZ17" s="117"/>
      <c r="UIA17" s="117"/>
      <c r="UIB17" s="117"/>
      <c r="UIC17" s="117"/>
      <c r="UID17" s="117"/>
      <c r="UIE17" s="117"/>
      <c r="UIF17" s="117"/>
      <c r="UIG17" s="117"/>
      <c r="UIH17" s="117"/>
      <c r="UII17" s="117"/>
      <c r="UIJ17" s="117"/>
      <c r="UIK17" s="117"/>
      <c r="UIL17" s="117"/>
      <c r="UIM17" s="117"/>
      <c r="UIN17" s="117"/>
      <c r="UIO17" s="117"/>
      <c r="UIP17" s="117"/>
      <c r="UIQ17" s="117"/>
      <c r="UIR17" s="117"/>
      <c r="UIS17" s="117"/>
      <c r="UIT17" s="117"/>
      <c r="UIU17" s="117"/>
      <c r="UIV17" s="117"/>
      <c r="UIW17" s="117"/>
      <c r="UIX17" s="117"/>
      <c r="UIY17" s="117"/>
      <c r="UIZ17" s="117"/>
      <c r="UJA17" s="117"/>
      <c r="UJB17" s="117"/>
      <c r="UJC17" s="117"/>
      <c r="UJD17" s="117"/>
      <c r="UJE17" s="117"/>
      <c r="UJF17" s="117"/>
      <c r="UJG17" s="117"/>
      <c r="UJH17" s="117"/>
      <c r="UJI17" s="117"/>
      <c r="UJJ17" s="117"/>
      <c r="UJK17" s="117"/>
      <c r="UJL17" s="117"/>
      <c r="UJM17" s="117"/>
      <c r="UJN17" s="117"/>
      <c r="UJO17" s="117"/>
      <c r="UJP17" s="117"/>
      <c r="UJQ17" s="117"/>
      <c r="UJR17" s="117"/>
      <c r="UJS17" s="117"/>
      <c r="UJT17" s="117"/>
      <c r="UJU17" s="117"/>
      <c r="UJV17" s="117"/>
      <c r="UJW17" s="117"/>
      <c r="UJX17" s="117"/>
      <c r="UJY17" s="117"/>
      <c r="UJZ17" s="117"/>
      <c r="UKA17" s="117"/>
      <c r="UKB17" s="117"/>
      <c r="UKC17" s="117"/>
      <c r="UKD17" s="117"/>
      <c r="UKE17" s="117"/>
      <c r="UKF17" s="117"/>
      <c r="UKG17" s="117"/>
      <c r="UKH17" s="117"/>
      <c r="UKI17" s="117"/>
      <c r="UKJ17" s="117"/>
      <c r="UKK17" s="117"/>
      <c r="UKL17" s="117"/>
      <c r="UKM17" s="117"/>
      <c r="UKN17" s="117"/>
      <c r="UKO17" s="117"/>
      <c r="UKP17" s="117"/>
      <c r="UKQ17" s="117"/>
      <c r="UKR17" s="117"/>
      <c r="UKS17" s="117"/>
      <c r="UKT17" s="117"/>
      <c r="UKU17" s="117"/>
      <c r="UKV17" s="117"/>
      <c r="UKW17" s="117"/>
      <c r="UKX17" s="117"/>
      <c r="UKY17" s="117"/>
      <c r="UKZ17" s="117"/>
      <c r="ULA17" s="117"/>
      <c r="ULB17" s="117"/>
      <c r="ULC17" s="117"/>
      <c r="ULD17" s="117"/>
      <c r="ULE17" s="117"/>
      <c r="ULF17" s="117"/>
      <c r="ULG17" s="117"/>
      <c r="ULH17" s="117"/>
      <c r="ULI17" s="117"/>
      <c r="ULJ17" s="117"/>
      <c r="ULK17" s="117"/>
      <c r="ULL17" s="117"/>
      <c r="ULM17" s="117"/>
      <c r="ULN17" s="117"/>
      <c r="ULO17" s="117"/>
      <c r="ULP17" s="117"/>
      <c r="ULQ17" s="117"/>
      <c r="ULR17" s="117"/>
      <c r="ULS17" s="117"/>
      <c r="ULT17" s="117"/>
      <c r="ULU17" s="117"/>
      <c r="ULV17" s="117"/>
      <c r="ULW17" s="117"/>
      <c r="ULX17" s="117"/>
      <c r="ULY17" s="117"/>
      <c r="ULZ17" s="117"/>
      <c r="UMA17" s="117"/>
      <c r="UMB17" s="117"/>
      <c r="UMC17" s="117"/>
      <c r="UMD17" s="117"/>
      <c r="UME17" s="117"/>
      <c r="UMF17" s="117"/>
      <c r="UMG17" s="117"/>
      <c r="UMH17" s="117"/>
      <c r="UMI17" s="117"/>
      <c r="UMJ17" s="117"/>
      <c r="UMK17" s="117"/>
      <c r="UML17" s="117"/>
      <c r="UMM17" s="117"/>
      <c r="UMN17" s="117"/>
      <c r="UMO17" s="117"/>
      <c r="UMP17" s="117"/>
      <c r="UMQ17" s="117"/>
      <c r="UMR17" s="117"/>
      <c r="UMS17" s="117"/>
      <c r="UMT17" s="117"/>
      <c r="UMU17" s="117"/>
      <c r="UMV17" s="117"/>
      <c r="UMW17" s="117"/>
      <c r="UMX17" s="117"/>
      <c r="UMY17" s="117"/>
      <c r="UMZ17" s="117"/>
      <c r="UNA17" s="117"/>
      <c r="UNB17" s="117"/>
      <c r="UNC17" s="117"/>
      <c r="UND17" s="117"/>
      <c r="UNE17" s="117"/>
      <c r="UNF17" s="117"/>
      <c r="UNG17" s="117"/>
      <c r="UNH17" s="117"/>
      <c r="UNI17" s="117"/>
      <c r="UNJ17" s="117"/>
      <c r="UNK17" s="117"/>
      <c r="UNL17" s="117"/>
      <c r="UNM17" s="117"/>
      <c r="UNN17" s="117"/>
      <c r="UNO17" s="117"/>
      <c r="UNP17" s="117"/>
      <c r="UNQ17" s="117"/>
      <c r="UNR17" s="117"/>
      <c r="UNS17" s="117"/>
      <c r="UNT17" s="117"/>
      <c r="UNU17" s="117"/>
      <c r="UNV17" s="117"/>
      <c r="UNW17" s="117"/>
      <c r="UNX17" s="117"/>
      <c r="UNY17" s="117"/>
      <c r="UNZ17" s="117"/>
      <c r="UOA17" s="117"/>
      <c r="UOB17" s="117"/>
      <c r="UOC17" s="117"/>
      <c r="UOD17" s="117"/>
      <c r="UOE17" s="117"/>
      <c r="UOF17" s="117"/>
      <c r="UOG17" s="117"/>
      <c r="UOH17" s="117"/>
      <c r="UOI17" s="117"/>
      <c r="UOJ17" s="117"/>
      <c r="UOK17" s="117"/>
      <c r="UOL17" s="117"/>
      <c r="UOM17" s="117"/>
      <c r="UON17" s="117"/>
      <c r="UOO17" s="117"/>
      <c r="UOP17" s="117"/>
      <c r="UOQ17" s="117"/>
      <c r="UOR17" s="117"/>
      <c r="UOS17" s="117"/>
      <c r="UOT17" s="117"/>
      <c r="UOU17" s="117"/>
      <c r="UOV17" s="117"/>
      <c r="UOW17" s="117"/>
      <c r="UOX17" s="117"/>
      <c r="UOY17" s="117"/>
      <c r="UOZ17" s="117"/>
      <c r="UPA17" s="117"/>
      <c r="UPB17" s="117"/>
      <c r="UPC17" s="117"/>
      <c r="UPD17" s="117"/>
      <c r="UPE17" s="117"/>
      <c r="UPF17" s="117"/>
      <c r="UPG17" s="117"/>
      <c r="UPH17" s="117"/>
      <c r="UPI17" s="117"/>
      <c r="UPJ17" s="117"/>
      <c r="UPK17" s="117"/>
      <c r="UPL17" s="117"/>
      <c r="UPM17" s="117"/>
      <c r="UPN17" s="117"/>
      <c r="UPO17" s="117"/>
      <c r="UPP17" s="117"/>
      <c r="UPQ17" s="117"/>
      <c r="UPR17" s="117"/>
      <c r="UPS17" s="117"/>
      <c r="UPT17" s="117"/>
      <c r="UPU17" s="117"/>
      <c r="UPV17" s="117"/>
      <c r="UPW17" s="117"/>
      <c r="UPX17" s="117"/>
      <c r="UPY17" s="117"/>
      <c r="UPZ17" s="117"/>
      <c r="UQA17" s="117"/>
      <c r="UQB17" s="117"/>
      <c r="UQC17" s="117"/>
      <c r="UQD17" s="117"/>
      <c r="UQE17" s="117"/>
      <c r="UQF17" s="117"/>
      <c r="UQG17" s="117"/>
      <c r="UQH17" s="117"/>
      <c r="UQI17" s="117"/>
      <c r="UQJ17" s="117"/>
      <c r="UQK17" s="117"/>
      <c r="UQL17" s="117"/>
      <c r="UQM17" s="117"/>
      <c r="UQN17" s="117"/>
      <c r="UQO17" s="117"/>
      <c r="UQP17" s="117"/>
      <c r="UQQ17" s="117"/>
      <c r="UQR17" s="117"/>
      <c r="UQS17" s="117"/>
      <c r="UQT17" s="117"/>
      <c r="UQU17" s="117"/>
      <c r="UQV17" s="117"/>
      <c r="UQW17" s="117"/>
      <c r="UQX17" s="117"/>
      <c r="UQY17" s="117"/>
      <c r="UQZ17" s="117"/>
      <c r="URA17" s="117"/>
      <c r="URB17" s="117"/>
      <c r="URC17" s="117"/>
      <c r="URD17" s="117"/>
      <c r="URE17" s="117"/>
      <c r="URF17" s="117"/>
      <c r="URG17" s="117"/>
      <c r="URH17" s="117"/>
      <c r="URI17" s="117"/>
      <c r="URJ17" s="117"/>
      <c r="URK17" s="117"/>
      <c r="URL17" s="117"/>
      <c r="URM17" s="117"/>
      <c r="URN17" s="117"/>
      <c r="URO17" s="117"/>
      <c r="URP17" s="117"/>
      <c r="URQ17" s="117"/>
      <c r="URR17" s="117"/>
      <c r="URS17" s="117"/>
      <c r="URT17" s="117"/>
      <c r="URU17" s="117"/>
      <c r="URV17" s="117"/>
      <c r="URW17" s="117"/>
      <c r="URX17" s="117"/>
      <c r="URY17" s="117"/>
      <c r="URZ17" s="117"/>
      <c r="USA17" s="117"/>
      <c r="USB17" s="117"/>
      <c r="USC17" s="117"/>
      <c r="USD17" s="117"/>
      <c r="USE17" s="117"/>
      <c r="USF17" s="117"/>
      <c r="USG17" s="117"/>
      <c r="USH17" s="117"/>
      <c r="USI17" s="117"/>
      <c r="USJ17" s="117"/>
      <c r="USK17" s="117"/>
      <c r="USL17" s="117"/>
      <c r="USM17" s="117"/>
      <c r="USN17" s="117"/>
      <c r="USO17" s="117"/>
      <c r="USP17" s="117"/>
      <c r="USQ17" s="117"/>
      <c r="USR17" s="117"/>
      <c r="USS17" s="117"/>
      <c r="UST17" s="117"/>
      <c r="USU17" s="117"/>
      <c r="USV17" s="117"/>
      <c r="USW17" s="117"/>
      <c r="USX17" s="117"/>
      <c r="USY17" s="117"/>
      <c r="USZ17" s="117"/>
      <c r="UTA17" s="117"/>
      <c r="UTB17" s="117"/>
      <c r="UTC17" s="117"/>
      <c r="UTD17" s="117"/>
      <c r="UTE17" s="117"/>
      <c r="UTF17" s="117"/>
      <c r="UTG17" s="117"/>
      <c r="UTH17" s="117"/>
      <c r="UTI17" s="117"/>
      <c r="UTJ17" s="117"/>
      <c r="UTK17" s="117"/>
      <c r="UTL17" s="117"/>
      <c r="UTM17" s="117"/>
      <c r="UTN17" s="117"/>
      <c r="UTO17" s="117"/>
      <c r="UTP17" s="117"/>
      <c r="UTQ17" s="117"/>
      <c r="UTR17" s="117"/>
      <c r="UTS17" s="117"/>
      <c r="UTT17" s="117"/>
      <c r="UTU17" s="117"/>
      <c r="UTV17" s="117"/>
      <c r="UTW17" s="117"/>
      <c r="UTX17" s="117"/>
      <c r="UTY17" s="117"/>
      <c r="UTZ17" s="117"/>
      <c r="UUA17" s="117"/>
      <c r="UUB17" s="117"/>
      <c r="UUC17" s="117"/>
      <c r="UUD17" s="117"/>
      <c r="UUE17" s="117"/>
      <c r="UUF17" s="117"/>
      <c r="UUG17" s="117"/>
      <c r="UUH17" s="117"/>
      <c r="UUI17" s="117"/>
      <c r="UUJ17" s="117"/>
      <c r="UUK17" s="117"/>
      <c r="UUL17" s="117"/>
      <c r="UUM17" s="117"/>
      <c r="UUN17" s="117"/>
      <c r="UUO17" s="117"/>
      <c r="UUP17" s="117"/>
      <c r="UUQ17" s="117"/>
      <c r="UUR17" s="117"/>
      <c r="UUS17" s="117"/>
      <c r="UUT17" s="117"/>
      <c r="UUU17" s="117"/>
      <c r="UUV17" s="117"/>
      <c r="UUW17" s="117"/>
      <c r="UUX17" s="117"/>
      <c r="UUY17" s="117"/>
      <c r="UUZ17" s="117"/>
      <c r="UVA17" s="117"/>
      <c r="UVB17" s="117"/>
      <c r="UVC17" s="117"/>
      <c r="UVD17" s="117"/>
      <c r="UVE17" s="117"/>
      <c r="UVF17" s="117"/>
      <c r="UVG17" s="117"/>
      <c r="UVH17" s="117"/>
      <c r="UVI17" s="117"/>
      <c r="UVJ17" s="117"/>
      <c r="UVK17" s="117"/>
      <c r="UVL17" s="117"/>
      <c r="UVM17" s="117"/>
      <c r="UVN17" s="117"/>
      <c r="UVO17" s="117"/>
      <c r="UVP17" s="117"/>
      <c r="UVQ17" s="117"/>
      <c r="UVR17" s="117"/>
      <c r="UVS17" s="117"/>
      <c r="UVT17" s="117"/>
      <c r="UVU17" s="117"/>
      <c r="UVV17" s="117"/>
      <c r="UVW17" s="117"/>
      <c r="UVX17" s="117"/>
      <c r="UVY17" s="117"/>
      <c r="UVZ17" s="117"/>
      <c r="UWA17" s="117"/>
      <c r="UWB17" s="117"/>
      <c r="UWC17" s="117"/>
      <c r="UWD17" s="117"/>
      <c r="UWE17" s="117"/>
      <c r="UWF17" s="117"/>
      <c r="UWG17" s="117"/>
      <c r="UWH17" s="117"/>
      <c r="UWI17" s="117"/>
      <c r="UWJ17" s="117"/>
      <c r="UWK17" s="117"/>
      <c r="UWL17" s="117"/>
      <c r="UWM17" s="117"/>
      <c r="UWN17" s="117"/>
      <c r="UWO17" s="117"/>
      <c r="UWP17" s="117"/>
      <c r="UWQ17" s="117"/>
      <c r="UWR17" s="117"/>
      <c r="UWS17" s="117"/>
      <c r="UWT17" s="117"/>
      <c r="UWU17" s="117"/>
      <c r="UWV17" s="117"/>
      <c r="UWW17" s="117"/>
      <c r="UWX17" s="117"/>
      <c r="UWY17" s="117"/>
      <c r="UWZ17" s="117"/>
      <c r="UXA17" s="117"/>
      <c r="UXB17" s="117"/>
      <c r="UXC17" s="117"/>
      <c r="UXD17" s="117"/>
      <c r="UXE17" s="117"/>
      <c r="UXF17" s="117"/>
      <c r="UXG17" s="117"/>
      <c r="UXH17" s="117"/>
      <c r="UXI17" s="117"/>
      <c r="UXJ17" s="117"/>
      <c r="UXK17" s="117"/>
      <c r="UXL17" s="117"/>
      <c r="UXM17" s="117"/>
      <c r="UXN17" s="117"/>
      <c r="UXO17" s="117"/>
      <c r="UXP17" s="117"/>
      <c r="UXQ17" s="117"/>
      <c r="UXR17" s="117"/>
      <c r="UXS17" s="117"/>
      <c r="UXT17" s="117"/>
      <c r="UXU17" s="117"/>
      <c r="UXV17" s="117"/>
      <c r="UXW17" s="117"/>
      <c r="UXX17" s="117"/>
      <c r="UXY17" s="117"/>
      <c r="UXZ17" s="117"/>
      <c r="UYA17" s="117"/>
      <c r="UYB17" s="117"/>
      <c r="UYC17" s="117"/>
      <c r="UYD17" s="117"/>
      <c r="UYE17" s="117"/>
      <c r="UYF17" s="117"/>
      <c r="UYG17" s="117"/>
      <c r="UYH17" s="117"/>
      <c r="UYI17" s="117"/>
      <c r="UYJ17" s="117"/>
      <c r="UYK17" s="117"/>
      <c r="UYL17" s="117"/>
      <c r="UYM17" s="117"/>
      <c r="UYN17" s="117"/>
      <c r="UYO17" s="117"/>
      <c r="UYP17" s="117"/>
      <c r="UYQ17" s="117"/>
      <c r="UYR17" s="117"/>
      <c r="UYS17" s="117"/>
      <c r="UYT17" s="117"/>
      <c r="UYU17" s="117"/>
      <c r="UYV17" s="117"/>
      <c r="UYW17" s="117"/>
      <c r="UYX17" s="117"/>
      <c r="UYY17" s="117"/>
      <c r="UYZ17" s="117"/>
      <c r="UZA17" s="117"/>
      <c r="UZB17" s="117"/>
      <c r="UZC17" s="117"/>
      <c r="UZD17" s="117"/>
      <c r="UZE17" s="117"/>
      <c r="UZF17" s="117"/>
      <c r="UZG17" s="117"/>
      <c r="UZH17" s="117"/>
      <c r="UZI17" s="117"/>
      <c r="UZJ17" s="117"/>
      <c r="UZK17" s="117"/>
      <c r="UZL17" s="117"/>
      <c r="UZM17" s="117"/>
      <c r="UZN17" s="117"/>
      <c r="UZO17" s="117"/>
      <c r="UZP17" s="117"/>
      <c r="UZQ17" s="117"/>
      <c r="UZR17" s="117"/>
      <c r="UZS17" s="117"/>
      <c r="UZT17" s="117"/>
      <c r="UZU17" s="117"/>
      <c r="UZV17" s="117"/>
      <c r="UZW17" s="117"/>
      <c r="UZX17" s="117"/>
      <c r="UZY17" s="117"/>
      <c r="UZZ17" s="117"/>
      <c r="VAA17" s="117"/>
      <c r="VAB17" s="117"/>
      <c r="VAC17" s="117"/>
      <c r="VAD17" s="117"/>
      <c r="VAE17" s="117"/>
      <c r="VAF17" s="117"/>
      <c r="VAG17" s="117"/>
      <c r="VAH17" s="117"/>
      <c r="VAI17" s="117"/>
      <c r="VAJ17" s="117"/>
      <c r="VAK17" s="117"/>
      <c r="VAL17" s="117"/>
      <c r="VAM17" s="117"/>
      <c r="VAN17" s="117"/>
      <c r="VAO17" s="117"/>
      <c r="VAP17" s="117"/>
      <c r="VAQ17" s="117"/>
      <c r="VAR17" s="117"/>
      <c r="VAS17" s="117"/>
      <c r="VAT17" s="117"/>
      <c r="VAU17" s="117"/>
      <c r="VAV17" s="117"/>
      <c r="VAW17" s="117"/>
      <c r="VAX17" s="117"/>
      <c r="VAY17" s="117"/>
      <c r="VAZ17" s="117"/>
      <c r="VBA17" s="117"/>
      <c r="VBB17" s="117"/>
      <c r="VBC17" s="117"/>
      <c r="VBD17" s="117"/>
      <c r="VBE17" s="117"/>
      <c r="VBF17" s="117"/>
      <c r="VBG17" s="117"/>
      <c r="VBH17" s="117"/>
      <c r="VBI17" s="117"/>
      <c r="VBJ17" s="117"/>
      <c r="VBK17" s="117"/>
      <c r="VBL17" s="117"/>
      <c r="VBM17" s="117"/>
      <c r="VBN17" s="117"/>
      <c r="VBO17" s="117"/>
      <c r="VBP17" s="117"/>
      <c r="VBQ17" s="117"/>
      <c r="VBR17" s="117"/>
      <c r="VBS17" s="117"/>
      <c r="VBT17" s="117"/>
      <c r="VBU17" s="117"/>
      <c r="VBV17" s="117"/>
      <c r="VBW17" s="117"/>
      <c r="VBX17" s="117"/>
      <c r="VBY17" s="117"/>
      <c r="VBZ17" s="117"/>
      <c r="VCA17" s="117"/>
      <c r="VCB17" s="117"/>
      <c r="VCC17" s="117"/>
      <c r="VCD17" s="117"/>
      <c r="VCE17" s="117"/>
      <c r="VCF17" s="117"/>
      <c r="VCG17" s="117"/>
      <c r="VCH17" s="117"/>
      <c r="VCI17" s="117"/>
      <c r="VCJ17" s="117"/>
      <c r="VCK17" s="117"/>
      <c r="VCL17" s="117"/>
      <c r="VCM17" s="117"/>
      <c r="VCN17" s="117"/>
      <c r="VCO17" s="117"/>
      <c r="VCP17" s="117"/>
      <c r="VCQ17" s="117"/>
      <c r="VCR17" s="117"/>
      <c r="VCS17" s="117"/>
      <c r="VCT17" s="117"/>
      <c r="VCU17" s="117"/>
      <c r="VCV17" s="117"/>
      <c r="VCW17" s="117"/>
      <c r="VCX17" s="117"/>
      <c r="VCY17" s="117"/>
      <c r="VCZ17" s="117"/>
      <c r="VDA17" s="117"/>
      <c r="VDB17" s="117"/>
      <c r="VDC17" s="117"/>
      <c r="VDD17" s="117"/>
      <c r="VDE17" s="117"/>
      <c r="VDF17" s="117"/>
      <c r="VDG17" s="117"/>
      <c r="VDH17" s="117"/>
      <c r="VDI17" s="117"/>
      <c r="VDJ17" s="117"/>
      <c r="VDK17" s="117"/>
      <c r="VDL17" s="117"/>
      <c r="VDM17" s="117"/>
      <c r="VDN17" s="117"/>
      <c r="VDO17" s="117"/>
      <c r="VDP17" s="117"/>
      <c r="VDQ17" s="117"/>
      <c r="VDR17" s="117"/>
      <c r="VDS17" s="117"/>
      <c r="VDT17" s="117"/>
      <c r="VDU17" s="117"/>
      <c r="VDV17" s="117"/>
      <c r="VDW17" s="117"/>
      <c r="VDX17" s="117"/>
      <c r="VDY17" s="117"/>
      <c r="VDZ17" s="117"/>
      <c r="VEA17" s="117"/>
      <c r="VEB17" s="117"/>
      <c r="VEC17" s="117"/>
      <c r="VED17" s="117"/>
      <c r="VEE17" s="117"/>
      <c r="VEF17" s="117"/>
      <c r="VEG17" s="117"/>
      <c r="VEH17" s="117"/>
      <c r="VEI17" s="117"/>
      <c r="VEJ17" s="117"/>
      <c r="VEK17" s="117"/>
      <c r="VEL17" s="117"/>
      <c r="VEM17" s="117"/>
      <c r="VEN17" s="117"/>
      <c r="VEO17" s="117"/>
      <c r="VEP17" s="117"/>
      <c r="VEQ17" s="117"/>
      <c r="VER17" s="117"/>
      <c r="VES17" s="117"/>
      <c r="VET17" s="117"/>
      <c r="VEU17" s="117"/>
      <c r="VEV17" s="117"/>
      <c r="VEW17" s="117"/>
      <c r="VEX17" s="117"/>
      <c r="VEY17" s="117"/>
      <c r="VEZ17" s="117"/>
      <c r="VFA17" s="117"/>
      <c r="VFB17" s="117"/>
      <c r="VFC17" s="117"/>
      <c r="VFD17" s="117"/>
      <c r="VFE17" s="117"/>
      <c r="VFF17" s="117"/>
      <c r="VFG17" s="117"/>
      <c r="VFH17" s="117"/>
      <c r="VFI17" s="117"/>
      <c r="VFJ17" s="117"/>
      <c r="VFK17" s="117"/>
      <c r="VFL17" s="117"/>
      <c r="VFM17" s="117"/>
      <c r="VFN17" s="117"/>
      <c r="VFO17" s="117"/>
      <c r="VFP17" s="117"/>
      <c r="VFQ17" s="117"/>
      <c r="VFR17" s="117"/>
      <c r="VFS17" s="117"/>
      <c r="VFT17" s="117"/>
      <c r="VFU17" s="117"/>
      <c r="VFV17" s="117"/>
      <c r="VFW17" s="117"/>
      <c r="VFX17" s="117"/>
      <c r="VFY17" s="117"/>
      <c r="VFZ17" s="117"/>
      <c r="VGA17" s="117"/>
      <c r="VGB17" s="117"/>
      <c r="VGC17" s="117"/>
      <c r="VGD17" s="117"/>
      <c r="VGE17" s="117"/>
      <c r="VGF17" s="117"/>
      <c r="VGG17" s="117"/>
      <c r="VGH17" s="117"/>
      <c r="VGI17" s="117"/>
      <c r="VGJ17" s="117"/>
      <c r="VGK17" s="117"/>
      <c r="VGL17" s="117"/>
      <c r="VGM17" s="117"/>
      <c r="VGN17" s="117"/>
      <c r="VGO17" s="117"/>
      <c r="VGP17" s="117"/>
      <c r="VGQ17" s="117"/>
      <c r="VGR17" s="117"/>
      <c r="VGS17" s="117"/>
      <c r="VGT17" s="117"/>
      <c r="VGU17" s="117"/>
      <c r="VGV17" s="117"/>
      <c r="VGW17" s="117"/>
      <c r="VGX17" s="117"/>
      <c r="VGY17" s="117"/>
      <c r="VGZ17" s="117"/>
      <c r="VHA17" s="117"/>
      <c r="VHB17" s="117"/>
      <c r="VHC17" s="117"/>
      <c r="VHD17" s="117"/>
      <c r="VHE17" s="117"/>
      <c r="VHF17" s="117"/>
      <c r="VHG17" s="117"/>
      <c r="VHH17" s="117"/>
      <c r="VHI17" s="117"/>
      <c r="VHJ17" s="117"/>
      <c r="VHK17" s="117"/>
      <c r="VHL17" s="117"/>
      <c r="VHM17" s="117"/>
      <c r="VHN17" s="117"/>
      <c r="VHO17" s="117"/>
      <c r="VHP17" s="117"/>
      <c r="VHQ17" s="117"/>
      <c r="VHR17" s="117"/>
      <c r="VHS17" s="117"/>
      <c r="VHT17" s="117"/>
      <c r="VHU17" s="117"/>
      <c r="VHV17" s="117"/>
      <c r="VHW17" s="117"/>
      <c r="VHX17" s="117"/>
      <c r="VHY17" s="117"/>
      <c r="VHZ17" s="117"/>
      <c r="VIA17" s="117"/>
      <c r="VIB17" s="117"/>
      <c r="VIC17" s="117"/>
      <c r="VID17" s="117"/>
      <c r="VIE17" s="117"/>
      <c r="VIF17" s="117"/>
      <c r="VIG17" s="117"/>
      <c r="VIH17" s="117"/>
      <c r="VII17" s="117"/>
      <c r="VIJ17" s="117"/>
      <c r="VIK17" s="117"/>
      <c r="VIL17" s="117"/>
      <c r="VIM17" s="117"/>
      <c r="VIN17" s="117"/>
      <c r="VIO17" s="117"/>
      <c r="VIP17" s="117"/>
      <c r="VIQ17" s="117"/>
      <c r="VIR17" s="117"/>
      <c r="VIS17" s="117"/>
      <c r="VIT17" s="117"/>
      <c r="VIU17" s="117"/>
      <c r="VIV17" s="117"/>
      <c r="VIW17" s="117"/>
      <c r="VIX17" s="117"/>
      <c r="VIY17" s="117"/>
      <c r="VIZ17" s="117"/>
      <c r="VJA17" s="117"/>
      <c r="VJB17" s="117"/>
      <c r="VJC17" s="117"/>
      <c r="VJD17" s="117"/>
      <c r="VJE17" s="117"/>
      <c r="VJF17" s="117"/>
      <c r="VJG17" s="117"/>
      <c r="VJH17" s="117"/>
      <c r="VJI17" s="117"/>
      <c r="VJJ17" s="117"/>
      <c r="VJK17" s="117"/>
      <c r="VJL17" s="117"/>
      <c r="VJM17" s="117"/>
      <c r="VJN17" s="117"/>
      <c r="VJO17" s="117"/>
      <c r="VJP17" s="117"/>
      <c r="VJQ17" s="117"/>
      <c r="VJR17" s="117"/>
      <c r="VJS17" s="117"/>
      <c r="VJT17" s="117"/>
      <c r="VJU17" s="117"/>
      <c r="VJV17" s="117"/>
      <c r="VJW17" s="117"/>
      <c r="VJX17" s="117"/>
      <c r="VJY17" s="117"/>
      <c r="VJZ17" s="117"/>
      <c r="VKA17" s="117"/>
      <c r="VKB17" s="117"/>
      <c r="VKC17" s="117"/>
      <c r="VKD17" s="117"/>
      <c r="VKE17" s="117"/>
      <c r="VKF17" s="117"/>
      <c r="VKG17" s="117"/>
      <c r="VKH17" s="117"/>
      <c r="VKI17" s="117"/>
      <c r="VKJ17" s="117"/>
      <c r="VKK17" s="117"/>
      <c r="VKL17" s="117"/>
      <c r="VKM17" s="117"/>
      <c r="VKN17" s="117"/>
      <c r="VKO17" s="117"/>
      <c r="VKP17" s="117"/>
      <c r="VKQ17" s="117"/>
      <c r="VKR17" s="117"/>
      <c r="VKS17" s="117"/>
      <c r="VKT17" s="117"/>
      <c r="VKU17" s="117"/>
      <c r="VKV17" s="117"/>
      <c r="VKW17" s="117"/>
      <c r="VKX17" s="117"/>
      <c r="VKY17" s="117"/>
      <c r="VKZ17" s="117"/>
      <c r="VLA17" s="117"/>
      <c r="VLB17" s="117"/>
      <c r="VLC17" s="117"/>
      <c r="VLD17" s="117"/>
      <c r="VLE17" s="117"/>
      <c r="VLF17" s="117"/>
      <c r="VLG17" s="117"/>
      <c r="VLH17" s="117"/>
      <c r="VLI17" s="117"/>
      <c r="VLJ17" s="117"/>
      <c r="VLK17" s="117"/>
      <c r="VLL17" s="117"/>
      <c r="VLM17" s="117"/>
      <c r="VLN17" s="117"/>
      <c r="VLO17" s="117"/>
      <c r="VLP17" s="117"/>
      <c r="VLQ17" s="117"/>
      <c r="VLR17" s="117"/>
      <c r="VLS17" s="117"/>
      <c r="VLT17" s="117"/>
      <c r="VLU17" s="117"/>
      <c r="VLV17" s="117"/>
      <c r="VLW17" s="117"/>
      <c r="VLX17" s="117"/>
      <c r="VLY17" s="117"/>
      <c r="VLZ17" s="117"/>
      <c r="VMA17" s="117"/>
      <c r="VMB17" s="117"/>
      <c r="VMC17" s="117"/>
      <c r="VMD17" s="117"/>
      <c r="VME17" s="117"/>
      <c r="VMF17" s="117"/>
      <c r="VMG17" s="117"/>
      <c r="VMH17" s="117"/>
      <c r="VMI17" s="117"/>
      <c r="VMJ17" s="117"/>
      <c r="VMK17" s="117"/>
      <c r="VML17" s="117"/>
      <c r="VMM17" s="117"/>
      <c r="VMN17" s="117"/>
      <c r="VMO17" s="117"/>
      <c r="VMP17" s="117"/>
      <c r="VMQ17" s="117"/>
      <c r="VMR17" s="117"/>
      <c r="VMS17" s="117"/>
      <c r="VMT17" s="117"/>
      <c r="VMU17" s="117"/>
      <c r="VMV17" s="117"/>
      <c r="VMW17" s="117"/>
      <c r="VMX17" s="117"/>
      <c r="VMY17" s="117"/>
      <c r="VMZ17" s="117"/>
      <c r="VNA17" s="117"/>
      <c r="VNB17" s="117"/>
      <c r="VNC17" s="117"/>
      <c r="VND17" s="117"/>
      <c r="VNE17" s="117"/>
      <c r="VNF17" s="117"/>
      <c r="VNG17" s="117"/>
      <c r="VNH17" s="117"/>
      <c r="VNI17" s="117"/>
      <c r="VNJ17" s="117"/>
      <c r="VNK17" s="117"/>
      <c r="VNL17" s="117"/>
      <c r="VNM17" s="117"/>
      <c r="VNN17" s="117"/>
      <c r="VNO17" s="117"/>
      <c r="VNP17" s="117"/>
      <c r="VNQ17" s="117"/>
      <c r="VNR17" s="117"/>
      <c r="VNS17" s="117"/>
      <c r="VNT17" s="117"/>
      <c r="VNU17" s="117"/>
      <c r="VNV17" s="117"/>
      <c r="VNW17" s="117"/>
      <c r="VNX17" s="117"/>
      <c r="VNY17" s="117"/>
      <c r="VNZ17" s="117"/>
      <c r="VOA17" s="117"/>
      <c r="VOB17" s="117"/>
      <c r="VOC17" s="117"/>
      <c r="VOD17" s="117"/>
      <c r="VOE17" s="117"/>
      <c r="VOF17" s="117"/>
      <c r="VOG17" s="117"/>
      <c r="VOH17" s="117"/>
      <c r="VOI17" s="117"/>
      <c r="VOJ17" s="117"/>
      <c r="VOK17" s="117"/>
      <c r="VOL17" s="117"/>
      <c r="VOM17" s="117"/>
      <c r="VON17" s="117"/>
      <c r="VOO17" s="117"/>
      <c r="VOP17" s="117"/>
      <c r="VOQ17" s="117"/>
      <c r="VOR17" s="117"/>
      <c r="VOS17" s="117"/>
      <c r="VOT17" s="117"/>
      <c r="VOU17" s="117"/>
      <c r="VOV17" s="117"/>
      <c r="VOW17" s="117"/>
      <c r="VOX17" s="117"/>
      <c r="VOY17" s="117"/>
      <c r="VOZ17" s="117"/>
      <c r="VPA17" s="117"/>
      <c r="VPB17" s="117"/>
      <c r="VPC17" s="117"/>
      <c r="VPD17" s="117"/>
      <c r="VPE17" s="117"/>
      <c r="VPF17" s="117"/>
      <c r="VPG17" s="117"/>
      <c r="VPH17" s="117"/>
      <c r="VPI17" s="117"/>
      <c r="VPJ17" s="117"/>
      <c r="VPK17" s="117"/>
      <c r="VPL17" s="117"/>
      <c r="VPM17" s="117"/>
      <c r="VPN17" s="117"/>
      <c r="VPO17" s="117"/>
      <c r="VPP17" s="117"/>
      <c r="VPQ17" s="117"/>
      <c r="VPR17" s="117"/>
      <c r="VPS17" s="117"/>
      <c r="VPT17" s="117"/>
      <c r="VPU17" s="117"/>
      <c r="VPV17" s="117"/>
      <c r="VPW17" s="117"/>
      <c r="VPX17" s="117"/>
      <c r="VPY17" s="117"/>
      <c r="VPZ17" s="117"/>
      <c r="VQA17" s="117"/>
      <c r="VQB17" s="117"/>
      <c r="VQC17" s="117"/>
      <c r="VQD17" s="117"/>
      <c r="VQE17" s="117"/>
      <c r="VQF17" s="117"/>
      <c r="VQG17" s="117"/>
      <c r="VQH17" s="117"/>
      <c r="VQI17" s="117"/>
      <c r="VQJ17" s="117"/>
      <c r="VQK17" s="117"/>
      <c r="VQL17" s="117"/>
      <c r="VQM17" s="117"/>
      <c r="VQN17" s="117"/>
      <c r="VQO17" s="117"/>
      <c r="VQP17" s="117"/>
      <c r="VQQ17" s="117"/>
      <c r="VQR17" s="117"/>
      <c r="VQS17" s="117"/>
      <c r="VQT17" s="117"/>
      <c r="VQU17" s="117"/>
      <c r="VQV17" s="117"/>
      <c r="VQW17" s="117"/>
      <c r="VQX17" s="117"/>
      <c r="VQY17" s="117"/>
      <c r="VQZ17" s="117"/>
      <c r="VRA17" s="117"/>
      <c r="VRB17" s="117"/>
      <c r="VRC17" s="117"/>
      <c r="VRD17" s="117"/>
      <c r="VRE17" s="117"/>
      <c r="VRF17" s="117"/>
      <c r="VRG17" s="117"/>
      <c r="VRH17" s="117"/>
      <c r="VRI17" s="117"/>
      <c r="VRJ17" s="117"/>
      <c r="VRK17" s="117"/>
      <c r="VRL17" s="117"/>
      <c r="VRM17" s="117"/>
      <c r="VRN17" s="117"/>
      <c r="VRO17" s="117"/>
      <c r="VRP17" s="117"/>
      <c r="VRQ17" s="117"/>
      <c r="VRR17" s="117"/>
      <c r="VRS17" s="117"/>
      <c r="VRT17" s="117"/>
      <c r="VRU17" s="117"/>
      <c r="VRV17" s="117"/>
      <c r="VRW17" s="117"/>
      <c r="VRX17" s="117"/>
      <c r="VRY17" s="117"/>
      <c r="VRZ17" s="117"/>
      <c r="VSA17" s="117"/>
      <c r="VSB17" s="117"/>
      <c r="VSC17" s="117"/>
      <c r="VSD17" s="117"/>
      <c r="VSE17" s="117"/>
      <c r="VSF17" s="117"/>
      <c r="VSG17" s="117"/>
      <c r="VSH17" s="117"/>
      <c r="VSI17" s="117"/>
      <c r="VSJ17" s="117"/>
      <c r="VSK17" s="117"/>
      <c r="VSL17" s="117"/>
      <c r="VSM17" s="117"/>
      <c r="VSN17" s="117"/>
      <c r="VSO17" s="117"/>
      <c r="VSP17" s="117"/>
      <c r="VSQ17" s="117"/>
      <c r="VSR17" s="117"/>
      <c r="VSS17" s="117"/>
      <c r="VST17" s="117"/>
      <c r="VSU17" s="117"/>
      <c r="VSV17" s="117"/>
      <c r="VSW17" s="117"/>
      <c r="VSX17" s="117"/>
      <c r="VSY17" s="117"/>
      <c r="VSZ17" s="117"/>
      <c r="VTA17" s="117"/>
      <c r="VTB17" s="117"/>
      <c r="VTC17" s="117"/>
      <c r="VTD17" s="117"/>
      <c r="VTE17" s="117"/>
      <c r="VTF17" s="117"/>
      <c r="VTG17" s="117"/>
      <c r="VTH17" s="117"/>
      <c r="VTI17" s="117"/>
      <c r="VTJ17" s="117"/>
      <c r="VTK17" s="117"/>
      <c r="VTL17" s="117"/>
      <c r="VTM17" s="117"/>
      <c r="VTN17" s="117"/>
      <c r="VTO17" s="117"/>
      <c r="VTP17" s="117"/>
      <c r="VTQ17" s="117"/>
      <c r="VTR17" s="117"/>
      <c r="VTS17" s="117"/>
      <c r="VTT17" s="117"/>
      <c r="VTU17" s="117"/>
      <c r="VTV17" s="117"/>
      <c r="VTW17" s="117"/>
      <c r="VTX17" s="117"/>
      <c r="VTY17" s="117"/>
      <c r="VTZ17" s="117"/>
      <c r="VUA17" s="117"/>
      <c r="VUB17" s="117"/>
      <c r="VUC17" s="117"/>
      <c r="VUD17" s="117"/>
      <c r="VUE17" s="117"/>
      <c r="VUF17" s="117"/>
      <c r="VUG17" s="117"/>
      <c r="VUH17" s="117"/>
      <c r="VUI17" s="117"/>
      <c r="VUJ17" s="117"/>
      <c r="VUK17" s="117"/>
      <c r="VUL17" s="117"/>
      <c r="VUM17" s="117"/>
      <c r="VUN17" s="117"/>
      <c r="VUO17" s="117"/>
      <c r="VUP17" s="117"/>
      <c r="VUQ17" s="117"/>
      <c r="VUR17" s="117"/>
      <c r="VUS17" s="117"/>
      <c r="VUT17" s="117"/>
      <c r="VUU17" s="117"/>
      <c r="VUV17" s="117"/>
      <c r="VUW17" s="117"/>
      <c r="VUX17" s="117"/>
      <c r="VUY17" s="117"/>
      <c r="VUZ17" s="117"/>
      <c r="VVA17" s="117"/>
      <c r="VVB17" s="117"/>
      <c r="VVC17" s="117"/>
      <c r="VVD17" s="117"/>
      <c r="VVE17" s="117"/>
      <c r="VVF17" s="117"/>
      <c r="VVG17" s="117"/>
      <c r="VVH17" s="117"/>
      <c r="VVI17" s="117"/>
      <c r="VVJ17" s="117"/>
      <c r="VVK17" s="117"/>
      <c r="VVL17" s="117"/>
      <c r="VVM17" s="117"/>
      <c r="VVN17" s="117"/>
      <c r="VVO17" s="117"/>
      <c r="VVP17" s="117"/>
      <c r="VVQ17" s="117"/>
      <c r="VVR17" s="117"/>
      <c r="VVS17" s="117"/>
      <c r="VVT17" s="117"/>
      <c r="VVU17" s="117"/>
      <c r="VVV17" s="117"/>
      <c r="VVW17" s="117"/>
      <c r="VVX17" s="117"/>
      <c r="VVY17" s="117"/>
      <c r="VVZ17" s="117"/>
      <c r="VWA17" s="117"/>
      <c r="VWB17" s="117"/>
      <c r="VWC17" s="117"/>
      <c r="VWD17" s="117"/>
      <c r="VWE17" s="117"/>
      <c r="VWF17" s="117"/>
      <c r="VWG17" s="117"/>
      <c r="VWH17" s="117"/>
      <c r="VWI17" s="117"/>
      <c r="VWJ17" s="117"/>
      <c r="VWK17" s="117"/>
      <c r="VWL17" s="117"/>
      <c r="VWM17" s="117"/>
      <c r="VWN17" s="117"/>
      <c r="VWO17" s="117"/>
      <c r="VWP17" s="117"/>
      <c r="VWQ17" s="117"/>
      <c r="VWR17" s="117"/>
      <c r="VWS17" s="117"/>
      <c r="VWT17" s="117"/>
      <c r="VWU17" s="117"/>
      <c r="VWV17" s="117"/>
      <c r="VWW17" s="117"/>
      <c r="VWX17" s="117"/>
      <c r="VWY17" s="117"/>
      <c r="VWZ17" s="117"/>
      <c r="VXA17" s="117"/>
      <c r="VXB17" s="117"/>
      <c r="VXC17" s="117"/>
      <c r="VXD17" s="117"/>
      <c r="VXE17" s="117"/>
      <c r="VXF17" s="117"/>
      <c r="VXG17" s="117"/>
      <c r="VXH17" s="117"/>
      <c r="VXI17" s="117"/>
      <c r="VXJ17" s="117"/>
      <c r="VXK17" s="117"/>
      <c r="VXL17" s="117"/>
      <c r="VXM17" s="117"/>
      <c r="VXN17" s="117"/>
      <c r="VXO17" s="117"/>
      <c r="VXP17" s="117"/>
      <c r="VXQ17" s="117"/>
      <c r="VXR17" s="117"/>
      <c r="VXS17" s="117"/>
      <c r="VXT17" s="117"/>
      <c r="VXU17" s="117"/>
      <c r="VXV17" s="117"/>
      <c r="VXW17" s="117"/>
      <c r="VXX17" s="117"/>
      <c r="VXY17" s="117"/>
      <c r="VXZ17" s="117"/>
      <c r="VYA17" s="117"/>
      <c r="VYB17" s="117"/>
      <c r="VYC17" s="117"/>
      <c r="VYD17" s="117"/>
      <c r="VYE17" s="117"/>
      <c r="VYF17" s="117"/>
      <c r="VYG17" s="117"/>
      <c r="VYH17" s="117"/>
      <c r="VYI17" s="117"/>
      <c r="VYJ17" s="117"/>
      <c r="VYK17" s="117"/>
      <c r="VYL17" s="117"/>
      <c r="VYM17" s="117"/>
      <c r="VYN17" s="117"/>
      <c r="VYO17" s="117"/>
      <c r="VYP17" s="117"/>
      <c r="VYQ17" s="117"/>
      <c r="VYR17" s="117"/>
      <c r="VYS17" s="117"/>
      <c r="VYT17" s="117"/>
      <c r="VYU17" s="117"/>
      <c r="VYV17" s="117"/>
      <c r="VYW17" s="117"/>
      <c r="VYX17" s="117"/>
      <c r="VYY17" s="117"/>
      <c r="VYZ17" s="117"/>
      <c r="VZA17" s="117"/>
      <c r="VZB17" s="117"/>
      <c r="VZC17" s="117"/>
      <c r="VZD17" s="117"/>
      <c r="VZE17" s="117"/>
      <c r="VZF17" s="117"/>
      <c r="VZG17" s="117"/>
      <c r="VZH17" s="117"/>
      <c r="VZI17" s="117"/>
      <c r="VZJ17" s="117"/>
      <c r="VZK17" s="117"/>
      <c r="VZL17" s="117"/>
      <c r="VZM17" s="117"/>
      <c r="VZN17" s="117"/>
      <c r="VZO17" s="117"/>
      <c r="VZP17" s="117"/>
      <c r="VZQ17" s="117"/>
      <c r="VZR17" s="117"/>
      <c r="VZS17" s="117"/>
      <c r="VZT17" s="117"/>
      <c r="VZU17" s="117"/>
      <c r="VZV17" s="117"/>
      <c r="VZW17" s="117"/>
      <c r="VZX17" s="117"/>
      <c r="VZY17" s="117"/>
      <c r="VZZ17" s="117"/>
      <c r="WAA17" s="117"/>
      <c r="WAB17" s="117"/>
      <c r="WAC17" s="117"/>
      <c r="WAD17" s="117"/>
      <c r="WAE17" s="117"/>
      <c r="WAF17" s="117"/>
      <c r="WAG17" s="117"/>
      <c r="WAH17" s="117"/>
      <c r="WAI17" s="117"/>
      <c r="WAJ17" s="117"/>
      <c r="WAK17" s="117"/>
      <c r="WAL17" s="117"/>
      <c r="WAM17" s="117"/>
      <c r="WAN17" s="117"/>
      <c r="WAO17" s="117"/>
      <c r="WAP17" s="117"/>
      <c r="WAQ17" s="117"/>
      <c r="WAR17" s="117"/>
      <c r="WAS17" s="117"/>
      <c r="WAT17" s="117"/>
      <c r="WAU17" s="117"/>
      <c r="WAV17" s="117"/>
      <c r="WAW17" s="117"/>
      <c r="WAX17" s="117"/>
      <c r="WAY17" s="117"/>
      <c r="WAZ17" s="117"/>
      <c r="WBA17" s="117"/>
      <c r="WBB17" s="117"/>
      <c r="WBC17" s="117"/>
      <c r="WBD17" s="117"/>
      <c r="WBE17" s="117"/>
      <c r="WBF17" s="117"/>
      <c r="WBG17" s="117"/>
      <c r="WBH17" s="117"/>
      <c r="WBI17" s="117"/>
      <c r="WBJ17" s="117"/>
      <c r="WBK17" s="117"/>
      <c r="WBL17" s="117"/>
      <c r="WBM17" s="117"/>
      <c r="WBN17" s="117"/>
      <c r="WBO17" s="117"/>
      <c r="WBP17" s="117"/>
      <c r="WBQ17" s="117"/>
      <c r="WBR17" s="117"/>
      <c r="WBS17" s="117"/>
      <c r="WBT17" s="117"/>
      <c r="WBU17" s="117"/>
      <c r="WBV17" s="117"/>
      <c r="WBW17" s="117"/>
      <c r="WBX17" s="117"/>
      <c r="WBY17" s="117"/>
      <c r="WBZ17" s="117"/>
      <c r="WCA17" s="117"/>
      <c r="WCB17" s="117"/>
      <c r="WCC17" s="117"/>
      <c r="WCD17" s="117"/>
      <c r="WCE17" s="117"/>
      <c r="WCF17" s="117"/>
      <c r="WCG17" s="117"/>
      <c r="WCH17" s="117"/>
      <c r="WCI17" s="117"/>
      <c r="WCJ17" s="117"/>
      <c r="WCK17" s="117"/>
      <c r="WCL17" s="117"/>
      <c r="WCM17" s="117"/>
      <c r="WCN17" s="117"/>
      <c r="WCO17" s="117"/>
      <c r="WCP17" s="117"/>
      <c r="WCQ17" s="117"/>
      <c r="WCR17" s="117"/>
      <c r="WCS17" s="117"/>
      <c r="WCT17" s="117"/>
      <c r="WCU17" s="117"/>
      <c r="WCV17" s="117"/>
      <c r="WCW17" s="117"/>
      <c r="WCX17" s="117"/>
      <c r="WCY17" s="117"/>
      <c r="WCZ17" s="117"/>
      <c r="WDA17" s="117"/>
      <c r="WDB17" s="117"/>
      <c r="WDC17" s="117"/>
      <c r="WDD17" s="117"/>
      <c r="WDE17" s="117"/>
      <c r="WDF17" s="117"/>
      <c r="WDG17" s="117"/>
      <c r="WDH17" s="117"/>
      <c r="WDI17" s="117"/>
      <c r="WDJ17" s="117"/>
      <c r="WDK17" s="117"/>
      <c r="WDL17" s="117"/>
      <c r="WDM17" s="117"/>
      <c r="WDN17" s="117"/>
      <c r="WDO17" s="117"/>
      <c r="WDP17" s="117"/>
      <c r="WDQ17" s="117"/>
      <c r="WDR17" s="117"/>
      <c r="WDS17" s="117"/>
      <c r="WDT17" s="117"/>
      <c r="WDU17" s="117"/>
      <c r="WDV17" s="117"/>
      <c r="WDW17" s="117"/>
      <c r="WDX17" s="117"/>
      <c r="WDY17" s="117"/>
      <c r="WDZ17" s="117"/>
      <c r="WEA17" s="117"/>
      <c r="WEB17" s="117"/>
      <c r="WEC17" s="117"/>
      <c r="WED17" s="117"/>
      <c r="WEE17" s="117"/>
      <c r="WEF17" s="117"/>
      <c r="WEG17" s="117"/>
      <c r="WEH17" s="117"/>
      <c r="WEI17" s="117"/>
      <c r="WEJ17" s="117"/>
      <c r="WEK17" s="117"/>
      <c r="WEL17" s="117"/>
      <c r="WEM17" s="117"/>
      <c r="WEN17" s="117"/>
      <c r="WEO17" s="117"/>
      <c r="WEP17" s="117"/>
      <c r="WEQ17" s="117"/>
      <c r="WER17" s="117"/>
      <c r="WES17" s="117"/>
      <c r="WET17" s="117"/>
      <c r="WEU17" s="117"/>
      <c r="WEV17" s="117"/>
      <c r="WEW17" s="117"/>
      <c r="WEX17" s="117"/>
      <c r="WEY17" s="117"/>
      <c r="WEZ17" s="117"/>
      <c r="WFA17" s="117"/>
      <c r="WFB17" s="117"/>
      <c r="WFC17" s="117"/>
      <c r="WFD17" s="117"/>
      <c r="WFE17" s="117"/>
      <c r="WFF17" s="117"/>
      <c r="WFG17" s="117"/>
      <c r="WFH17" s="117"/>
      <c r="WFI17" s="117"/>
      <c r="WFJ17" s="117"/>
      <c r="WFK17" s="117"/>
      <c r="WFL17" s="117"/>
      <c r="WFM17" s="117"/>
      <c r="WFN17" s="117"/>
      <c r="WFO17" s="117"/>
      <c r="WFP17" s="117"/>
      <c r="WFQ17" s="117"/>
      <c r="WFR17" s="117"/>
      <c r="WFS17" s="117"/>
      <c r="WFT17" s="117"/>
      <c r="WFU17" s="117"/>
      <c r="WFV17" s="117"/>
      <c r="WFW17" s="117"/>
      <c r="WFX17" s="117"/>
      <c r="WFY17" s="117"/>
      <c r="WFZ17" s="117"/>
      <c r="WGA17" s="117"/>
      <c r="WGB17" s="117"/>
      <c r="WGC17" s="117"/>
      <c r="WGD17" s="117"/>
      <c r="WGE17" s="117"/>
      <c r="WGF17" s="117"/>
      <c r="WGG17" s="117"/>
      <c r="WGH17" s="117"/>
      <c r="WGI17" s="117"/>
      <c r="WGJ17" s="117"/>
      <c r="WGK17" s="117"/>
      <c r="WGL17" s="117"/>
      <c r="WGM17" s="117"/>
      <c r="WGN17" s="117"/>
      <c r="WGO17" s="117"/>
      <c r="WGP17" s="117"/>
      <c r="WGQ17" s="117"/>
      <c r="WGR17" s="117"/>
      <c r="WGS17" s="117"/>
      <c r="WGT17" s="117"/>
      <c r="WGU17" s="117"/>
      <c r="WGV17" s="117"/>
      <c r="WGW17" s="117"/>
      <c r="WGX17" s="117"/>
      <c r="WGY17" s="117"/>
      <c r="WGZ17" s="117"/>
      <c r="WHA17" s="117"/>
      <c r="WHB17" s="117"/>
      <c r="WHC17" s="117"/>
      <c r="WHD17" s="117"/>
      <c r="WHE17" s="117"/>
      <c r="WHF17" s="117"/>
      <c r="WHG17" s="117"/>
      <c r="WHH17" s="117"/>
      <c r="WHI17" s="117"/>
      <c r="WHJ17" s="117"/>
      <c r="WHK17" s="117"/>
      <c r="WHL17" s="117"/>
      <c r="WHM17" s="117"/>
      <c r="WHN17" s="117"/>
      <c r="WHO17" s="117"/>
      <c r="WHP17" s="117"/>
      <c r="WHQ17" s="117"/>
      <c r="WHR17" s="117"/>
      <c r="WHS17" s="117"/>
      <c r="WHT17" s="117"/>
      <c r="WHU17" s="117"/>
      <c r="WHV17" s="117"/>
      <c r="WHW17" s="117"/>
      <c r="WHX17" s="117"/>
      <c r="WHY17" s="117"/>
      <c r="WHZ17" s="117"/>
      <c r="WIA17" s="117"/>
      <c r="WIB17" s="117"/>
      <c r="WIC17" s="117"/>
      <c r="WID17" s="117"/>
      <c r="WIE17" s="117"/>
      <c r="WIF17" s="117"/>
      <c r="WIG17" s="117"/>
      <c r="WIH17" s="117"/>
      <c r="WII17" s="117"/>
      <c r="WIJ17" s="117"/>
      <c r="WIK17" s="117"/>
      <c r="WIL17" s="117"/>
      <c r="WIM17" s="117"/>
      <c r="WIN17" s="117"/>
      <c r="WIO17" s="117"/>
      <c r="WIP17" s="117"/>
      <c r="WIQ17" s="117"/>
      <c r="WIR17" s="117"/>
      <c r="WIS17" s="117"/>
      <c r="WIT17" s="117"/>
      <c r="WIU17" s="117"/>
      <c r="WIV17" s="117"/>
      <c r="WIW17" s="117"/>
      <c r="WIX17" s="117"/>
      <c r="WIY17" s="117"/>
      <c r="WIZ17" s="117"/>
      <c r="WJA17" s="117"/>
      <c r="WJB17" s="117"/>
      <c r="WJC17" s="117"/>
      <c r="WJD17" s="117"/>
      <c r="WJE17" s="117"/>
      <c r="WJF17" s="117"/>
      <c r="WJG17" s="117"/>
      <c r="WJH17" s="117"/>
      <c r="WJI17" s="117"/>
      <c r="WJJ17" s="117"/>
      <c r="WJK17" s="117"/>
      <c r="WJL17" s="117"/>
      <c r="WJM17" s="117"/>
      <c r="WJN17" s="117"/>
      <c r="WJO17" s="117"/>
      <c r="WJP17" s="117"/>
      <c r="WJQ17" s="117"/>
      <c r="WJR17" s="117"/>
      <c r="WJS17" s="117"/>
      <c r="WJT17" s="117"/>
      <c r="WJU17" s="117"/>
      <c r="WJV17" s="117"/>
      <c r="WJW17" s="117"/>
      <c r="WJX17" s="117"/>
      <c r="WJY17" s="117"/>
      <c r="WJZ17" s="117"/>
      <c r="WKA17" s="117"/>
      <c r="WKB17" s="117"/>
      <c r="WKC17" s="117"/>
      <c r="WKD17" s="117"/>
      <c r="WKE17" s="117"/>
      <c r="WKF17" s="117"/>
      <c r="WKG17" s="117"/>
      <c r="WKH17" s="117"/>
      <c r="WKI17" s="117"/>
      <c r="WKJ17" s="117"/>
      <c r="WKK17" s="117"/>
      <c r="WKL17" s="117"/>
      <c r="WKM17" s="117"/>
      <c r="WKN17" s="117"/>
      <c r="WKO17" s="117"/>
      <c r="WKP17" s="117"/>
      <c r="WKQ17" s="117"/>
      <c r="WKR17" s="117"/>
      <c r="WKS17" s="117"/>
      <c r="WKT17" s="117"/>
      <c r="WKU17" s="117"/>
      <c r="WKV17" s="117"/>
      <c r="WKW17" s="117"/>
      <c r="WKX17" s="117"/>
      <c r="WKY17" s="117"/>
      <c r="WKZ17" s="117"/>
      <c r="WLA17" s="117"/>
      <c r="WLB17" s="117"/>
      <c r="WLC17" s="117"/>
      <c r="WLD17" s="117"/>
      <c r="WLE17" s="117"/>
      <c r="WLF17" s="117"/>
      <c r="WLG17" s="117"/>
      <c r="WLH17" s="117"/>
      <c r="WLI17" s="117"/>
      <c r="WLJ17" s="117"/>
      <c r="WLK17" s="117"/>
      <c r="WLL17" s="117"/>
      <c r="WLM17" s="117"/>
      <c r="WLN17" s="117"/>
      <c r="WLO17" s="117"/>
      <c r="WLP17" s="117"/>
      <c r="WLQ17" s="117"/>
      <c r="WLR17" s="117"/>
      <c r="WLS17" s="117"/>
      <c r="WLT17" s="117"/>
      <c r="WLU17" s="117"/>
      <c r="WLV17" s="117"/>
      <c r="WLW17" s="117"/>
      <c r="WLX17" s="117"/>
      <c r="WLY17" s="117"/>
      <c r="WLZ17" s="117"/>
      <c r="WMA17" s="117"/>
      <c r="WMB17" s="117"/>
      <c r="WMC17" s="117"/>
      <c r="WMD17" s="117"/>
      <c r="WME17" s="117"/>
      <c r="WMF17" s="117"/>
      <c r="WMG17" s="117"/>
      <c r="WMH17" s="117"/>
      <c r="WMI17" s="117"/>
      <c r="WMJ17" s="117"/>
      <c r="WMK17" s="117"/>
      <c r="WML17" s="117"/>
      <c r="WMM17" s="117"/>
      <c r="WMN17" s="117"/>
      <c r="WMO17" s="117"/>
      <c r="WMP17" s="117"/>
      <c r="WMQ17" s="117"/>
      <c r="WMR17" s="117"/>
      <c r="WMS17" s="117"/>
      <c r="WMT17" s="117"/>
      <c r="WMU17" s="117"/>
      <c r="WMV17" s="117"/>
      <c r="WMW17" s="117"/>
      <c r="WMX17" s="117"/>
      <c r="WMY17" s="117"/>
      <c r="WMZ17" s="117"/>
      <c r="WNA17" s="117"/>
      <c r="WNB17" s="117"/>
      <c r="WNC17" s="117"/>
      <c r="WND17" s="117"/>
      <c r="WNE17" s="117"/>
      <c r="WNF17" s="117"/>
      <c r="WNG17" s="117"/>
      <c r="WNH17" s="117"/>
      <c r="WNI17" s="117"/>
      <c r="WNJ17" s="117"/>
      <c r="WNK17" s="117"/>
      <c r="WNL17" s="117"/>
      <c r="WNM17" s="117"/>
      <c r="WNN17" s="117"/>
      <c r="WNO17" s="117"/>
      <c r="WNP17" s="117"/>
      <c r="WNQ17" s="117"/>
      <c r="WNR17" s="117"/>
      <c r="WNS17" s="117"/>
      <c r="WNT17" s="117"/>
      <c r="WNU17" s="117"/>
      <c r="WNV17" s="117"/>
      <c r="WNW17" s="117"/>
      <c r="WNX17" s="117"/>
      <c r="WNY17" s="117"/>
      <c r="WNZ17" s="117"/>
      <c r="WOA17" s="117"/>
      <c r="WOB17" s="117"/>
      <c r="WOC17" s="117"/>
      <c r="WOD17" s="117"/>
      <c r="WOE17" s="117"/>
      <c r="WOF17" s="117"/>
      <c r="WOG17" s="117"/>
      <c r="WOH17" s="117"/>
      <c r="WOI17" s="117"/>
      <c r="WOJ17" s="117"/>
      <c r="WOK17" s="117"/>
      <c r="WOL17" s="117"/>
      <c r="WOM17" s="117"/>
      <c r="WON17" s="117"/>
      <c r="WOO17" s="117"/>
      <c r="WOP17" s="117"/>
      <c r="WOQ17" s="117"/>
      <c r="WOR17" s="117"/>
      <c r="WOS17" s="117"/>
      <c r="WOT17" s="117"/>
      <c r="WOU17" s="117"/>
      <c r="WOV17" s="117"/>
      <c r="WOW17" s="117"/>
      <c r="WOX17" s="117"/>
      <c r="WOY17" s="117"/>
      <c r="WOZ17" s="117"/>
      <c r="WPA17" s="117"/>
      <c r="WPB17" s="117"/>
      <c r="WPC17" s="117"/>
      <c r="WPD17" s="117"/>
      <c r="WPE17" s="117"/>
      <c r="WPF17" s="117"/>
      <c r="WPG17" s="117"/>
      <c r="WPH17" s="117"/>
      <c r="WPI17" s="117"/>
      <c r="WPJ17" s="117"/>
      <c r="WPK17" s="117"/>
      <c r="WPL17" s="117"/>
      <c r="WPM17" s="117"/>
      <c r="WPN17" s="117"/>
      <c r="WPO17" s="117"/>
      <c r="WPP17" s="117"/>
      <c r="WPQ17" s="117"/>
      <c r="WPR17" s="117"/>
      <c r="WPS17" s="117"/>
      <c r="WPT17" s="117"/>
      <c r="WPU17" s="117"/>
      <c r="WPV17" s="117"/>
      <c r="WPW17" s="117"/>
      <c r="WPX17" s="117"/>
      <c r="WPY17" s="117"/>
      <c r="WPZ17" s="117"/>
      <c r="WQA17" s="117"/>
      <c r="WQB17" s="117"/>
      <c r="WQC17" s="117"/>
      <c r="WQD17" s="117"/>
      <c r="WQE17" s="117"/>
      <c r="WQF17" s="117"/>
      <c r="WQG17" s="117"/>
      <c r="WQH17" s="117"/>
      <c r="WQI17" s="117"/>
      <c r="WQJ17" s="117"/>
      <c r="WQK17" s="117"/>
      <c r="WQL17" s="117"/>
      <c r="WQM17" s="117"/>
      <c r="WQN17" s="117"/>
      <c r="WQO17" s="117"/>
      <c r="WQP17" s="117"/>
      <c r="WQQ17" s="117"/>
      <c r="WQR17" s="117"/>
      <c r="WQS17" s="117"/>
      <c r="WQT17" s="117"/>
      <c r="WQU17" s="117"/>
      <c r="WQV17" s="117"/>
      <c r="WQW17" s="117"/>
      <c r="WQX17" s="117"/>
      <c r="WQY17" s="117"/>
      <c r="WQZ17" s="117"/>
      <c r="WRA17" s="117"/>
      <c r="WRB17" s="117"/>
      <c r="WRC17" s="117"/>
      <c r="WRD17" s="117"/>
      <c r="WRE17" s="117"/>
      <c r="WRF17" s="117"/>
      <c r="WRG17" s="117"/>
      <c r="WRH17" s="117"/>
      <c r="WRI17" s="117"/>
      <c r="WRJ17" s="117"/>
      <c r="WRK17" s="117"/>
      <c r="WRL17" s="117"/>
      <c r="WRM17" s="117"/>
      <c r="WRN17" s="117"/>
      <c r="WRO17" s="117"/>
      <c r="WRP17" s="117"/>
      <c r="WRQ17" s="117"/>
      <c r="WRR17" s="117"/>
      <c r="WRS17" s="117"/>
      <c r="WRT17" s="117"/>
      <c r="WRU17" s="117"/>
      <c r="WRV17" s="117"/>
      <c r="WRW17" s="117"/>
      <c r="WRX17" s="117"/>
      <c r="WRY17" s="117"/>
      <c r="WRZ17" s="117"/>
      <c r="WSA17" s="117"/>
      <c r="WSB17" s="117"/>
      <c r="WSC17" s="117"/>
      <c r="WSD17" s="117"/>
      <c r="WSE17" s="117"/>
      <c r="WSF17" s="117"/>
      <c r="WSG17" s="117"/>
      <c r="WSH17" s="117"/>
      <c r="WSI17" s="117"/>
      <c r="WSJ17" s="117"/>
      <c r="WSK17" s="117"/>
      <c r="WSL17" s="117"/>
      <c r="WSM17" s="117"/>
      <c r="WSN17" s="117"/>
      <c r="WSO17" s="117"/>
      <c r="WSP17" s="117"/>
      <c r="WSQ17" s="117"/>
      <c r="WSR17" s="117"/>
      <c r="WSS17" s="117"/>
      <c r="WST17" s="117"/>
      <c r="WSU17" s="117"/>
      <c r="WSV17" s="117"/>
      <c r="WSW17" s="117"/>
      <c r="WSX17" s="117"/>
      <c r="WSY17" s="117"/>
      <c r="WSZ17" s="117"/>
      <c r="WTA17" s="117"/>
      <c r="WTB17" s="117"/>
      <c r="WTC17" s="117"/>
      <c r="WTD17" s="117"/>
      <c r="WTE17" s="117"/>
      <c r="WTF17" s="117"/>
      <c r="WTG17" s="117"/>
      <c r="WTH17" s="117"/>
      <c r="WTI17" s="117"/>
      <c r="WTJ17" s="117"/>
      <c r="WTK17" s="117"/>
      <c r="WTL17" s="117"/>
      <c r="WTM17" s="117"/>
      <c r="WTN17" s="117"/>
      <c r="WTO17" s="117"/>
      <c r="WTP17" s="117"/>
      <c r="WTQ17" s="117"/>
      <c r="WTR17" s="117"/>
      <c r="WTS17" s="117"/>
      <c r="WTT17" s="117"/>
      <c r="WTU17" s="117"/>
      <c r="WTV17" s="117"/>
      <c r="WTW17" s="117"/>
      <c r="WTX17" s="117"/>
      <c r="WTY17" s="117"/>
      <c r="WTZ17" s="117"/>
      <c r="WUA17" s="117"/>
      <c r="WUB17" s="117"/>
      <c r="WUC17" s="117"/>
      <c r="WUD17" s="117"/>
      <c r="WUE17" s="117"/>
      <c r="WUF17" s="117"/>
      <c r="WUG17" s="117"/>
      <c r="WUH17" s="117"/>
      <c r="WUI17" s="117"/>
      <c r="WUJ17" s="117"/>
      <c r="WUK17" s="117"/>
      <c r="WUL17" s="117"/>
      <c r="WUM17" s="117"/>
      <c r="WUN17" s="117"/>
      <c r="WUO17" s="117"/>
      <c r="WUP17" s="117"/>
      <c r="WUQ17" s="117"/>
      <c r="WUR17" s="117"/>
      <c r="WUS17" s="117"/>
      <c r="WUT17" s="117"/>
      <c r="WUU17" s="117"/>
      <c r="WUV17" s="117"/>
      <c r="WUW17" s="117"/>
      <c r="WUX17" s="117"/>
      <c r="WUY17" s="117"/>
      <c r="WUZ17" s="117"/>
      <c r="WVA17" s="117"/>
      <c r="WVB17" s="117"/>
      <c r="WVC17" s="117"/>
      <c r="WVD17" s="117"/>
      <c r="WVE17" s="117"/>
      <c r="WVF17" s="117"/>
      <c r="WVG17" s="117"/>
      <c r="WVH17" s="117"/>
      <c r="WVI17" s="117"/>
      <c r="WVJ17" s="117"/>
      <c r="WVK17" s="117"/>
      <c r="WVL17" s="117"/>
      <c r="WVM17" s="117"/>
      <c r="WVN17" s="117"/>
      <c r="WVO17" s="117"/>
    </row>
    <row r="18" spans="1:16135" s="33" customFormat="1" ht="12.75" customHeight="1" x14ac:dyDescent="0.2">
      <c r="A18" s="117">
        <v>8</v>
      </c>
      <c r="B18" s="117" t="s">
        <v>2440</v>
      </c>
      <c r="C18" s="117" t="s">
        <v>566</v>
      </c>
      <c r="D18" s="214">
        <v>114901</v>
      </c>
      <c r="E18" s="214">
        <f t="shared" si="0"/>
        <v>3447</v>
      </c>
      <c r="F18" s="243">
        <v>118348</v>
      </c>
      <c r="G18" s="127"/>
      <c r="H18" s="99" t="s">
        <v>716</v>
      </c>
      <c r="I18" s="99" t="s">
        <v>717</v>
      </c>
    </row>
    <row r="19" spans="1:16135" s="33" customFormat="1" ht="12.75" customHeight="1" x14ac:dyDescent="0.2">
      <c r="A19" s="117">
        <v>9</v>
      </c>
      <c r="B19" s="117" t="s">
        <v>1901</v>
      </c>
      <c r="C19" s="117" t="s">
        <v>1180</v>
      </c>
      <c r="D19" s="214">
        <v>111554</v>
      </c>
      <c r="E19" s="214">
        <f t="shared" si="0"/>
        <v>3347</v>
      </c>
      <c r="F19" s="243">
        <v>114901</v>
      </c>
      <c r="G19" s="127"/>
      <c r="H19" s="90" t="s">
        <v>716</v>
      </c>
      <c r="I19" s="90" t="s">
        <v>717</v>
      </c>
    </row>
    <row r="20" spans="1:16135" s="33" customFormat="1" ht="12.75" customHeight="1" x14ac:dyDescent="0.2">
      <c r="A20" s="117">
        <v>10</v>
      </c>
      <c r="B20" s="117" t="s">
        <v>1388</v>
      </c>
      <c r="C20" s="117" t="s">
        <v>738</v>
      </c>
      <c r="D20" s="214">
        <v>111554</v>
      </c>
      <c r="E20" s="214">
        <f t="shared" si="0"/>
        <v>3347</v>
      </c>
      <c r="F20" s="243">
        <v>114901</v>
      </c>
      <c r="G20" s="127"/>
      <c r="H20" s="90" t="s">
        <v>716</v>
      </c>
      <c r="I20" s="90" t="s">
        <v>717</v>
      </c>
    </row>
    <row r="21" spans="1:16135" s="33" customFormat="1" ht="12.75" customHeight="1" x14ac:dyDescent="0.2">
      <c r="A21" s="117">
        <v>11</v>
      </c>
      <c r="B21" s="117" t="s">
        <v>575</v>
      </c>
      <c r="C21" s="117" t="s">
        <v>331</v>
      </c>
      <c r="D21" s="214">
        <v>111554</v>
      </c>
      <c r="E21" s="214">
        <f t="shared" si="0"/>
        <v>3347</v>
      </c>
      <c r="F21" s="243">
        <v>114901</v>
      </c>
      <c r="G21" s="127"/>
      <c r="H21" s="90" t="s">
        <v>716</v>
      </c>
      <c r="I21" s="90" t="s">
        <v>717</v>
      </c>
    </row>
    <row r="22" spans="1:16135" s="117" customFormat="1" x14ac:dyDescent="0.2">
      <c r="A22" s="117">
        <v>12</v>
      </c>
      <c r="B22" s="117" t="s">
        <v>715</v>
      </c>
      <c r="C22" s="117" t="s">
        <v>520</v>
      </c>
      <c r="D22" s="214">
        <v>131821</v>
      </c>
      <c r="E22" s="214">
        <f t="shared" si="0"/>
        <v>0</v>
      </c>
      <c r="F22" s="243">
        <v>131821</v>
      </c>
      <c r="G22" s="168"/>
      <c r="H22" s="117" t="s">
        <v>716</v>
      </c>
      <c r="I22" s="117" t="s">
        <v>717</v>
      </c>
    </row>
    <row r="23" spans="1:16135" s="117" customFormat="1" x14ac:dyDescent="0.2">
      <c r="A23" s="117">
        <v>13</v>
      </c>
      <c r="B23" s="117" t="s">
        <v>707</v>
      </c>
      <c r="C23" s="117" t="s">
        <v>471</v>
      </c>
      <c r="D23" s="214">
        <v>126296</v>
      </c>
      <c r="E23" s="214">
        <f t="shared" si="0"/>
        <v>2577</v>
      </c>
      <c r="F23" s="243">
        <v>128873</v>
      </c>
      <c r="G23" s="168"/>
      <c r="H23" s="117" t="s">
        <v>2080</v>
      </c>
      <c r="I23" s="117" t="s">
        <v>717</v>
      </c>
    </row>
    <row r="24" spans="1:16135" s="99" customFormat="1" x14ac:dyDescent="0.2">
      <c r="A24" s="99">
        <v>14</v>
      </c>
      <c r="B24" s="165" t="s">
        <v>2017</v>
      </c>
      <c r="C24" s="117" t="s">
        <v>2623</v>
      </c>
      <c r="D24" s="214">
        <v>111554</v>
      </c>
      <c r="E24" s="214">
        <v>0</v>
      </c>
      <c r="F24" s="214">
        <v>111554</v>
      </c>
      <c r="H24" s="117" t="s">
        <v>716</v>
      </c>
      <c r="I24" s="117" t="s">
        <v>717</v>
      </c>
    </row>
    <row r="25" spans="1:16135" x14ac:dyDescent="0.2">
      <c r="D25" s="100"/>
      <c r="F25" s="103">
        <f>SUM(F10:F24)</f>
        <v>1793320</v>
      </c>
    </row>
    <row r="26" spans="1:16135" x14ac:dyDescent="0.2">
      <c r="B26" s="98"/>
      <c r="D26" s="100"/>
    </row>
    <row r="27" spans="1:16135" x14ac:dyDescent="0.2">
      <c r="B27" s="98"/>
      <c r="D27" s="100"/>
    </row>
    <row r="28" spans="1:16135" x14ac:dyDescent="0.2">
      <c r="B28" s="98"/>
      <c r="D28" s="100"/>
    </row>
    <row r="29" spans="1:16135" x14ac:dyDescent="0.2">
      <c r="B29" s="98"/>
      <c r="D29" s="100"/>
    </row>
    <row r="30" spans="1:16135" x14ac:dyDescent="0.2">
      <c r="D30" s="100"/>
    </row>
  </sheetData>
  <sortState ref="A13:WWK23">
    <sortCondition ref="B13:B23"/>
  </sortState>
  <pageMargins left="0.45" right="0.45" top="0.75" bottom="0.75" header="0.3" footer="0.3"/>
  <pageSetup scale="90" firstPageNumber="30" fitToHeight="0" orientation="landscape" useFirstPageNumber="1" r:id="rId1"/>
  <headerFooter>
    <oddFooter>&amp;C&amp;P&amp;R06/30/2023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24</vt:i4>
      </vt:variant>
    </vt:vector>
  </HeadingPairs>
  <TitlesOfParts>
    <vt:vector size="49" baseType="lpstr">
      <vt:lpstr>Cover</vt:lpstr>
      <vt:lpstr>Glossary</vt:lpstr>
      <vt:lpstr>Summary</vt:lpstr>
      <vt:lpstr>INSTR Tab</vt:lpstr>
      <vt:lpstr>SAW</vt:lpstr>
      <vt:lpstr>WTA</vt:lpstr>
      <vt:lpstr> Instr Other</vt:lpstr>
      <vt:lpstr>SE Tab</vt:lpstr>
      <vt:lpstr>SAW SE </vt:lpstr>
      <vt:lpstr>WTA SE</vt:lpstr>
      <vt:lpstr>SE Other</vt:lpstr>
      <vt:lpstr>Adm Tab</vt:lpstr>
      <vt:lpstr>Adm</vt:lpstr>
      <vt:lpstr>Fis Tab</vt:lpstr>
      <vt:lpstr>Fis Adm</vt:lpstr>
      <vt:lpstr>O&amp;M Tab</vt:lpstr>
      <vt:lpstr>O&amp;M</vt:lpstr>
      <vt:lpstr>HR Tab</vt:lpstr>
      <vt:lpstr>HR</vt:lpstr>
      <vt:lpstr>Trans Tab</vt:lpstr>
      <vt:lpstr>Trans</vt:lpstr>
      <vt:lpstr>Instr</vt:lpstr>
      <vt:lpstr>Purch</vt:lpstr>
      <vt:lpstr>Prop</vt:lpstr>
      <vt:lpstr>Misc</vt:lpstr>
      <vt:lpstr>a</vt:lpstr>
      <vt:lpstr>' Instr Other'!Print_Area</vt:lpstr>
      <vt:lpstr>Adm!Print_Area</vt:lpstr>
      <vt:lpstr>'Adm Tab'!Print_Area</vt:lpstr>
      <vt:lpstr>'Fis Adm'!Print_Area</vt:lpstr>
      <vt:lpstr>'Fis Tab'!Print_Area</vt:lpstr>
      <vt:lpstr>Glossary!Print_Area</vt:lpstr>
      <vt:lpstr>HR!Print_Area</vt:lpstr>
      <vt:lpstr>'HR Tab'!Print_Area</vt:lpstr>
      <vt:lpstr>Instr!Print_Area</vt:lpstr>
      <vt:lpstr>'INSTR Tab'!Print_Area</vt:lpstr>
      <vt:lpstr>Misc!Print_Area</vt:lpstr>
      <vt:lpstr>'O&amp;M'!Print_Area</vt:lpstr>
      <vt:lpstr>'O&amp;M Tab'!Print_Area</vt:lpstr>
      <vt:lpstr>Prop!Print_Area</vt:lpstr>
      <vt:lpstr>Purch!Print_Area</vt:lpstr>
      <vt:lpstr>SAW!Print_Area</vt:lpstr>
      <vt:lpstr>'SAW SE '!Print_Area</vt:lpstr>
      <vt:lpstr>'SE Other'!Print_Area</vt:lpstr>
      <vt:lpstr>Summary!Print_Area</vt:lpstr>
      <vt:lpstr>Trans!Print_Area</vt:lpstr>
      <vt:lpstr>'Trans Tab'!Print_Area</vt:lpstr>
      <vt:lpstr>WTA!Print_Area</vt:lpstr>
      <vt:lpstr>'WTA SE'!Print_Area</vt:lpstr>
    </vt:vector>
  </TitlesOfParts>
  <Company>City of Waterbury 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ccaputo</dc:creator>
  <cp:lastModifiedBy>Belen Michelis</cp:lastModifiedBy>
  <cp:lastPrinted>2023-07-20T15:00:30Z</cp:lastPrinted>
  <dcterms:created xsi:type="dcterms:W3CDTF">2006-12-09T14:14:40Z</dcterms:created>
  <dcterms:modified xsi:type="dcterms:W3CDTF">2023-10-17T18:08:24Z</dcterms:modified>
</cp:coreProperties>
</file>