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morgan.jennifer\Desktop\"/>
    </mc:Choice>
  </mc:AlternateContent>
  <xr:revisionPtr revIDLastSave="0" documentId="13_ncr:1_{6558DF21-19A7-44E6-B024-4A833140A7FF}" xr6:coauthVersionLast="47" xr6:coauthVersionMax="47" xr10:uidLastSave="{00000000-0000-0000-0000-000000000000}"/>
  <bookViews>
    <workbookView xWindow="-120" yWindow="-120" windowWidth="29040" windowHeight="15720" firstSheet="4" activeTab="5" xr2:uid="{00000000-000D-0000-FFFF-FFFF00000000}"/>
  </bookViews>
  <sheets>
    <sheet name="ClassRanges" sheetId="11" state="hidden" r:id="rId1"/>
    <sheet name="CertSub" sheetId="12" state="hidden" r:id="rId2"/>
    <sheet name="ClassSalarySched" sheetId="10" state="hidden" r:id="rId3"/>
    <sheet name="Lists" sheetId="9" state="hidden" r:id="rId4"/>
    <sheet name="All Benefits" sheetId="1" r:id="rId5"/>
    <sheet name="Calculator" sheetId="4" r:id="rId6"/>
  </sheets>
  <definedNames>
    <definedName name="_xlnm.Print_Area" localSheetId="4">'All Benefits'!$A$1:$F$15</definedName>
    <definedName name="_xlnm.Print_Area" localSheetId="5">Calculator!$C$3:$F$19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7" i="1"/>
  <c r="B4" i="12" l="1"/>
  <c r="B3" i="12"/>
  <c r="B2" i="12"/>
  <c r="C13" i="4" l="1"/>
  <c r="J5" i="4"/>
  <c r="L10" i="4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3" i="10"/>
  <c r="J9" i="4"/>
  <c r="J7" i="4"/>
  <c r="J8" i="4"/>
  <c r="K10" i="4" l="1"/>
  <c r="K12" i="4" s="1"/>
  <c r="D17" i="4"/>
  <c r="D16" i="4"/>
  <c r="D15" i="4"/>
  <c r="D14" i="4"/>
  <c r="D13" i="4"/>
  <c r="E13" i="4" s="1"/>
  <c r="C12" i="4"/>
  <c r="D14" i="1" l="1"/>
  <c r="E14" i="1"/>
  <c r="F14" i="1"/>
  <c r="G14" i="1"/>
  <c r="H14" i="1"/>
  <c r="I14" i="1"/>
  <c r="J14" i="1"/>
  <c r="K14" i="1"/>
  <c r="L14" i="1"/>
  <c r="C14" i="1"/>
  <c r="D7" i="1"/>
  <c r="E7" i="1"/>
  <c r="F7" i="1"/>
  <c r="G7" i="1"/>
  <c r="H7" i="1"/>
  <c r="I7" i="1"/>
  <c r="J7" i="1"/>
  <c r="K7" i="1"/>
  <c r="L7" i="1"/>
  <c r="C7" i="1"/>
  <c r="E14" i="4"/>
  <c r="E15" i="4"/>
  <c r="E16" i="4"/>
  <c r="E17" i="4"/>
  <c r="E18" i="4" l="1"/>
  <c r="F12" i="4" s="1"/>
  <c r="F15" i="4" s="1"/>
  <c r="F17" i="4" l="1"/>
  <c r="F16" i="4"/>
  <c r="F14" i="4"/>
  <c r="F13" i="4"/>
  <c r="F1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Morgan</author>
  </authors>
  <commentList>
    <comment ref="B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Row:
Salary schedule cell row value</t>
        </r>
      </text>
    </comment>
    <comment ref="C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Column:
Salary schedule cell column value</t>
        </r>
      </text>
    </comment>
    <comment ref="D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Salary Rate:
Salary amount for the cell</t>
        </r>
      </text>
    </comment>
    <comment ref="E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Budget Amt:
Salary amount for budgeting</t>
        </r>
      </text>
    </comment>
    <comment ref="F2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Description:
Description of the cell</t>
        </r>
      </text>
    </comment>
    <comment ref="G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Hourly:
&lt;Description Unavailable&gt;</t>
        </r>
      </text>
    </comment>
  </commentList>
</comments>
</file>

<file path=xl/sharedStrings.xml><?xml version="1.0" encoding="utf-8"?>
<sst xmlns="http://schemas.openxmlformats.org/spreadsheetml/2006/main" count="209" uniqueCount="185">
  <si>
    <t>Ranges 7/1/18</t>
  </si>
  <si>
    <t>Account Clerk I</t>
  </si>
  <si>
    <t>Account Clerk I - Bilingual</t>
  </si>
  <si>
    <t>Account Clerk II</t>
  </si>
  <si>
    <t>Account Clerk III</t>
  </si>
  <si>
    <t>Accounting Technician</t>
  </si>
  <si>
    <t>Administrative Assistant I</t>
  </si>
  <si>
    <t>Administrative Assistant II</t>
  </si>
  <si>
    <t>Administrative Assistant II- Bilingual</t>
  </si>
  <si>
    <t>Administrative Assistant III</t>
  </si>
  <si>
    <t>Administrative Assistant IV</t>
  </si>
  <si>
    <t>Budget Analyst</t>
  </si>
  <si>
    <t>Bus Driver I</t>
  </si>
  <si>
    <t>Bus Driver II</t>
  </si>
  <si>
    <t xml:space="preserve">Bus Driver/Instructor - Lead </t>
  </si>
  <si>
    <t>Bus Driver/Service Mechanic</t>
  </si>
  <si>
    <t>Buyer</t>
  </si>
  <si>
    <t>Career Center Technician</t>
  </si>
  <si>
    <t>Carpenter</t>
  </si>
  <si>
    <t>Child Nutrition Services Deliver Driver</t>
  </si>
  <si>
    <t>Child Nutrition Worker - Site Lead</t>
  </si>
  <si>
    <t>Child Nutrition Worker I</t>
  </si>
  <si>
    <t>Child Nutrition Worker II</t>
  </si>
  <si>
    <t>Clerk IV</t>
  </si>
  <si>
    <t>Computer Electronic Technician</t>
  </si>
  <si>
    <t>Computer Network Technician</t>
  </si>
  <si>
    <t xml:space="preserve">Computer Network Technician -Lead </t>
  </si>
  <si>
    <t>Cook</t>
  </si>
  <si>
    <t xml:space="preserve">Cook - Lead </t>
  </si>
  <si>
    <t>Custodian</t>
  </si>
  <si>
    <t xml:space="preserve">Custodian - Ed Center Complex Lead </t>
  </si>
  <si>
    <t>Custodian - Senior</t>
  </si>
  <si>
    <t xml:space="preserve">Custodian I - Lead </t>
  </si>
  <si>
    <t xml:space="preserve">Custodian II - Lead </t>
  </si>
  <si>
    <t xml:space="preserve">Custodian III -Lead </t>
  </si>
  <si>
    <t>Data/Telecom Specialist</t>
  </si>
  <si>
    <t>Dist. Community Liaison Bilingual/Biliterate</t>
  </si>
  <si>
    <t>District Attendance Technician</t>
  </si>
  <si>
    <t>District Community Liaison - Bilingual</t>
  </si>
  <si>
    <t>District Library Specialist</t>
  </si>
  <si>
    <t>District Receptionist - Bilingual Sub caller</t>
  </si>
  <si>
    <t>District Textbook Specialist</t>
  </si>
  <si>
    <t>District Translator</t>
  </si>
  <si>
    <t>Electrician</t>
  </si>
  <si>
    <t>Electrician's Helper</t>
  </si>
  <si>
    <t>Family Assistant</t>
  </si>
  <si>
    <t>Glazier</t>
  </si>
  <si>
    <t>Grounds Equipment Operator</t>
  </si>
  <si>
    <t xml:space="preserve">Grounds Maintenance Worker - Lead </t>
  </si>
  <si>
    <t xml:space="preserve">Grounds Maintenance Worker - Senior Lead </t>
  </si>
  <si>
    <t>Grounds Maintenance Worker I</t>
  </si>
  <si>
    <t>Grounds Maintenance Worker II</t>
  </si>
  <si>
    <t>Guidance Technician</t>
  </si>
  <si>
    <t>Health Services Assistant</t>
  </si>
  <si>
    <t>Help Desk Technician</t>
  </si>
  <si>
    <t>Home School Community Liaison - Bilingual</t>
  </si>
  <si>
    <t>HR Analyst - Certificated</t>
  </si>
  <si>
    <t>Human Resources Technician - Certificated</t>
  </si>
  <si>
    <t>Human Resources Technician - Classified</t>
  </si>
  <si>
    <t>HVAC Technician</t>
  </si>
  <si>
    <t>Instructional Assistant</t>
  </si>
  <si>
    <t>Instructional Assistant - Bilingual</t>
  </si>
  <si>
    <t>Instructional Assistant - Migrant Preschool</t>
  </si>
  <si>
    <t>Instructional Assistant - Special Education</t>
  </si>
  <si>
    <t>Language Assessment Technician</t>
  </si>
  <si>
    <t xml:space="preserve">Language Assessment Technician - Lead </t>
  </si>
  <si>
    <t>Library Technician</t>
  </si>
  <si>
    <t>Licensed Vocational Nurse</t>
  </si>
  <si>
    <t>Locksmith</t>
  </si>
  <si>
    <t>Maintenance Worker I</t>
  </si>
  <si>
    <t>Maintenance Worker II</t>
  </si>
  <si>
    <t xml:space="preserve">Mechanic - Lead Vehicle &amp; Equipment </t>
  </si>
  <si>
    <t xml:space="preserve">Mechanic - Vehicle &amp; Equipment </t>
  </si>
  <si>
    <t>Network Engineer</t>
  </si>
  <si>
    <t xml:space="preserve">Network Engineer -Lead </t>
  </si>
  <si>
    <t>Network Systems Specialist</t>
  </si>
  <si>
    <t>Office Assistant</t>
  </si>
  <si>
    <t>Office Assistant - Senior</t>
  </si>
  <si>
    <t>Outreach Consultant</t>
  </si>
  <si>
    <t>Painter</t>
  </si>
  <si>
    <t>Payroll Technician</t>
  </si>
  <si>
    <t>Plumber</t>
  </si>
  <si>
    <t>Printing Services Assistant</t>
  </si>
  <si>
    <t xml:space="preserve">Printing Services Specialist </t>
  </si>
  <si>
    <t>Programmer Analyst</t>
  </si>
  <si>
    <t>Purchasing Technician</t>
  </si>
  <si>
    <t>Registrar</t>
  </si>
  <si>
    <t>School/Community Liaison</t>
  </si>
  <si>
    <t>Secretary I</t>
  </si>
  <si>
    <t>Site Technology Support Assistant</t>
  </si>
  <si>
    <t>Sprinkler and Irrigation Mechanic</t>
  </si>
  <si>
    <t>Staff Secretary</t>
  </si>
  <si>
    <t>Student Information Database Administrator</t>
  </si>
  <si>
    <t>Student Information Specialist - District</t>
  </si>
  <si>
    <t>Student Services Technician</t>
  </si>
  <si>
    <t>Student/Safety Community Liaison</t>
  </si>
  <si>
    <t>Student Supervisor Aide</t>
  </si>
  <si>
    <t>Swimming Pool Operator</t>
  </si>
  <si>
    <t>Teacher Resource Center/Curriculum Specialist</t>
  </si>
  <si>
    <t>Transportation Attendant</t>
  </si>
  <si>
    <t>Transportation Instructor/Dispatcher</t>
  </si>
  <si>
    <t>Tree Trimmer</t>
  </si>
  <si>
    <t xml:space="preserve">Warehouse Worker - Lead </t>
  </si>
  <si>
    <t>Warehouse Worker/Delivery Driver</t>
  </si>
  <si>
    <t>Warehouse/Delivery Driver</t>
  </si>
  <si>
    <t>Web Developer</t>
  </si>
  <si>
    <t>Welder</t>
  </si>
  <si>
    <t>As of 10/9/18</t>
  </si>
  <si>
    <t>Tier I Hourly</t>
  </si>
  <si>
    <t>Tier II Hourly</t>
  </si>
  <si>
    <t>Tier III Hourly</t>
  </si>
  <si>
    <t>Sub Daily</t>
  </si>
  <si>
    <t>Sub Long Term Daily</t>
  </si>
  <si>
    <t>Sub Special Ed Daily</t>
  </si>
  <si>
    <t>Sub Special Ed Long Term Daily</t>
  </si>
  <si>
    <t>Part Time Support I/1</t>
  </si>
  <si>
    <t>Part Time Support I/3</t>
  </si>
  <si>
    <t>Part Time Support I/5</t>
  </si>
  <si>
    <t>Part Time Support I/7</t>
  </si>
  <si>
    <t>Part Time Support II/1</t>
  </si>
  <si>
    <t>Part Time Support II/3</t>
  </si>
  <si>
    <t>Part Time Support II/5</t>
  </si>
  <si>
    <t>Part Time Support II/7</t>
  </si>
  <si>
    <t>Row</t>
  </si>
  <si>
    <t>Column</t>
  </si>
  <si>
    <t>Salary Rate</t>
  </si>
  <si>
    <t>Budget Amt</t>
  </si>
  <si>
    <t>Description</t>
  </si>
  <si>
    <t>Hourly</t>
  </si>
  <si>
    <t>Work Type</t>
  </si>
  <si>
    <t>CLASS</t>
  </si>
  <si>
    <t>YES</t>
  </si>
  <si>
    <t>CERT</t>
  </si>
  <si>
    <t>NO</t>
  </si>
  <si>
    <t>CERTIFICATED:</t>
  </si>
  <si>
    <t>OBJECT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</si>
  <si>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</si>
  <si>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</si>
  <si>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</si>
  <si>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</si>
  <si>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</si>
  <si>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</si>
  <si>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</si>
  <si>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</si>
  <si>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</si>
  <si>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</si>
  <si>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STRS</t>
  </si>
  <si>
    <t>3101</t>
  </si>
  <si>
    <t>FICA (SOC SEC)</t>
  </si>
  <si>
    <t>3301</t>
  </si>
  <si>
    <t>MEDICARE</t>
  </si>
  <si>
    <t>3303</t>
  </si>
  <si>
    <t>UNEMPLOYMENT</t>
  </si>
  <si>
    <t>3501</t>
  </si>
  <si>
    <t>WORK COMP</t>
  </si>
  <si>
    <t>3601</t>
  </si>
  <si>
    <t>CLASSIFIED:</t>
  </si>
  <si>
    <t>PERS</t>
  </si>
  <si>
    <t>3202</t>
  </si>
  <si>
    <t>3302</t>
  </si>
  <si>
    <t>3304</t>
  </si>
  <si>
    <t>3502</t>
  </si>
  <si>
    <t>3602</t>
  </si>
  <si>
    <t>Payroll Calculator</t>
  </si>
  <si>
    <t>Estimated Cost of Extra Hours</t>
  </si>
  <si>
    <t>Year</t>
  </si>
  <si>
    <t>Budget Amount</t>
  </si>
  <si>
    <t>Budget Includes Benefits</t>
  </si>
  <si>
    <t>Rate</t>
  </si>
  <si>
    <t>Budget</t>
  </si>
  <si>
    <t>RATE</t>
  </si>
  <si>
    <t>Estimated Cost</t>
  </si>
  <si>
    <t>19/20 HEALTH AND WELFARE COST PER FTE</t>
  </si>
  <si>
    <t>DISTRICT CONTRIBUTION</t>
  </si>
  <si>
    <t>VISION</t>
  </si>
  <si>
    <t>3402</t>
  </si>
  <si>
    <t>CERT - SINGLE</t>
  </si>
  <si>
    <t>CERT - EMPLOYEE+1</t>
  </si>
  <si>
    <t>CERT - FAMILY</t>
  </si>
  <si>
    <t>CLASSIFIED - EMPLOYEE ONLY</t>
  </si>
  <si>
    <t>https://www.sscal.com/tools-resources/dartboard</t>
  </si>
  <si>
    <t>https://www.sbceo.org/Page/1537 (Payroll Rates &amp; Limits - Dec)</t>
  </si>
  <si>
    <t>https://www.sbceo.org/Page/1537 (Search Workers Comp - under Budget Assumptions Factors &amp; Rate Changes Apr)</t>
  </si>
  <si>
    <t>2026-27</t>
  </si>
  <si>
    <t>(Without Benefit Cost, Salary data as of 7/1/23)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</si>
</sst>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28" x14ac:knownFonts="1">
    <font>
      <sz val="8"/>
      <color theme="1"/>
      <name val="Arial"/>
      <family val="2"/>
    </font>
    <font>
      <sz val="11"/>
      <color theme="1"/>
      <name val="Arial"/>
      <family val="2"/>
      <scheme val="minor"/>
    </font>
    <font>
      <sz val="8"/>
      <color theme="1"/>
      <name val="Arial"/>
      <family val="2"/>
    </font>
    <font>
      <sz val="18"/>
      <color theme="1"/>
      <name val="Arial"/>
      <family val="2"/>
    </font>
    <font>
      <sz val="17"/>
      <color theme="1"/>
      <name val="Arial"/>
      <family val="2"/>
    </font>
    <font>
      <b/>
      <u/>
      <sz val="17"/>
      <color theme="1"/>
      <name val="Arial"/>
      <family val="2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3"/>
      <name val="Arial"/>
      <family val="2"/>
      <scheme val="minor"/>
    </font>
    <font>
      <sz val="10"/>
      <color theme="1"/>
      <name val="Arial"/>
      <family val="2"/>
    </font>
    <font>
      <b/>
      <sz val="11"/>
      <color theme="4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3"/>
      <name val="Arial"/>
      <family val="2"/>
      <scheme val="minor"/>
    </font>
    <font>
      <b/>
      <sz val="9"/>
      <color theme="3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1"/>
      <name val="Arial"/>
      <family val="2"/>
    </font>
    <font>
      <b/>
      <sz val="9"/>
      <color theme="3" tint="0.249977111117893"/>
      <name val="Arial"/>
      <family val="2"/>
      <scheme val="minor"/>
    </font>
    <font>
      <b/>
      <sz val="11"/>
      <color theme="9" tint="0.79998168889431442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0"/>
      <color rgb="FF000080"/>
      <name val="Arial"/>
      <family val="2"/>
    </font>
    <font>
      <b/>
      <sz val="9"/>
      <color indexed="81"/>
      <name val="Tahoma"/>
      <family val="2"/>
    </font>
    <font>
      <b/>
      <sz val="11"/>
      <color theme="1" tint="0.499984740745262"/>
      <name val="Arial"/>
      <family val="2"/>
      <scheme val="minor"/>
    </font>
    <font>
      <i/>
      <sz val="8"/>
      <color rgb="FF7F7F7F"/>
      <name val="Arial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8B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3" applyNumberFormat="0" applyAlignment="0" applyProtection="0"/>
    <xf numFmtId="0" fontId="9" fillId="0" borderId="4" applyNumberFormat="0" applyFill="0" applyAlignment="0" applyProtection="0"/>
    <xf numFmtId="0" fontId="10" fillId="4" borderId="0" applyNumberFormat="0" applyBorder="0" applyAlignment="0" applyProtection="0"/>
    <xf numFmtId="0" fontId="1" fillId="3" borderId="0" applyNumberFormat="0" applyBorder="0" applyAlignment="0" applyProtection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27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9" fontId="3" fillId="0" borderId="0" xfId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0" fontId="4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12" fillId="0" borderId="0" xfId="0" applyFont="1"/>
    <xf numFmtId="0" fontId="19" fillId="0" borderId="0" xfId="0" applyFont="1"/>
    <xf numFmtId="14" fontId="0" fillId="0" borderId="0" xfId="0" applyNumberFormat="1"/>
    <xf numFmtId="43" fontId="0" fillId="0" borderId="0" xfId="2" applyFont="1"/>
    <xf numFmtId="44" fontId="9" fillId="0" borderId="4" xfId="9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0" fillId="0" borderId="0" xfId="4" applyFont="1" applyBorder="1" applyAlignment="1">
      <alignment horizontal="right" indent="1"/>
    </xf>
    <xf numFmtId="0" fontId="20" fillId="2" borderId="3" xfId="5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9" fillId="0" borderId="12" xfId="0" applyFont="1" applyBorder="1"/>
    <xf numFmtId="0" fontId="19" fillId="0" borderId="13" xfId="0" applyFont="1" applyBorder="1"/>
    <xf numFmtId="0" fontId="19" fillId="0" borderId="0" xfId="0" applyFont="1" applyProtection="1">
      <protection locked="0"/>
    </xf>
    <xf numFmtId="0" fontId="25" fillId="0" borderId="4" xfId="6" applyFont="1"/>
    <xf numFmtId="0" fontId="12" fillId="0" borderId="12" xfId="0" applyFont="1" applyBorder="1"/>
    <xf numFmtId="0" fontId="13" fillId="0" borderId="0" xfId="4" applyFont="1" applyBorder="1" applyAlignment="1">
      <alignment horizontal="center"/>
    </xf>
    <xf numFmtId="43" fontId="9" fillId="5" borderId="4" xfId="6" applyNumberFormat="1" applyFill="1" applyAlignment="1">
      <alignment horizontal="right"/>
    </xf>
    <xf numFmtId="0" fontId="26" fillId="0" borderId="0" xfId="10" applyFont="1" applyBorder="1"/>
    <xf numFmtId="0" fontId="12" fillId="0" borderId="13" xfId="0" applyFont="1" applyBorder="1"/>
    <xf numFmtId="0" fontId="0" fillId="0" borderId="14" xfId="0" applyBorder="1"/>
    <xf numFmtId="0" fontId="0" fillId="0" borderId="15" xfId="0" applyBorder="1"/>
    <xf numFmtId="44" fontId="0" fillId="0" borderId="15" xfId="0" applyNumberFormat="1" applyBorder="1"/>
    <xf numFmtId="0" fontId="0" fillId="0" borderId="16" xfId="0" applyBorder="1"/>
    <xf numFmtId="0" fontId="14" fillId="0" borderId="0" xfId="0" applyFont="1"/>
    <xf numFmtId="0" fontId="7" fillId="0" borderId="0" xfId="4" applyBorder="1" applyAlignment="1">
      <alignment horizontal="right" indent="1"/>
    </xf>
    <xf numFmtId="0" fontId="8" fillId="2" borderId="3" xfId="5" applyAlignment="1" applyProtection="1">
      <alignment horizontal="center"/>
      <protection locked="0"/>
    </xf>
    <xf numFmtId="0" fontId="13" fillId="0" borderId="0" xfId="4" applyFont="1" applyBorder="1" applyAlignment="1">
      <alignment horizontal="right" indent="1"/>
    </xf>
    <xf numFmtId="43" fontId="13" fillId="2" borderId="3" xfId="5" applyNumberFormat="1" applyFont="1" applyAlignment="1" applyProtection="1">
      <alignment horizontal="center"/>
      <protection locked="0"/>
    </xf>
    <xf numFmtId="0" fontId="18" fillId="0" borderId="0" xfId="0" applyFont="1"/>
    <xf numFmtId="0" fontId="14" fillId="0" borderId="0" xfId="0" applyFont="1" applyAlignment="1">
      <alignment horizontal="right" indent="1"/>
    </xf>
    <xf numFmtId="0" fontId="7" fillId="0" borderId="0" xfId="4" applyBorder="1" applyAlignment="1">
      <alignment horizontal="right"/>
    </xf>
    <xf numFmtId="0" fontId="21" fillId="4" borderId="0" xfId="7" applyFont="1" applyBorder="1" applyAlignment="1">
      <alignment horizontal="right" indent="1"/>
    </xf>
    <xf numFmtId="0" fontId="1" fillId="3" borderId="0" xfId="8" applyBorder="1" applyAlignment="1">
      <alignment horizontal="center"/>
    </xf>
    <xf numFmtId="43" fontId="1" fillId="3" borderId="0" xfId="8" applyNumberFormat="1" applyBorder="1" applyAlignment="1">
      <alignment horizontal="right"/>
    </xf>
    <xf numFmtId="0" fontId="16" fillId="0" borderId="0" xfId="4" applyFont="1" applyBorder="1" applyAlignment="1">
      <alignment horizontal="right"/>
    </xf>
    <xf numFmtId="164" fontId="14" fillId="0" borderId="0" xfId="1" applyNumberFormat="1" applyFont="1" applyBorder="1"/>
    <xf numFmtId="43" fontId="14" fillId="0" borderId="0" xfId="2" applyFont="1" applyBorder="1" applyAlignment="1">
      <alignment horizontal="right"/>
    </xf>
    <xf numFmtId="164" fontId="15" fillId="0" borderId="4" xfId="6" applyNumberFormat="1" applyFont="1"/>
    <xf numFmtId="43" fontId="14" fillId="0" borderId="0" xfId="2" applyFont="1" applyBorder="1"/>
    <xf numFmtId="0" fontId="11" fillId="0" borderId="0" xfId="4" applyFont="1" applyBorder="1" applyAlignment="1">
      <alignment horizontal="left"/>
    </xf>
    <xf numFmtId="0" fontId="11" fillId="0" borderId="0" xfId="4" applyFont="1" applyBorder="1"/>
    <xf numFmtId="0" fontId="15" fillId="7" borderId="0" xfId="0" applyFont="1" applyFill="1"/>
    <xf numFmtId="49" fontId="0" fillId="7" borderId="0" xfId="0" applyNumberFormat="1" applyFill="1" applyAlignment="1">
      <alignment horizontal="right"/>
    </xf>
    <xf numFmtId="0" fontId="0" fillId="7" borderId="0" xfId="0" applyFill="1" applyAlignment="1">
      <alignment horizontal="right"/>
    </xf>
    <xf numFmtId="0" fontId="15" fillId="7" borderId="0" xfId="0" applyFont="1" applyFill="1" applyAlignment="1">
      <alignment wrapText="1"/>
    </xf>
    <xf numFmtId="0" fontId="0" fillId="7" borderId="0" xfId="0" applyFill="1" applyAlignment="1">
      <alignment horizontal="right" vertical="top"/>
    </xf>
    <xf numFmtId="4" fontId="12" fillId="0" borderId="0" xfId="11" applyNumberFormat="1" applyAlignment="1">
      <alignment horizontal="right" wrapText="1"/>
    </xf>
    <xf numFmtId="43" fontId="0" fillId="0" borderId="0" xfId="0" applyNumberFormat="1"/>
    <xf numFmtId="49" fontId="13" fillId="0" borderId="0" xfId="4" applyNumberFormat="1" applyFont="1" applyBorder="1" applyAlignment="1">
      <alignment horizontal="center"/>
    </xf>
    <xf numFmtId="0" fontId="17" fillId="0" borderId="0" xfId="4" applyFont="1" applyBorder="1" applyAlignment="1">
      <alignment horizontal="right"/>
    </xf>
    <xf numFmtId="0" fontId="27" fillId="0" borderId="0" xfId="12"/>
    <xf numFmtId="0" fontId="23" fillId="6" borderId="5" xfId="11" applyNumberFormat="1" applyFont="1" applyFill="1" applyBorder="1" applyAlignment="1">
      <alignment horizontal="left" vertical="center"/>
    </xf>
    <xf numFmtId="0" fontId="23" fillId="6" borderId="5" xfId="11" applyNumberFormat="1" applyFont="1" applyFill="1" applyBorder="1" applyAlignment="1">
      <alignment horizontal="right" vertical="center"/>
    </xf>
    <xf numFmtId="0" fontId="12" fillId="0" borderId="0" xfId="11" applyNumberFormat="1" applyAlignment="1">
      <alignment horizontal="left" wrapText="1"/>
    </xf>
    <xf numFmtId="0" fontId="12" fillId="0" borderId="0" xfId="11" applyNumberFormat="1" applyAlignment="1">
      <alignment horizontal="right" wrapText="1"/>
    </xf>
    <xf numFmtId="0" fontId="20" fillId="2" borderId="6" xfId="5" applyFont="1" applyBorder="1" applyAlignment="1" applyProtection="1">
      <alignment horizontal="left" indent="1"/>
      <protection locked="0"/>
    </xf>
    <xf numFmtId="0" fontId="20" fillId="2" borderId="7" xfId="5" applyFont="1" applyBorder="1" applyAlignment="1" applyProtection="1">
      <alignment horizontal="left" indent="1"/>
      <protection locked="0"/>
    </xf>
    <xf numFmtId="0" fontId="20" fillId="2" borderId="8" xfId="5" applyFont="1" applyBorder="1" applyAlignment="1" applyProtection="1">
      <alignment horizontal="left" indent="1"/>
      <protection locked="0"/>
    </xf>
    <xf numFmtId="0" fontId="6" fillId="0" borderId="2" xfId="3" applyAlignment="1">
      <alignment horizontal="center"/>
    </xf>
    <xf numFmtId="43" fontId="14" fillId="7" borderId="0" xfId="2" applyFont="1" applyFill="1" applyBorder="1" applyAlignment="1">
      <alignment horizontal="right" vertical="top"/>
    </xf>
    <xf numFmtId="0" fontId="17" fillId="0" borderId="0" xfId="4" applyFont="1" applyBorder="1" applyAlignment="1">
      <alignment horizontal="right"/>
    </xf>
    <xf numFmtId="43" fontId="14" fillId="7" borderId="0" xfId="2" applyFont="1" applyFill="1" applyBorder="1" applyAlignment="1">
      <alignment horizontal="right"/>
    </xf>
  </cellXfs>
  <cellStyles count="13">
    <cellStyle name="20% - Accent4" xfId="8" builtinId="42"/>
    <cellStyle name="Accent5" xfId="7" builtinId="45"/>
    <cellStyle name="Comma" xfId="2" builtinId="3"/>
    <cellStyle name="Currency" xfId="9" builtinId="4"/>
    <cellStyle name="Explanatory Text" xfId="10" builtinId="53"/>
    <cellStyle name="Heading 2" xfId="3" builtinId="17"/>
    <cellStyle name="Heading 4" xfId="4" builtinId="19"/>
    <cellStyle name="Hyperlink" xfId="12" builtinId="8"/>
    <cellStyle name="Normal" xfId="0" builtinId="0"/>
    <cellStyle name="Normal_ClassSalarySched" xfId="11" xr:uid="{00000000-0005-0000-0000-000009000000}"/>
    <cellStyle name="Output" xfId="5" builtinId="21"/>
    <cellStyle name="Percent" xfId="1" builtinId="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arcel">
  <a:themeElements>
    <a:clrScheme name="Re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rcel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07000"/>
                <a:lumMod val="103000"/>
              </a:schemeClr>
            </a:gs>
            <a:gs pos="100000">
              <a:schemeClr val="phClr">
                <a:tint val="82000"/>
                <a:satMod val="109000"/>
                <a:lumMod val="103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3000"/>
                <a:lumMod val="100000"/>
              </a:schemeClr>
            </a:gs>
            <a:gs pos="100000">
              <a:schemeClr val="phClr">
                <a:shade val="93000"/>
                <a:satMod val="11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5880" dist="1524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prstMaterial="dkEdge">
            <a:bevelT w="0" h="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7000"/>
                <a:shade val="100000"/>
                <a:satMod val="185000"/>
                <a:lumMod val="120000"/>
              </a:schemeClr>
            </a:gs>
            <a:gs pos="100000">
              <a:schemeClr val="phClr">
                <a:tint val="96000"/>
                <a:shade val="95000"/>
                <a:satMod val="215000"/>
                <a:lumMod val="80000"/>
              </a:schemeClr>
            </a:gs>
          </a:gsLst>
          <a:path path="circle">
            <a:fillToRect l="50000" t="55000" r="125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cel" id="{8BEC4385-4EB9-4D53-BFB5-0EA123736B6D}" vid="{4DB32801-28C0-48B0-8C1D-A9A58613615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bceo.org/Page/1537%20(Payroll%20Rates%20&amp;%20Limits%20-%20Dec)" TargetMode="External"/><Relationship Id="rId2" Type="http://schemas.openxmlformats.org/officeDocument/2006/relationships/hyperlink" Target="https://www.sbceo.org/Page/1537%20(Search%20Workers%20Comp%20-%20under%20Budget%20Assumptions%20Factors%20&amp;%20Rate%20Changes%20Apr)" TargetMode="External"/><Relationship Id="rId1" Type="http://schemas.openxmlformats.org/officeDocument/2006/relationships/hyperlink" Target="https://www.sbceo.org/Page/1537%20(Payroll%20Rates%20&amp;%20Limits%20-%20Dec)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scal.com/tools-resources/dartboard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7"/>
  <sheetViews>
    <sheetView topLeftCell="A8" zoomScale="130" zoomScaleNormal="130" workbookViewId="0">
      <selection activeCell="M38" sqref="M38"/>
    </sheetView>
  </sheetViews>
  <sheetFormatPr defaultRowHeight="11.25" x14ac:dyDescent="0.2"/>
  <cols>
    <col min="1" max="1" width="40.5" bestFit="1" customWidth="1"/>
  </cols>
  <sheetData>
    <row r="1" spans="1:2" x14ac:dyDescent="0.2">
      <c r="A1" t="s">
        <v>0</v>
      </c>
    </row>
    <row r="2" spans="1:2" x14ac:dyDescent="0.2">
      <c r="A2" t="s">
        <v>1</v>
      </c>
      <c r="B2">
        <v>31</v>
      </c>
    </row>
    <row r="3" spans="1:2" x14ac:dyDescent="0.2">
      <c r="A3" t="s">
        <v>2</v>
      </c>
      <c r="B3">
        <v>31</v>
      </c>
    </row>
    <row r="4" spans="1:2" x14ac:dyDescent="0.2">
      <c r="A4" t="s">
        <v>3</v>
      </c>
      <c r="B4">
        <v>34</v>
      </c>
    </row>
    <row r="5" spans="1:2" x14ac:dyDescent="0.2">
      <c r="A5" t="s">
        <v>4</v>
      </c>
      <c r="B5">
        <v>36</v>
      </c>
    </row>
    <row r="6" spans="1:2" x14ac:dyDescent="0.2">
      <c r="A6" t="s">
        <v>5</v>
      </c>
      <c r="B6">
        <v>39</v>
      </c>
    </row>
    <row r="7" spans="1:2" x14ac:dyDescent="0.2">
      <c r="A7" t="s">
        <v>6</v>
      </c>
      <c r="B7">
        <v>37</v>
      </c>
    </row>
    <row r="8" spans="1:2" x14ac:dyDescent="0.2">
      <c r="A8" t="s">
        <v>7</v>
      </c>
      <c r="B8">
        <v>38</v>
      </c>
    </row>
    <row r="9" spans="1:2" x14ac:dyDescent="0.2">
      <c r="A9" t="s">
        <v>8</v>
      </c>
      <c r="B9">
        <v>36</v>
      </c>
    </row>
    <row r="10" spans="1:2" x14ac:dyDescent="0.2">
      <c r="A10" t="s">
        <v>9</v>
      </c>
      <c r="B10">
        <v>40</v>
      </c>
    </row>
    <row r="11" spans="1:2" x14ac:dyDescent="0.2">
      <c r="A11" t="s">
        <v>10</v>
      </c>
      <c r="B11">
        <v>44</v>
      </c>
    </row>
    <row r="12" spans="1:2" x14ac:dyDescent="0.2">
      <c r="A12" t="s">
        <v>11</v>
      </c>
      <c r="B12">
        <v>44</v>
      </c>
    </row>
    <row r="13" spans="1:2" x14ac:dyDescent="0.2">
      <c r="A13" t="s">
        <v>12</v>
      </c>
      <c r="B13">
        <v>33</v>
      </c>
    </row>
    <row r="14" spans="1:2" x14ac:dyDescent="0.2">
      <c r="A14" t="s">
        <v>13</v>
      </c>
      <c r="B14">
        <v>35</v>
      </c>
    </row>
    <row r="15" spans="1:2" x14ac:dyDescent="0.2">
      <c r="A15" t="s">
        <v>14</v>
      </c>
      <c r="B15">
        <v>42</v>
      </c>
    </row>
    <row r="16" spans="1:2" x14ac:dyDescent="0.2">
      <c r="A16" t="s">
        <v>15</v>
      </c>
      <c r="B16">
        <v>38</v>
      </c>
    </row>
    <row r="17" spans="1:2" x14ac:dyDescent="0.2">
      <c r="A17" t="s">
        <v>16</v>
      </c>
      <c r="B17">
        <v>41</v>
      </c>
    </row>
    <row r="18" spans="1:2" x14ac:dyDescent="0.2">
      <c r="A18" t="s">
        <v>17</v>
      </c>
      <c r="B18">
        <v>34</v>
      </c>
    </row>
    <row r="19" spans="1:2" x14ac:dyDescent="0.2">
      <c r="A19" t="s">
        <v>18</v>
      </c>
      <c r="B19">
        <v>46</v>
      </c>
    </row>
    <row r="20" spans="1:2" x14ac:dyDescent="0.2">
      <c r="A20" t="s">
        <v>19</v>
      </c>
      <c r="B20">
        <v>31</v>
      </c>
    </row>
    <row r="21" spans="1:2" x14ac:dyDescent="0.2">
      <c r="A21" t="s">
        <v>20</v>
      </c>
      <c r="B21">
        <v>28</v>
      </c>
    </row>
    <row r="22" spans="1:2" x14ac:dyDescent="0.2">
      <c r="A22" t="s">
        <v>21</v>
      </c>
      <c r="B22">
        <v>20</v>
      </c>
    </row>
    <row r="23" spans="1:2" x14ac:dyDescent="0.2">
      <c r="A23" t="s">
        <v>22</v>
      </c>
      <c r="B23">
        <v>24</v>
      </c>
    </row>
    <row r="24" spans="1:2" x14ac:dyDescent="0.2">
      <c r="A24" t="s">
        <v>23</v>
      </c>
      <c r="B24">
        <v>34</v>
      </c>
    </row>
    <row r="25" spans="1:2" x14ac:dyDescent="0.2">
      <c r="A25" t="s">
        <v>24</v>
      </c>
      <c r="B25">
        <v>49</v>
      </c>
    </row>
    <row r="26" spans="1:2" x14ac:dyDescent="0.2">
      <c r="A26" t="s">
        <v>25</v>
      </c>
      <c r="B26">
        <v>44</v>
      </c>
    </row>
    <row r="27" spans="1:2" x14ac:dyDescent="0.2">
      <c r="A27" t="s">
        <v>26</v>
      </c>
      <c r="B27">
        <v>46</v>
      </c>
    </row>
    <row r="28" spans="1:2" x14ac:dyDescent="0.2">
      <c r="A28" t="s">
        <v>27</v>
      </c>
      <c r="B28">
        <v>24</v>
      </c>
    </row>
    <row r="29" spans="1:2" x14ac:dyDescent="0.2">
      <c r="A29" t="s">
        <v>28</v>
      </c>
      <c r="B29">
        <v>32</v>
      </c>
    </row>
    <row r="30" spans="1:2" x14ac:dyDescent="0.2">
      <c r="A30" t="s">
        <v>29</v>
      </c>
      <c r="B30">
        <v>29</v>
      </c>
    </row>
    <row r="31" spans="1:2" x14ac:dyDescent="0.2">
      <c r="A31" t="s">
        <v>30</v>
      </c>
      <c r="B31">
        <v>32</v>
      </c>
    </row>
    <row r="32" spans="1:2" x14ac:dyDescent="0.2">
      <c r="A32" t="s">
        <v>31</v>
      </c>
      <c r="B32">
        <v>31</v>
      </c>
    </row>
    <row r="33" spans="1:2" x14ac:dyDescent="0.2">
      <c r="A33" t="s">
        <v>32</v>
      </c>
      <c r="B33">
        <v>31</v>
      </c>
    </row>
    <row r="34" spans="1:2" x14ac:dyDescent="0.2">
      <c r="A34" t="s">
        <v>33</v>
      </c>
      <c r="B34">
        <v>34</v>
      </c>
    </row>
    <row r="35" spans="1:2" x14ac:dyDescent="0.2">
      <c r="A35" t="s">
        <v>34</v>
      </c>
      <c r="B35">
        <v>36</v>
      </c>
    </row>
    <row r="36" spans="1:2" x14ac:dyDescent="0.2">
      <c r="A36" t="s">
        <v>35</v>
      </c>
      <c r="B36">
        <v>44</v>
      </c>
    </row>
    <row r="37" spans="1:2" x14ac:dyDescent="0.2">
      <c r="A37" t="s">
        <v>36</v>
      </c>
      <c r="B37">
        <v>35</v>
      </c>
    </row>
    <row r="38" spans="1:2" x14ac:dyDescent="0.2">
      <c r="A38" t="s">
        <v>37</v>
      </c>
      <c r="B38">
        <v>41</v>
      </c>
    </row>
    <row r="39" spans="1:2" x14ac:dyDescent="0.2">
      <c r="A39" t="s">
        <v>38</v>
      </c>
      <c r="B39">
        <v>31</v>
      </c>
    </row>
    <row r="40" spans="1:2" x14ac:dyDescent="0.2">
      <c r="A40" t="s">
        <v>39</v>
      </c>
      <c r="B40">
        <v>36</v>
      </c>
    </row>
    <row r="41" spans="1:2" x14ac:dyDescent="0.2">
      <c r="A41" t="s">
        <v>40</v>
      </c>
      <c r="B41">
        <v>31</v>
      </c>
    </row>
    <row r="42" spans="1:2" x14ac:dyDescent="0.2">
      <c r="A42" t="s">
        <v>41</v>
      </c>
      <c r="B42">
        <v>35</v>
      </c>
    </row>
    <row r="43" spans="1:2" x14ac:dyDescent="0.2">
      <c r="A43" t="s">
        <v>42</v>
      </c>
      <c r="B43">
        <v>40</v>
      </c>
    </row>
    <row r="44" spans="1:2" x14ac:dyDescent="0.2">
      <c r="A44" t="s">
        <v>43</v>
      </c>
      <c r="B44">
        <v>47</v>
      </c>
    </row>
    <row r="45" spans="1:2" x14ac:dyDescent="0.2">
      <c r="A45" t="s">
        <v>44</v>
      </c>
      <c r="B45">
        <v>39</v>
      </c>
    </row>
    <row r="46" spans="1:2" x14ac:dyDescent="0.2">
      <c r="A46" t="s">
        <v>45</v>
      </c>
      <c r="B46">
        <v>27</v>
      </c>
    </row>
    <row r="47" spans="1:2" x14ac:dyDescent="0.2">
      <c r="A47" t="s">
        <v>46</v>
      </c>
      <c r="B47">
        <v>43</v>
      </c>
    </row>
    <row r="48" spans="1:2" x14ac:dyDescent="0.2">
      <c r="A48" t="s">
        <v>47</v>
      </c>
      <c r="B48">
        <v>35</v>
      </c>
    </row>
    <row r="49" spans="1:2" x14ac:dyDescent="0.2">
      <c r="A49" t="s">
        <v>48</v>
      </c>
      <c r="B49">
        <v>39</v>
      </c>
    </row>
    <row r="50" spans="1:2" x14ac:dyDescent="0.2">
      <c r="A50" t="s">
        <v>49</v>
      </c>
      <c r="B50">
        <v>43</v>
      </c>
    </row>
    <row r="51" spans="1:2" x14ac:dyDescent="0.2">
      <c r="A51" t="s">
        <v>50</v>
      </c>
      <c r="B51">
        <v>32</v>
      </c>
    </row>
    <row r="52" spans="1:2" x14ac:dyDescent="0.2">
      <c r="A52" t="s">
        <v>51</v>
      </c>
      <c r="B52">
        <v>34</v>
      </c>
    </row>
    <row r="53" spans="1:2" x14ac:dyDescent="0.2">
      <c r="A53" t="s">
        <v>52</v>
      </c>
      <c r="B53">
        <v>35</v>
      </c>
    </row>
    <row r="54" spans="1:2" x14ac:dyDescent="0.2">
      <c r="A54" t="s">
        <v>53</v>
      </c>
      <c r="B54">
        <v>31</v>
      </c>
    </row>
    <row r="55" spans="1:2" x14ac:dyDescent="0.2">
      <c r="A55" t="s">
        <v>54</v>
      </c>
      <c r="B55">
        <v>39</v>
      </c>
    </row>
    <row r="56" spans="1:2" x14ac:dyDescent="0.2">
      <c r="A56" t="s">
        <v>55</v>
      </c>
      <c r="B56">
        <v>29</v>
      </c>
    </row>
    <row r="57" spans="1:2" x14ac:dyDescent="0.2">
      <c r="A57" t="s">
        <v>56</v>
      </c>
      <c r="B57">
        <v>44</v>
      </c>
    </row>
    <row r="58" spans="1:2" x14ac:dyDescent="0.2">
      <c r="A58" t="s">
        <v>57</v>
      </c>
      <c r="B58">
        <v>39</v>
      </c>
    </row>
    <row r="59" spans="1:2" x14ac:dyDescent="0.2">
      <c r="A59" t="s">
        <v>58</v>
      </c>
      <c r="B59">
        <v>39</v>
      </c>
    </row>
    <row r="60" spans="1:2" x14ac:dyDescent="0.2">
      <c r="A60" t="s">
        <v>59</v>
      </c>
      <c r="B60">
        <v>49</v>
      </c>
    </row>
    <row r="61" spans="1:2" x14ac:dyDescent="0.2">
      <c r="A61" t="s">
        <v>60</v>
      </c>
      <c r="B61">
        <v>24</v>
      </c>
    </row>
    <row r="62" spans="1:2" x14ac:dyDescent="0.2">
      <c r="A62" t="s">
        <v>61</v>
      </c>
      <c r="B62">
        <v>25</v>
      </c>
    </row>
    <row r="63" spans="1:2" x14ac:dyDescent="0.2">
      <c r="A63" t="s">
        <v>62</v>
      </c>
      <c r="B63">
        <v>26</v>
      </c>
    </row>
    <row r="64" spans="1:2" x14ac:dyDescent="0.2">
      <c r="A64" t="s">
        <v>63</v>
      </c>
      <c r="B64">
        <v>27</v>
      </c>
    </row>
    <row r="65" spans="1:2" x14ac:dyDescent="0.2">
      <c r="A65" t="s">
        <v>64</v>
      </c>
      <c r="B65">
        <v>29</v>
      </c>
    </row>
    <row r="66" spans="1:2" x14ac:dyDescent="0.2">
      <c r="A66" t="s">
        <v>65</v>
      </c>
      <c r="B66">
        <v>38</v>
      </c>
    </row>
    <row r="67" spans="1:2" x14ac:dyDescent="0.2">
      <c r="A67" t="s">
        <v>66</v>
      </c>
      <c r="B67">
        <v>33</v>
      </c>
    </row>
    <row r="68" spans="1:2" x14ac:dyDescent="0.2">
      <c r="A68" t="s">
        <v>67</v>
      </c>
      <c r="B68">
        <v>42</v>
      </c>
    </row>
    <row r="69" spans="1:2" x14ac:dyDescent="0.2">
      <c r="A69" t="s">
        <v>68</v>
      </c>
      <c r="B69">
        <v>46</v>
      </c>
    </row>
    <row r="70" spans="1:2" x14ac:dyDescent="0.2">
      <c r="A70" t="s">
        <v>69</v>
      </c>
      <c r="B70">
        <v>35</v>
      </c>
    </row>
    <row r="71" spans="1:2" x14ac:dyDescent="0.2">
      <c r="A71" t="s">
        <v>70</v>
      </c>
      <c r="B71">
        <v>40</v>
      </c>
    </row>
    <row r="72" spans="1:2" x14ac:dyDescent="0.2">
      <c r="A72" t="s">
        <v>71</v>
      </c>
      <c r="B72">
        <v>45</v>
      </c>
    </row>
    <row r="73" spans="1:2" x14ac:dyDescent="0.2">
      <c r="A73" t="s">
        <v>72</v>
      </c>
      <c r="B73">
        <v>42</v>
      </c>
    </row>
    <row r="74" spans="1:2" x14ac:dyDescent="0.2">
      <c r="A74" t="s">
        <v>73</v>
      </c>
      <c r="B74">
        <v>57</v>
      </c>
    </row>
    <row r="75" spans="1:2" x14ac:dyDescent="0.2">
      <c r="A75" t="s">
        <v>74</v>
      </c>
      <c r="B75">
        <v>59</v>
      </c>
    </row>
    <row r="76" spans="1:2" x14ac:dyDescent="0.2">
      <c r="A76" t="s">
        <v>75</v>
      </c>
      <c r="B76">
        <v>49</v>
      </c>
    </row>
    <row r="77" spans="1:2" x14ac:dyDescent="0.2">
      <c r="A77" t="s">
        <v>76</v>
      </c>
      <c r="B77">
        <v>29</v>
      </c>
    </row>
    <row r="78" spans="1:2" x14ac:dyDescent="0.2">
      <c r="A78" t="s">
        <v>77</v>
      </c>
      <c r="B78">
        <v>31</v>
      </c>
    </row>
    <row r="79" spans="1:2" x14ac:dyDescent="0.2">
      <c r="A79" t="s">
        <v>78</v>
      </c>
      <c r="B79">
        <v>35</v>
      </c>
    </row>
    <row r="80" spans="1:2" x14ac:dyDescent="0.2">
      <c r="A80" t="s">
        <v>79</v>
      </c>
      <c r="B80">
        <v>46</v>
      </c>
    </row>
    <row r="81" spans="1:2" x14ac:dyDescent="0.2">
      <c r="A81" t="s">
        <v>80</v>
      </c>
      <c r="B81">
        <v>39</v>
      </c>
    </row>
    <row r="82" spans="1:2" x14ac:dyDescent="0.2">
      <c r="A82" t="s">
        <v>81</v>
      </c>
      <c r="B82">
        <v>47</v>
      </c>
    </row>
    <row r="83" spans="1:2" x14ac:dyDescent="0.2">
      <c r="A83" t="s">
        <v>82</v>
      </c>
      <c r="B83">
        <v>35</v>
      </c>
    </row>
    <row r="84" spans="1:2" x14ac:dyDescent="0.2">
      <c r="A84" t="s">
        <v>83</v>
      </c>
      <c r="B84">
        <v>52</v>
      </c>
    </row>
    <row r="85" spans="1:2" x14ac:dyDescent="0.2">
      <c r="A85" t="s">
        <v>84</v>
      </c>
      <c r="B85">
        <v>57</v>
      </c>
    </row>
    <row r="86" spans="1:2" x14ac:dyDescent="0.2">
      <c r="A86" t="s">
        <v>85</v>
      </c>
      <c r="B86">
        <v>36</v>
      </c>
    </row>
    <row r="87" spans="1:2" x14ac:dyDescent="0.2">
      <c r="A87" t="s">
        <v>86</v>
      </c>
      <c r="B87">
        <v>36</v>
      </c>
    </row>
    <row r="88" spans="1:2" x14ac:dyDescent="0.2">
      <c r="A88" t="s">
        <v>87</v>
      </c>
      <c r="B88">
        <v>29</v>
      </c>
    </row>
    <row r="89" spans="1:2" x14ac:dyDescent="0.2">
      <c r="A89" t="s">
        <v>88</v>
      </c>
      <c r="B89">
        <v>33</v>
      </c>
    </row>
    <row r="90" spans="1:2" x14ac:dyDescent="0.2">
      <c r="A90" t="s">
        <v>89</v>
      </c>
      <c r="B90">
        <v>31</v>
      </c>
    </row>
    <row r="91" spans="1:2" x14ac:dyDescent="0.2">
      <c r="A91" t="s">
        <v>90</v>
      </c>
      <c r="B91">
        <v>40</v>
      </c>
    </row>
    <row r="92" spans="1:2" x14ac:dyDescent="0.2">
      <c r="A92" t="s">
        <v>91</v>
      </c>
      <c r="B92">
        <v>33</v>
      </c>
    </row>
    <row r="93" spans="1:2" x14ac:dyDescent="0.2">
      <c r="A93" t="s">
        <v>92</v>
      </c>
      <c r="B93">
        <v>47</v>
      </c>
    </row>
    <row r="94" spans="1:2" x14ac:dyDescent="0.2">
      <c r="A94" t="s">
        <v>93</v>
      </c>
      <c r="B94">
        <v>45</v>
      </c>
    </row>
    <row r="95" spans="1:2" x14ac:dyDescent="0.2">
      <c r="A95" t="s">
        <v>94</v>
      </c>
      <c r="B95">
        <v>37</v>
      </c>
    </row>
    <row r="96" spans="1:2" x14ac:dyDescent="0.2">
      <c r="A96" t="s">
        <v>95</v>
      </c>
      <c r="B96">
        <v>28</v>
      </c>
    </row>
    <row r="97" spans="1:2" x14ac:dyDescent="0.2">
      <c r="A97" t="s">
        <v>96</v>
      </c>
      <c r="B97">
        <v>21</v>
      </c>
    </row>
    <row r="98" spans="1:2" x14ac:dyDescent="0.2">
      <c r="A98" t="s">
        <v>97</v>
      </c>
      <c r="B98">
        <v>35</v>
      </c>
    </row>
    <row r="99" spans="1:2" x14ac:dyDescent="0.2">
      <c r="A99" t="s">
        <v>98</v>
      </c>
      <c r="B99">
        <v>37</v>
      </c>
    </row>
    <row r="100" spans="1:2" x14ac:dyDescent="0.2">
      <c r="A100" t="s">
        <v>99</v>
      </c>
      <c r="B100">
        <v>26</v>
      </c>
    </row>
    <row r="101" spans="1:2" x14ac:dyDescent="0.2">
      <c r="A101" t="s">
        <v>100</v>
      </c>
      <c r="B101">
        <v>39</v>
      </c>
    </row>
    <row r="102" spans="1:2" x14ac:dyDescent="0.2">
      <c r="A102" t="s">
        <v>101</v>
      </c>
      <c r="B102">
        <v>36</v>
      </c>
    </row>
    <row r="103" spans="1:2" x14ac:dyDescent="0.2">
      <c r="A103" t="s">
        <v>102</v>
      </c>
      <c r="B103">
        <v>37</v>
      </c>
    </row>
    <row r="104" spans="1:2" x14ac:dyDescent="0.2">
      <c r="A104" t="s">
        <v>103</v>
      </c>
      <c r="B104">
        <v>37</v>
      </c>
    </row>
    <row r="105" spans="1:2" x14ac:dyDescent="0.2">
      <c r="A105" t="s">
        <v>104</v>
      </c>
      <c r="B105">
        <v>31</v>
      </c>
    </row>
    <row r="106" spans="1:2" x14ac:dyDescent="0.2">
      <c r="A106" t="s">
        <v>105</v>
      </c>
      <c r="B106">
        <v>57</v>
      </c>
    </row>
    <row r="107" spans="1:2" x14ac:dyDescent="0.2">
      <c r="A107" t="s">
        <v>106</v>
      </c>
      <c r="B107">
        <v>43</v>
      </c>
    </row>
  </sheetData>
  <sortState xmlns:xlrd2="http://schemas.microsoft.com/office/spreadsheetml/2017/richdata2" ref="A2:B107">
    <sortCondition ref="A2:A10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zoomScale="130" zoomScaleNormal="130" workbookViewId="0">
      <selection activeCell="F11" sqref="F11"/>
    </sheetView>
  </sheetViews>
  <sheetFormatPr defaultRowHeight="11.25" x14ac:dyDescent="0.2"/>
  <cols>
    <col min="1" max="1" width="27.6640625" bestFit="1" customWidth="1"/>
    <col min="2" max="2" width="9.33203125" style="16"/>
  </cols>
  <sheetData>
    <row r="1" spans="1:4" x14ac:dyDescent="0.2">
      <c r="A1" t="s">
        <v>107</v>
      </c>
    </row>
    <row r="2" spans="1:4" x14ac:dyDescent="0.2">
      <c r="A2" t="s">
        <v>108</v>
      </c>
      <c r="B2" s="16">
        <f>B9</f>
        <v>30.4</v>
      </c>
      <c r="D2" s="63"/>
    </row>
    <row r="3" spans="1:4" x14ac:dyDescent="0.2">
      <c r="A3" t="s">
        <v>109</v>
      </c>
      <c r="B3" s="16">
        <f>B11</f>
        <v>32.85</v>
      </c>
      <c r="D3" s="63"/>
    </row>
    <row r="4" spans="1:4" x14ac:dyDescent="0.2">
      <c r="A4" t="s">
        <v>110</v>
      </c>
      <c r="B4" s="16">
        <f>B16</f>
        <v>37.159999999999997</v>
      </c>
    </row>
    <row r="5" spans="1:4" x14ac:dyDescent="0.2">
      <c r="A5" t="s">
        <v>111</v>
      </c>
      <c r="B5" s="16">
        <v>120</v>
      </c>
    </row>
    <row r="6" spans="1:4" x14ac:dyDescent="0.2">
      <c r="A6" t="s">
        <v>112</v>
      </c>
      <c r="B6" s="16">
        <v>150</v>
      </c>
    </row>
    <row r="7" spans="1:4" x14ac:dyDescent="0.2">
      <c r="A7" t="s">
        <v>113</v>
      </c>
      <c r="B7" s="16">
        <v>170</v>
      </c>
    </row>
    <row r="8" spans="1:4" x14ac:dyDescent="0.2">
      <c r="A8" t="s">
        <v>114</v>
      </c>
      <c r="B8" s="16">
        <v>200</v>
      </c>
    </row>
    <row r="9" spans="1:4" x14ac:dyDescent="0.2">
      <c r="A9" t="s">
        <v>115</v>
      </c>
      <c r="B9" s="16">
        <v>30.4</v>
      </c>
    </row>
    <row r="10" spans="1:4" x14ac:dyDescent="0.2">
      <c r="A10" t="s">
        <v>116</v>
      </c>
      <c r="B10" s="16">
        <v>30.4</v>
      </c>
    </row>
    <row r="11" spans="1:4" x14ac:dyDescent="0.2">
      <c r="A11" t="s">
        <v>117</v>
      </c>
      <c r="B11" s="16">
        <v>32.85</v>
      </c>
    </row>
    <row r="12" spans="1:4" x14ac:dyDescent="0.2">
      <c r="A12" t="s">
        <v>118</v>
      </c>
      <c r="B12" s="16">
        <v>35.33</v>
      </c>
    </row>
    <row r="13" spans="1:4" x14ac:dyDescent="0.2">
      <c r="A13" t="s">
        <v>119</v>
      </c>
      <c r="B13" s="16">
        <v>32.21</v>
      </c>
    </row>
    <row r="14" spans="1:4" x14ac:dyDescent="0.2">
      <c r="A14" t="s">
        <v>120</v>
      </c>
      <c r="B14" s="16">
        <v>32.21</v>
      </c>
    </row>
    <row r="15" spans="1:4" x14ac:dyDescent="0.2">
      <c r="A15" t="s">
        <v>121</v>
      </c>
      <c r="B15" s="16">
        <v>34.69</v>
      </c>
    </row>
    <row r="16" spans="1:4" x14ac:dyDescent="0.2">
      <c r="A16" t="s">
        <v>122</v>
      </c>
      <c r="B16" s="16">
        <v>37.159999999999997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2"/>
  <sheetViews>
    <sheetView workbookViewId="0">
      <selection activeCell="N25" sqref="N25"/>
    </sheetView>
  </sheetViews>
  <sheetFormatPr defaultRowHeight="11.25" x14ac:dyDescent="0.2"/>
  <cols>
    <col min="2" max="3" width="14.83203125" customWidth="1"/>
    <col min="4" max="5" width="21.83203125" customWidth="1"/>
    <col min="6" max="6" width="33.5" customWidth="1"/>
    <col min="7" max="7" width="18.33203125" style="16" customWidth="1"/>
  </cols>
  <sheetData>
    <row r="1" spans="1:7" x14ac:dyDescent="0.2">
      <c r="B1" s="15">
        <v>45141</v>
      </c>
    </row>
    <row r="2" spans="1:7" ht="13.5" thickBot="1" x14ac:dyDescent="0.25">
      <c r="B2" s="67" t="s">
        <v>123</v>
      </c>
      <c r="C2" s="67" t="s">
        <v>124</v>
      </c>
      <c r="D2" s="68" t="s">
        <v>125</v>
      </c>
      <c r="E2" s="68" t="s">
        <v>126</v>
      </c>
      <c r="F2" s="67" t="s">
        <v>127</v>
      </c>
      <c r="G2" s="68" t="s">
        <v>128</v>
      </c>
    </row>
    <row r="3" spans="1:7" ht="12.75" x14ac:dyDescent="0.2">
      <c r="A3" t="str">
        <f>B3&amp;"/"&amp;C3</f>
        <v>20/1</v>
      </c>
      <c r="B3" s="69">
        <v>20</v>
      </c>
      <c r="C3" s="69">
        <v>1</v>
      </c>
      <c r="D3" s="62">
        <v>2948</v>
      </c>
      <c r="E3" s="62">
        <v>2948</v>
      </c>
      <c r="F3" s="69"/>
      <c r="G3" s="70">
        <v>17.010000000000002</v>
      </c>
    </row>
    <row r="4" spans="1:7" ht="12.75" x14ac:dyDescent="0.2">
      <c r="A4" t="str">
        <f t="shared" ref="A4:A67" si="0">B4&amp;"/"&amp;C4</f>
        <v>20/2</v>
      </c>
      <c r="B4" s="69">
        <v>20</v>
      </c>
      <c r="C4" s="69">
        <v>2</v>
      </c>
      <c r="D4" s="62">
        <v>2948</v>
      </c>
      <c r="E4" s="62">
        <v>2948</v>
      </c>
      <c r="F4" s="69"/>
      <c r="G4" s="70">
        <v>17.010000000000002</v>
      </c>
    </row>
    <row r="5" spans="1:7" ht="12.75" x14ac:dyDescent="0.2">
      <c r="A5" t="str">
        <f t="shared" si="0"/>
        <v>20/3</v>
      </c>
      <c r="B5" s="69">
        <v>20</v>
      </c>
      <c r="C5" s="69">
        <v>3</v>
      </c>
      <c r="D5" s="62">
        <v>2962</v>
      </c>
      <c r="E5" s="62">
        <v>2962</v>
      </c>
      <c r="F5" s="69"/>
      <c r="G5" s="70">
        <v>17.09</v>
      </c>
    </row>
    <row r="6" spans="1:7" ht="12.75" x14ac:dyDescent="0.2">
      <c r="A6" t="str">
        <f t="shared" si="0"/>
        <v>20/4</v>
      </c>
      <c r="B6" s="69">
        <v>20</v>
      </c>
      <c r="C6" s="69">
        <v>4</v>
      </c>
      <c r="D6" s="62">
        <v>3113</v>
      </c>
      <c r="E6" s="62">
        <v>3113</v>
      </c>
      <c r="F6" s="69"/>
      <c r="G6" s="70">
        <v>17.96</v>
      </c>
    </row>
    <row r="7" spans="1:7" ht="12.75" x14ac:dyDescent="0.2">
      <c r="A7" t="str">
        <f t="shared" si="0"/>
        <v>20/5</v>
      </c>
      <c r="B7" s="69">
        <v>20</v>
      </c>
      <c r="C7" s="69">
        <v>5</v>
      </c>
      <c r="D7" s="62">
        <v>3268</v>
      </c>
      <c r="E7" s="62">
        <v>3268</v>
      </c>
      <c r="F7" s="69"/>
      <c r="G7" s="70">
        <v>18.850000000000001</v>
      </c>
    </row>
    <row r="8" spans="1:7" ht="12.75" x14ac:dyDescent="0.2">
      <c r="A8" t="str">
        <f t="shared" si="0"/>
        <v>21/1</v>
      </c>
      <c r="B8" s="69">
        <v>21</v>
      </c>
      <c r="C8" s="69">
        <v>1</v>
      </c>
      <c r="D8" s="62">
        <v>2948</v>
      </c>
      <c r="E8" s="62">
        <v>2948</v>
      </c>
      <c r="F8" s="69"/>
      <c r="G8" s="70">
        <v>17.010000000000002</v>
      </c>
    </row>
    <row r="9" spans="1:7" ht="12.75" x14ac:dyDescent="0.2">
      <c r="A9" t="str">
        <f t="shared" si="0"/>
        <v>21/2</v>
      </c>
      <c r="B9" s="69">
        <v>21</v>
      </c>
      <c r="C9" s="69">
        <v>2</v>
      </c>
      <c r="D9" s="62">
        <v>2948</v>
      </c>
      <c r="E9" s="62">
        <v>2948</v>
      </c>
      <c r="F9" s="69"/>
      <c r="G9" s="70">
        <v>17.010000000000002</v>
      </c>
    </row>
    <row r="10" spans="1:7" ht="12.75" x14ac:dyDescent="0.2">
      <c r="A10" t="str">
        <f t="shared" si="0"/>
        <v>21/3</v>
      </c>
      <c r="B10" s="69">
        <v>21</v>
      </c>
      <c r="C10" s="69">
        <v>3</v>
      </c>
      <c r="D10" s="62">
        <v>3036</v>
      </c>
      <c r="E10" s="62">
        <v>3036</v>
      </c>
      <c r="F10" s="69"/>
      <c r="G10" s="70">
        <v>17.52</v>
      </c>
    </row>
    <row r="11" spans="1:7" ht="12.75" x14ac:dyDescent="0.2">
      <c r="A11" t="str">
        <f t="shared" si="0"/>
        <v>21/4</v>
      </c>
      <c r="B11" s="69">
        <v>21</v>
      </c>
      <c r="C11" s="69">
        <v>4</v>
      </c>
      <c r="D11" s="62">
        <v>3190</v>
      </c>
      <c r="E11" s="62">
        <v>3190</v>
      </c>
      <c r="F11" s="69"/>
      <c r="G11" s="70">
        <v>18.399999999999999</v>
      </c>
    </row>
    <row r="12" spans="1:7" ht="12.75" x14ac:dyDescent="0.2">
      <c r="A12" t="str">
        <f t="shared" si="0"/>
        <v>21/5</v>
      </c>
      <c r="B12" s="69">
        <v>21</v>
      </c>
      <c r="C12" s="69">
        <v>5</v>
      </c>
      <c r="D12" s="62">
        <v>3348</v>
      </c>
      <c r="E12" s="62">
        <v>3348</v>
      </c>
      <c r="F12" s="69"/>
      <c r="G12" s="70">
        <v>19.32</v>
      </c>
    </row>
    <row r="13" spans="1:7" ht="12.75" x14ac:dyDescent="0.2">
      <c r="A13" t="str">
        <f t="shared" si="0"/>
        <v>22/1</v>
      </c>
      <c r="B13" s="69">
        <v>22</v>
      </c>
      <c r="C13" s="69">
        <v>1</v>
      </c>
      <c r="D13" s="62">
        <v>2948</v>
      </c>
      <c r="E13" s="62">
        <v>2948</v>
      </c>
      <c r="F13" s="69"/>
      <c r="G13" s="70">
        <v>17.010000000000002</v>
      </c>
    </row>
    <row r="14" spans="1:7" ht="12.75" x14ac:dyDescent="0.2">
      <c r="A14" t="str">
        <f t="shared" si="0"/>
        <v>22/2</v>
      </c>
      <c r="B14" s="69">
        <v>22</v>
      </c>
      <c r="C14" s="69">
        <v>2</v>
      </c>
      <c r="D14" s="62">
        <v>2962</v>
      </c>
      <c r="E14" s="62">
        <v>2962</v>
      </c>
      <c r="F14" s="69"/>
      <c r="G14" s="70">
        <v>17.09</v>
      </c>
    </row>
    <row r="15" spans="1:7" ht="12.75" x14ac:dyDescent="0.2">
      <c r="A15" t="str">
        <f t="shared" si="0"/>
        <v>22/3</v>
      </c>
      <c r="B15" s="69">
        <v>22</v>
      </c>
      <c r="C15" s="69">
        <v>3</v>
      </c>
      <c r="D15" s="62">
        <v>3113</v>
      </c>
      <c r="E15" s="62">
        <v>3113</v>
      </c>
      <c r="F15" s="69"/>
      <c r="G15" s="70">
        <v>17.96</v>
      </c>
    </row>
    <row r="16" spans="1:7" ht="12.75" x14ac:dyDescent="0.2">
      <c r="A16" t="str">
        <f t="shared" si="0"/>
        <v>22/4</v>
      </c>
      <c r="B16" s="69">
        <v>22</v>
      </c>
      <c r="C16" s="69">
        <v>4</v>
      </c>
      <c r="D16" s="62">
        <v>3268</v>
      </c>
      <c r="E16" s="62">
        <v>3268</v>
      </c>
      <c r="F16" s="69"/>
      <c r="G16" s="70">
        <v>18.850000000000001</v>
      </c>
    </row>
    <row r="17" spans="1:7" ht="12.75" x14ac:dyDescent="0.2">
      <c r="A17" t="str">
        <f t="shared" si="0"/>
        <v>22/5</v>
      </c>
      <c r="B17" s="69">
        <v>22</v>
      </c>
      <c r="C17" s="69">
        <v>5</v>
      </c>
      <c r="D17" s="62">
        <v>3432</v>
      </c>
      <c r="E17" s="62">
        <v>3432</v>
      </c>
      <c r="F17" s="69"/>
      <c r="G17" s="70">
        <v>19.8</v>
      </c>
    </row>
    <row r="18" spans="1:7" ht="12.75" x14ac:dyDescent="0.2">
      <c r="A18" t="str">
        <f t="shared" si="0"/>
        <v>23/1</v>
      </c>
      <c r="B18" s="69">
        <v>23</v>
      </c>
      <c r="C18" s="69">
        <v>1</v>
      </c>
      <c r="D18" s="62">
        <v>2948</v>
      </c>
      <c r="E18" s="62">
        <v>2948</v>
      </c>
      <c r="F18" s="69"/>
      <c r="G18" s="70">
        <v>17.010000000000002</v>
      </c>
    </row>
    <row r="19" spans="1:7" ht="12.75" x14ac:dyDescent="0.2">
      <c r="A19" t="str">
        <f t="shared" si="0"/>
        <v>23/2</v>
      </c>
      <c r="B19" s="69">
        <v>23</v>
      </c>
      <c r="C19" s="69">
        <v>2</v>
      </c>
      <c r="D19" s="62">
        <v>3038</v>
      </c>
      <c r="E19" s="62">
        <v>3038</v>
      </c>
      <c r="F19" s="69"/>
      <c r="G19" s="70">
        <v>17.53</v>
      </c>
    </row>
    <row r="20" spans="1:7" ht="12.75" x14ac:dyDescent="0.2">
      <c r="A20" t="str">
        <f t="shared" si="0"/>
        <v>23/3</v>
      </c>
      <c r="B20" s="69">
        <v>23</v>
      </c>
      <c r="C20" s="69">
        <v>3</v>
      </c>
      <c r="D20" s="62">
        <v>3191</v>
      </c>
      <c r="E20" s="62">
        <v>3191</v>
      </c>
      <c r="F20" s="69"/>
      <c r="G20" s="70">
        <v>18.41</v>
      </c>
    </row>
    <row r="21" spans="1:7" ht="12.75" x14ac:dyDescent="0.2">
      <c r="A21" t="str">
        <f t="shared" si="0"/>
        <v>23/4</v>
      </c>
      <c r="B21" s="69">
        <v>23</v>
      </c>
      <c r="C21" s="69">
        <v>4</v>
      </c>
      <c r="D21" s="62">
        <v>3350</v>
      </c>
      <c r="E21" s="62">
        <v>3350</v>
      </c>
      <c r="F21" s="69"/>
      <c r="G21" s="70">
        <v>19.329999999999998</v>
      </c>
    </row>
    <row r="22" spans="1:7" ht="12.75" x14ac:dyDescent="0.2">
      <c r="A22" t="str">
        <f t="shared" si="0"/>
        <v>23/5</v>
      </c>
      <c r="B22" s="69">
        <v>23</v>
      </c>
      <c r="C22" s="69">
        <v>5</v>
      </c>
      <c r="D22" s="62">
        <v>3520</v>
      </c>
      <c r="E22" s="62">
        <v>3520</v>
      </c>
      <c r="F22" s="69"/>
      <c r="G22" s="70">
        <v>20.309999999999999</v>
      </c>
    </row>
    <row r="23" spans="1:7" ht="12.75" x14ac:dyDescent="0.2">
      <c r="A23" t="str">
        <f t="shared" si="0"/>
        <v>24/1</v>
      </c>
      <c r="B23" s="69">
        <v>24</v>
      </c>
      <c r="C23" s="69">
        <v>1</v>
      </c>
      <c r="D23" s="62">
        <v>2966</v>
      </c>
      <c r="E23" s="62">
        <v>2966</v>
      </c>
      <c r="F23" s="69"/>
      <c r="G23" s="70">
        <v>17.11</v>
      </c>
    </row>
    <row r="24" spans="1:7" ht="12.75" x14ac:dyDescent="0.2">
      <c r="A24" t="str">
        <f t="shared" si="0"/>
        <v>24/2</v>
      </c>
      <c r="B24" s="69">
        <v>24</v>
      </c>
      <c r="C24" s="69">
        <v>2</v>
      </c>
      <c r="D24" s="62">
        <v>3115</v>
      </c>
      <c r="E24" s="62">
        <v>3115</v>
      </c>
      <c r="F24" s="69"/>
      <c r="G24" s="70">
        <v>17.97</v>
      </c>
    </row>
    <row r="25" spans="1:7" ht="12.75" x14ac:dyDescent="0.2">
      <c r="A25" t="str">
        <f t="shared" si="0"/>
        <v>24/3</v>
      </c>
      <c r="B25" s="69">
        <v>24</v>
      </c>
      <c r="C25" s="69">
        <v>3</v>
      </c>
      <c r="D25" s="62">
        <v>3271</v>
      </c>
      <c r="E25" s="62">
        <v>3271</v>
      </c>
      <c r="F25" s="69"/>
      <c r="G25" s="70">
        <v>18.87</v>
      </c>
    </row>
    <row r="26" spans="1:7" ht="12.75" x14ac:dyDescent="0.2">
      <c r="A26" t="str">
        <f t="shared" si="0"/>
        <v>24/4</v>
      </c>
      <c r="B26" s="69">
        <v>24</v>
      </c>
      <c r="C26" s="69">
        <v>4</v>
      </c>
      <c r="D26" s="62">
        <v>3437</v>
      </c>
      <c r="E26" s="62">
        <v>3437</v>
      </c>
      <c r="F26" s="69"/>
      <c r="G26" s="70">
        <v>19.829999999999998</v>
      </c>
    </row>
    <row r="27" spans="1:7" ht="12.75" x14ac:dyDescent="0.2">
      <c r="A27" t="str">
        <f t="shared" si="0"/>
        <v>24/5</v>
      </c>
      <c r="B27" s="69">
        <v>24</v>
      </c>
      <c r="C27" s="69">
        <v>5</v>
      </c>
      <c r="D27" s="62">
        <v>3608</v>
      </c>
      <c r="E27" s="62">
        <v>3608</v>
      </c>
      <c r="F27" s="69"/>
      <c r="G27" s="70">
        <v>20.82</v>
      </c>
    </row>
    <row r="28" spans="1:7" ht="12.75" x14ac:dyDescent="0.2">
      <c r="A28" t="str">
        <f t="shared" si="0"/>
        <v>25/1</v>
      </c>
      <c r="B28" s="69">
        <v>25</v>
      </c>
      <c r="C28" s="69">
        <v>1</v>
      </c>
      <c r="D28" s="62">
        <v>3040</v>
      </c>
      <c r="E28" s="62">
        <v>3040</v>
      </c>
      <c r="F28" s="69"/>
      <c r="G28" s="70">
        <v>17.54</v>
      </c>
    </row>
    <row r="29" spans="1:7" ht="12.75" x14ac:dyDescent="0.2">
      <c r="A29" t="str">
        <f t="shared" si="0"/>
        <v>25/2</v>
      </c>
      <c r="B29" s="69">
        <v>25</v>
      </c>
      <c r="C29" s="69">
        <v>2</v>
      </c>
      <c r="D29" s="62">
        <v>3192</v>
      </c>
      <c r="E29" s="62">
        <v>3192</v>
      </c>
      <c r="F29" s="69"/>
      <c r="G29" s="70">
        <v>18.420000000000002</v>
      </c>
    </row>
    <row r="30" spans="1:7" ht="12.75" x14ac:dyDescent="0.2">
      <c r="A30" t="str">
        <f t="shared" si="0"/>
        <v>25/3</v>
      </c>
      <c r="B30" s="69">
        <v>25</v>
      </c>
      <c r="C30" s="69">
        <v>3</v>
      </c>
      <c r="D30" s="62">
        <v>3352</v>
      </c>
      <c r="E30" s="62">
        <v>3352</v>
      </c>
      <c r="F30" s="69"/>
      <c r="G30" s="70">
        <v>19.34</v>
      </c>
    </row>
    <row r="31" spans="1:7" ht="12.75" x14ac:dyDescent="0.2">
      <c r="A31" t="str">
        <f t="shared" si="0"/>
        <v>25/4</v>
      </c>
      <c r="B31" s="69">
        <v>25</v>
      </c>
      <c r="C31" s="69">
        <v>4</v>
      </c>
      <c r="D31" s="62">
        <v>3521</v>
      </c>
      <c r="E31" s="62">
        <v>3521</v>
      </c>
      <c r="F31" s="69"/>
      <c r="G31" s="70">
        <v>20.309999999999999</v>
      </c>
    </row>
    <row r="32" spans="1:7" ht="12.75" x14ac:dyDescent="0.2">
      <c r="A32" t="str">
        <f t="shared" si="0"/>
        <v>25/5</v>
      </c>
      <c r="B32" s="69">
        <v>25</v>
      </c>
      <c r="C32" s="69">
        <v>5</v>
      </c>
      <c r="D32" s="62">
        <v>3696</v>
      </c>
      <c r="E32" s="62">
        <v>3696</v>
      </c>
      <c r="F32" s="69"/>
      <c r="G32" s="70">
        <v>21.32</v>
      </c>
    </row>
    <row r="33" spans="1:7" ht="12.75" x14ac:dyDescent="0.2">
      <c r="A33" t="str">
        <f t="shared" si="0"/>
        <v>26/1</v>
      </c>
      <c r="B33" s="69">
        <v>26</v>
      </c>
      <c r="C33" s="69">
        <v>1</v>
      </c>
      <c r="D33" s="62">
        <v>3116</v>
      </c>
      <c r="E33" s="62">
        <v>3116</v>
      </c>
      <c r="F33" s="69"/>
      <c r="G33" s="70">
        <v>17.98</v>
      </c>
    </row>
    <row r="34" spans="1:7" ht="12.75" x14ac:dyDescent="0.2">
      <c r="A34" t="str">
        <f t="shared" si="0"/>
        <v>26/2</v>
      </c>
      <c r="B34" s="69">
        <v>26</v>
      </c>
      <c r="C34" s="69">
        <v>2</v>
      </c>
      <c r="D34" s="62">
        <v>3272</v>
      </c>
      <c r="E34" s="62">
        <v>3272</v>
      </c>
      <c r="F34" s="69"/>
      <c r="G34" s="70">
        <v>18.88</v>
      </c>
    </row>
    <row r="35" spans="1:7" ht="12.75" x14ac:dyDescent="0.2">
      <c r="A35" t="str">
        <f t="shared" si="0"/>
        <v>26/3</v>
      </c>
      <c r="B35" s="69">
        <v>26</v>
      </c>
      <c r="C35" s="69">
        <v>3</v>
      </c>
      <c r="D35" s="62">
        <v>3438</v>
      </c>
      <c r="E35" s="62">
        <v>3438</v>
      </c>
      <c r="F35" s="69"/>
      <c r="G35" s="70">
        <v>19.829999999999998</v>
      </c>
    </row>
    <row r="36" spans="1:7" ht="12.75" x14ac:dyDescent="0.2">
      <c r="A36" t="str">
        <f t="shared" si="0"/>
        <v>26/4</v>
      </c>
      <c r="B36" s="69">
        <v>26</v>
      </c>
      <c r="C36" s="69">
        <v>4</v>
      </c>
      <c r="D36" s="62">
        <v>3609</v>
      </c>
      <c r="E36" s="62">
        <v>3609</v>
      </c>
      <c r="F36" s="69"/>
      <c r="G36" s="70">
        <v>20.82</v>
      </c>
    </row>
    <row r="37" spans="1:7" ht="12.75" x14ac:dyDescent="0.2">
      <c r="A37" t="str">
        <f t="shared" si="0"/>
        <v>26/5</v>
      </c>
      <c r="B37" s="69">
        <v>26</v>
      </c>
      <c r="C37" s="69">
        <v>5</v>
      </c>
      <c r="D37" s="62">
        <v>3790</v>
      </c>
      <c r="E37" s="62">
        <v>3790</v>
      </c>
      <c r="F37" s="69"/>
      <c r="G37" s="70">
        <v>21.87</v>
      </c>
    </row>
    <row r="38" spans="1:7" ht="12.75" x14ac:dyDescent="0.2">
      <c r="A38" t="str">
        <f t="shared" si="0"/>
        <v>27/1</v>
      </c>
      <c r="B38" s="69">
        <v>27</v>
      </c>
      <c r="C38" s="69">
        <v>1</v>
      </c>
      <c r="D38" s="62">
        <v>3194</v>
      </c>
      <c r="E38" s="62">
        <v>3194</v>
      </c>
      <c r="F38" s="69"/>
      <c r="G38" s="70">
        <v>18.43</v>
      </c>
    </row>
    <row r="39" spans="1:7" ht="12.75" x14ac:dyDescent="0.2">
      <c r="A39" t="str">
        <f t="shared" si="0"/>
        <v>27/2</v>
      </c>
      <c r="B39" s="69">
        <v>27</v>
      </c>
      <c r="C39" s="69">
        <v>2</v>
      </c>
      <c r="D39" s="62">
        <v>3353</v>
      </c>
      <c r="E39" s="62">
        <v>3353</v>
      </c>
      <c r="F39" s="69"/>
      <c r="G39" s="70">
        <v>19.34</v>
      </c>
    </row>
    <row r="40" spans="1:7" ht="12.75" x14ac:dyDescent="0.2">
      <c r="A40" t="str">
        <f t="shared" si="0"/>
        <v>27/3</v>
      </c>
      <c r="B40" s="69">
        <v>27</v>
      </c>
      <c r="C40" s="69">
        <v>3</v>
      </c>
      <c r="D40" s="62">
        <v>3522</v>
      </c>
      <c r="E40" s="62">
        <v>3522</v>
      </c>
      <c r="F40" s="69"/>
      <c r="G40" s="70">
        <v>20.32</v>
      </c>
    </row>
    <row r="41" spans="1:7" ht="12.75" x14ac:dyDescent="0.2">
      <c r="A41" t="str">
        <f t="shared" si="0"/>
        <v>27/4</v>
      </c>
      <c r="B41" s="69">
        <v>27</v>
      </c>
      <c r="C41" s="69">
        <v>4</v>
      </c>
      <c r="D41" s="62">
        <v>3699</v>
      </c>
      <c r="E41" s="62">
        <v>3699</v>
      </c>
      <c r="F41" s="69"/>
      <c r="G41" s="70">
        <v>21.34</v>
      </c>
    </row>
    <row r="42" spans="1:7" ht="12.75" x14ac:dyDescent="0.2">
      <c r="A42" t="str">
        <f t="shared" si="0"/>
        <v>27/5</v>
      </c>
      <c r="B42" s="69">
        <v>27</v>
      </c>
      <c r="C42" s="69">
        <v>5</v>
      </c>
      <c r="D42" s="62">
        <v>3885</v>
      </c>
      <c r="E42" s="62">
        <v>3885</v>
      </c>
      <c r="F42" s="69"/>
      <c r="G42" s="70">
        <v>22.41</v>
      </c>
    </row>
    <row r="43" spans="1:7" ht="12.75" x14ac:dyDescent="0.2">
      <c r="A43" t="str">
        <f t="shared" si="0"/>
        <v>28/1</v>
      </c>
      <c r="B43" s="69">
        <v>28</v>
      </c>
      <c r="C43" s="69">
        <v>1</v>
      </c>
      <c r="D43" s="62">
        <v>3274</v>
      </c>
      <c r="E43" s="62">
        <v>3274</v>
      </c>
      <c r="F43" s="69"/>
      <c r="G43" s="70">
        <v>18.89</v>
      </c>
    </row>
    <row r="44" spans="1:7" ht="12.75" x14ac:dyDescent="0.2">
      <c r="A44" t="str">
        <f t="shared" si="0"/>
        <v>28/2</v>
      </c>
      <c r="B44" s="69">
        <v>28</v>
      </c>
      <c r="C44" s="69">
        <v>2</v>
      </c>
      <c r="D44" s="62">
        <v>3439</v>
      </c>
      <c r="E44" s="62">
        <v>3439</v>
      </c>
      <c r="F44" s="69"/>
      <c r="G44" s="70">
        <v>19.84</v>
      </c>
    </row>
    <row r="45" spans="1:7" ht="12.75" x14ac:dyDescent="0.2">
      <c r="A45" t="str">
        <f t="shared" si="0"/>
        <v>28/3</v>
      </c>
      <c r="B45" s="69">
        <v>28</v>
      </c>
      <c r="C45" s="69">
        <v>3</v>
      </c>
      <c r="D45" s="62">
        <v>3610</v>
      </c>
      <c r="E45" s="62">
        <v>3610</v>
      </c>
      <c r="F45" s="69"/>
      <c r="G45" s="70">
        <v>20.83</v>
      </c>
    </row>
    <row r="46" spans="1:7" ht="12.75" x14ac:dyDescent="0.2">
      <c r="A46" t="str">
        <f t="shared" si="0"/>
        <v>28/4</v>
      </c>
      <c r="B46" s="69">
        <v>28</v>
      </c>
      <c r="C46" s="69">
        <v>4</v>
      </c>
      <c r="D46" s="62">
        <v>3791</v>
      </c>
      <c r="E46" s="62">
        <v>3791</v>
      </c>
      <c r="F46" s="69"/>
      <c r="G46" s="70">
        <v>21.87</v>
      </c>
    </row>
    <row r="47" spans="1:7" ht="12.75" x14ac:dyDescent="0.2">
      <c r="A47" t="str">
        <f t="shared" si="0"/>
        <v>28/5</v>
      </c>
      <c r="B47" s="69">
        <v>28</v>
      </c>
      <c r="C47" s="69">
        <v>5</v>
      </c>
      <c r="D47" s="62">
        <v>3980</v>
      </c>
      <c r="E47" s="62">
        <v>3980</v>
      </c>
      <c r="F47" s="69"/>
      <c r="G47" s="70">
        <v>22.96</v>
      </c>
    </row>
    <row r="48" spans="1:7" ht="12.75" x14ac:dyDescent="0.2">
      <c r="A48" t="str">
        <f t="shared" si="0"/>
        <v>29/1</v>
      </c>
      <c r="B48" s="69">
        <v>29</v>
      </c>
      <c r="C48" s="69">
        <v>1</v>
      </c>
      <c r="D48" s="62">
        <v>3354</v>
      </c>
      <c r="E48" s="62">
        <v>3354</v>
      </c>
      <c r="F48" s="69"/>
      <c r="G48" s="70">
        <v>19.350000000000001</v>
      </c>
    </row>
    <row r="49" spans="1:7" ht="12.75" x14ac:dyDescent="0.2">
      <c r="A49" t="str">
        <f t="shared" si="0"/>
        <v>29/2</v>
      </c>
      <c r="B49" s="69">
        <v>29</v>
      </c>
      <c r="C49" s="69">
        <v>2</v>
      </c>
      <c r="D49" s="62">
        <v>3523</v>
      </c>
      <c r="E49" s="62">
        <v>3523</v>
      </c>
      <c r="F49" s="69"/>
      <c r="G49" s="70">
        <v>20.329999999999998</v>
      </c>
    </row>
    <row r="50" spans="1:7" ht="12.75" x14ac:dyDescent="0.2">
      <c r="A50" t="str">
        <f t="shared" si="0"/>
        <v>29/3</v>
      </c>
      <c r="B50" s="69">
        <v>29</v>
      </c>
      <c r="C50" s="69">
        <v>3</v>
      </c>
      <c r="D50" s="62">
        <v>3700</v>
      </c>
      <c r="E50" s="62">
        <v>3700</v>
      </c>
      <c r="F50" s="69"/>
      <c r="G50" s="70">
        <v>21.35</v>
      </c>
    </row>
    <row r="51" spans="1:7" ht="12.75" x14ac:dyDescent="0.2">
      <c r="A51" t="str">
        <f t="shared" si="0"/>
        <v>29/4</v>
      </c>
      <c r="B51" s="69">
        <v>29</v>
      </c>
      <c r="C51" s="69">
        <v>4</v>
      </c>
      <c r="D51" s="62">
        <v>3886</v>
      </c>
      <c r="E51" s="62">
        <v>3886</v>
      </c>
      <c r="F51" s="69"/>
      <c r="G51" s="70">
        <v>22.42</v>
      </c>
    </row>
    <row r="52" spans="1:7" ht="12.75" x14ac:dyDescent="0.2">
      <c r="A52" t="str">
        <f t="shared" si="0"/>
        <v>29/5</v>
      </c>
      <c r="B52" s="69">
        <v>29</v>
      </c>
      <c r="C52" s="69">
        <v>5</v>
      </c>
      <c r="D52" s="62">
        <v>4082</v>
      </c>
      <c r="E52" s="62">
        <v>4082</v>
      </c>
      <c r="F52" s="69"/>
      <c r="G52" s="70">
        <v>23.55</v>
      </c>
    </row>
    <row r="53" spans="1:7" ht="12.75" x14ac:dyDescent="0.2">
      <c r="A53" t="str">
        <f t="shared" si="0"/>
        <v>30/1</v>
      </c>
      <c r="B53" s="69">
        <v>30</v>
      </c>
      <c r="C53" s="69">
        <v>1</v>
      </c>
      <c r="D53" s="62">
        <v>3440</v>
      </c>
      <c r="E53" s="62">
        <v>3440</v>
      </c>
      <c r="F53" s="69"/>
      <c r="G53" s="70">
        <v>19.850000000000001</v>
      </c>
    </row>
    <row r="54" spans="1:7" ht="12.75" x14ac:dyDescent="0.2">
      <c r="A54" t="str">
        <f t="shared" si="0"/>
        <v>30/2</v>
      </c>
      <c r="B54" s="69">
        <v>30</v>
      </c>
      <c r="C54" s="69">
        <v>2</v>
      </c>
      <c r="D54" s="62">
        <v>3611</v>
      </c>
      <c r="E54" s="62">
        <v>3611</v>
      </c>
      <c r="F54" s="69"/>
      <c r="G54" s="70">
        <v>20.83</v>
      </c>
    </row>
    <row r="55" spans="1:7" ht="12.75" x14ac:dyDescent="0.2">
      <c r="A55" t="str">
        <f t="shared" si="0"/>
        <v>30/3</v>
      </c>
      <c r="B55" s="69">
        <v>30</v>
      </c>
      <c r="C55" s="69">
        <v>3</v>
      </c>
      <c r="D55" s="62">
        <v>3792</v>
      </c>
      <c r="E55" s="62">
        <v>3792</v>
      </c>
      <c r="F55" s="69"/>
      <c r="G55" s="70">
        <v>21.88</v>
      </c>
    </row>
    <row r="56" spans="1:7" ht="12.75" x14ac:dyDescent="0.2">
      <c r="A56" t="str">
        <f t="shared" si="0"/>
        <v>30/4</v>
      </c>
      <c r="B56" s="69">
        <v>30</v>
      </c>
      <c r="C56" s="69">
        <v>4</v>
      </c>
      <c r="D56" s="62">
        <v>3981</v>
      </c>
      <c r="E56" s="62">
        <v>3981</v>
      </c>
      <c r="F56" s="69"/>
      <c r="G56" s="70">
        <v>22.97</v>
      </c>
    </row>
    <row r="57" spans="1:7" ht="12.75" x14ac:dyDescent="0.2">
      <c r="A57" t="str">
        <f t="shared" si="0"/>
        <v>30/5</v>
      </c>
      <c r="B57" s="69">
        <v>30</v>
      </c>
      <c r="C57" s="69">
        <v>5</v>
      </c>
      <c r="D57" s="62">
        <v>4181</v>
      </c>
      <c r="E57" s="62">
        <v>4181</v>
      </c>
      <c r="F57" s="69"/>
      <c r="G57" s="70">
        <v>24.12</v>
      </c>
    </row>
    <row r="58" spans="1:7" ht="12.75" x14ac:dyDescent="0.2">
      <c r="A58" t="str">
        <f t="shared" si="0"/>
        <v>31/1</v>
      </c>
      <c r="B58" s="69">
        <v>31</v>
      </c>
      <c r="C58" s="69">
        <v>1</v>
      </c>
      <c r="D58" s="62">
        <v>3524</v>
      </c>
      <c r="E58" s="62">
        <v>3524</v>
      </c>
      <c r="F58" s="69"/>
      <c r="G58" s="70">
        <v>20.329999999999998</v>
      </c>
    </row>
    <row r="59" spans="1:7" ht="12.75" x14ac:dyDescent="0.2">
      <c r="A59" t="str">
        <f t="shared" si="0"/>
        <v>31/2</v>
      </c>
      <c r="B59" s="69">
        <v>31</v>
      </c>
      <c r="C59" s="69">
        <v>2</v>
      </c>
      <c r="D59" s="62">
        <v>3701</v>
      </c>
      <c r="E59" s="62">
        <v>3701</v>
      </c>
      <c r="F59" s="69"/>
      <c r="G59" s="70">
        <v>21.35</v>
      </c>
    </row>
    <row r="60" spans="1:7" ht="12.75" x14ac:dyDescent="0.2">
      <c r="A60" t="str">
        <f t="shared" si="0"/>
        <v>31/3</v>
      </c>
      <c r="B60" s="69">
        <v>31</v>
      </c>
      <c r="C60" s="69">
        <v>3</v>
      </c>
      <c r="D60" s="62">
        <v>3887</v>
      </c>
      <c r="E60" s="62">
        <v>3887</v>
      </c>
      <c r="F60" s="69"/>
      <c r="G60" s="70">
        <v>22.43</v>
      </c>
    </row>
    <row r="61" spans="1:7" ht="12.75" x14ac:dyDescent="0.2">
      <c r="A61" t="str">
        <f t="shared" si="0"/>
        <v>31/4</v>
      </c>
      <c r="B61" s="69">
        <v>31</v>
      </c>
      <c r="C61" s="69">
        <v>4</v>
      </c>
      <c r="D61" s="62">
        <v>4083</v>
      </c>
      <c r="E61" s="62">
        <v>4083</v>
      </c>
      <c r="F61" s="69"/>
      <c r="G61" s="70">
        <v>23.56</v>
      </c>
    </row>
    <row r="62" spans="1:7" ht="12.75" x14ac:dyDescent="0.2">
      <c r="A62" t="str">
        <f t="shared" si="0"/>
        <v>31/5</v>
      </c>
      <c r="B62" s="69">
        <v>31</v>
      </c>
      <c r="C62" s="69">
        <v>5</v>
      </c>
      <c r="D62" s="62">
        <v>4284</v>
      </c>
      <c r="E62" s="62">
        <v>4284</v>
      </c>
      <c r="F62" s="69"/>
      <c r="G62" s="70">
        <v>24.72</v>
      </c>
    </row>
    <row r="63" spans="1:7" ht="12.75" x14ac:dyDescent="0.2">
      <c r="A63" t="str">
        <f t="shared" si="0"/>
        <v>32/1</v>
      </c>
      <c r="B63" s="69">
        <v>32</v>
      </c>
      <c r="C63" s="69">
        <v>1</v>
      </c>
      <c r="D63" s="62">
        <v>3615</v>
      </c>
      <c r="E63" s="62">
        <v>3615</v>
      </c>
      <c r="F63" s="69"/>
      <c r="G63" s="70">
        <v>20.86</v>
      </c>
    </row>
    <row r="64" spans="1:7" ht="12.75" x14ac:dyDescent="0.2">
      <c r="A64" t="str">
        <f t="shared" si="0"/>
        <v>32/2</v>
      </c>
      <c r="B64" s="69">
        <v>32</v>
      </c>
      <c r="C64" s="69">
        <v>2</v>
      </c>
      <c r="D64" s="62">
        <v>3795</v>
      </c>
      <c r="E64" s="62">
        <v>3795</v>
      </c>
      <c r="F64" s="69"/>
      <c r="G64" s="70">
        <v>21.89</v>
      </c>
    </row>
    <row r="65" spans="1:7" ht="12.75" x14ac:dyDescent="0.2">
      <c r="A65" t="str">
        <f t="shared" si="0"/>
        <v>32/3</v>
      </c>
      <c r="B65" s="69">
        <v>32</v>
      </c>
      <c r="C65" s="69">
        <v>3</v>
      </c>
      <c r="D65" s="62">
        <v>3985</v>
      </c>
      <c r="E65" s="62">
        <v>3985</v>
      </c>
      <c r="F65" s="69"/>
      <c r="G65" s="70">
        <v>22.99</v>
      </c>
    </row>
    <row r="66" spans="1:7" ht="12.75" x14ac:dyDescent="0.2">
      <c r="A66" t="str">
        <f t="shared" si="0"/>
        <v>32/4</v>
      </c>
      <c r="B66" s="69">
        <v>32</v>
      </c>
      <c r="C66" s="69">
        <v>4</v>
      </c>
      <c r="D66" s="62">
        <v>4184</v>
      </c>
      <c r="E66" s="62">
        <v>4184</v>
      </c>
      <c r="F66" s="69"/>
      <c r="G66" s="70">
        <v>24.14</v>
      </c>
    </row>
    <row r="67" spans="1:7" ht="12.75" x14ac:dyDescent="0.2">
      <c r="A67" t="str">
        <f t="shared" si="0"/>
        <v>32/5</v>
      </c>
      <c r="B67" s="69">
        <v>32</v>
      </c>
      <c r="C67" s="69">
        <v>5</v>
      </c>
      <c r="D67" s="62">
        <v>4393</v>
      </c>
      <c r="E67" s="62">
        <v>4393</v>
      </c>
      <c r="F67" s="69"/>
      <c r="G67" s="70">
        <v>25.34</v>
      </c>
    </row>
    <row r="68" spans="1:7" ht="12.75" x14ac:dyDescent="0.2">
      <c r="A68" t="str">
        <f t="shared" ref="A68:A131" si="1">B68&amp;"/"&amp;C68</f>
        <v>33/1</v>
      </c>
      <c r="B68" s="69">
        <v>33</v>
      </c>
      <c r="C68" s="69">
        <v>1</v>
      </c>
      <c r="D68" s="62">
        <v>3702</v>
      </c>
      <c r="E68" s="62">
        <v>3702</v>
      </c>
      <c r="F68" s="69"/>
      <c r="G68" s="70">
        <v>21.36</v>
      </c>
    </row>
    <row r="69" spans="1:7" ht="12.75" x14ac:dyDescent="0.2">
      <c r="A69" t="str">
        <f t="shared" si="1"/>
        <v>33/2</v>
      </c>
      <c r="B69" s="69">
        <v>33</v>
      </c>
      <c r="C69" s="69">
        <v>2</v>
      </c>
      <c r="D69" s="62">
        <v>3888</v>
      </c>
      <c r="E69" s="62">
        <v>3888</v>
      </c>
      <c r="F69" s="69"/>
      <c r="G69" s="70">
        <v>22.43</v>
      </c>
    </row>
    <row r="70" spans="1:7" ht="12.75" x14ac:dyDescent="0.2">
      <c r="A70" t="str">
        <f t="shared" si="1"/>
        <v>33/3</v>
      </c>
      <c r="B70" s="69">
        <v>33</v>
      </c>
      <c r="C70" s="69">
        <v>3</v>
      </c>
      <c r="D70" s="62">
        <v>4084</v>
      </c>
      <c r="E70" s="62">
        <v>4084</v>
      </c>
      <c r="F70" s="69"/>
      <c r="G70" s="70">
        <v>23.56</v>
      </c>
    </row>
    <row r="71" spans="1:7" ht="12.75" x14ac:dyDescent="0.2">
      <c r="A71" t="str">
        <f t="shared" si="1"/>
        <v>33/4</v>
      </c>
      <c r="B71" s="69">
        <v>33</v>
      </c>
      <c r="C71" s="69">
        <v>4</v>
      </c>
      <c r="D71" s="62">
        <v>4286</v>
      </c>
      <c r="E71" s="62">
        <v>4286</v>
      </c>
      <c r="F71" s="69"/>
      <c r="G71" s="70">
        <v>24.73</v>
      </c>
    </row>
    <row r="72" spans="1:7" ht="12.75" x14ac:dyDescent="0.2">
      <c r="A72" t="str">
        <f t="shared" si="1"/>
        <v>33/5</v>
      </c>
      <c r="B72" s="69">
        <v>33</v>
      </c>
      <c r="C72" s="69">
        <v>5</v>
      </c>
      <c r="D72" s="62">
        <v>4504</v>
      </c>
      <c r="E72" s="62">
        <v>4504</v>
      </c>
      <c r="F72" s="69"/>
      <c r="G72" s="70">
        <v>25.99</v>
      </c>
    </row>
    <row r="73" spans="1:7" ht="12.75" x14ac:dyDescent="0.2">
      <c r="A73" t="str">
        <f t="shared" si="1"/>
        <v>34/1</v>
      </c>
      <c r="B73" s="69">
        <v>34</v>
      </c>
      <c r="C73" s="69">
        <v>1</v>
      </c>
      <c r="D73" s="62">
        <v>3796</v>
      </c>
      <c r="E73" s="62">
        <v>3796</v>
      </c>
      <c r="F73" s="69"/>
      <c r="G73" s="70">
        <v>21.9</v>
      </c>
    </row>
    <row r="74" spans="1:7" ht="12.75" x14ac:dyDescent="0.2">
      <c r="A74" t="str">
        <f t="shared" si="1"/>
        <v>34/2</v>
      </c>
      <c r="B74" s="69">
        <v>34</v>
      </c>
      <c r="C74" s="69">
        <v>2</v>
      </c>
      <c r="D74" s="62">
        <v>3986</v>
      </c>
      <c r="E74" s="62">
        <v>3986</v>
      </c>
      <c r="F74" s="69"/>
      <c r="G74" s="70">
        <v>23</v>
      </c>
    </row>
    <row r="75" spans="1:7" ht="12.75" x14ac:dyDescent="0.2">
      <c r="A75" t="str">
        <f t="shared" si="1"/>
        <v>34/3</v>
      </c>
      <c r="B75" s="69">
        <v>34</v>
      </c>
      <c r="C75" s="69">
        <v>3</v>
      </c>
      <c r="D75" s="62">
        <v>4185</v>
      </c>
      <c r="E75" s="62">
        <v>4185</v>
      </c>
      <c r="F75" s="69"/>
      <c r="G75" s="70">
        <v>24.14</v>
      </c>
    </row>
    <row r="76" spans="1:7" ht="12.75" x14ac:dyDescent="0.2">
      <c r="A76" t="str">
        <f t="shared" si="1"/>
        <v>34/4</v>
      </c>
      <c r="B76" s="69">
        <v>34</v>
      </c>
      <c r="C76" s="69">
        <v>4</v>
      </c>
      <c r="D76" s="62">
        <v>4394</v>
      </c>
      <c r="E76" s="62">
        <v>4394</v>
      </c>
      <c r="F76" s="69"/>
      <c r="G76" s="70">
        <v>25.35</v>
      </c>
    </row>
    <row r="77" spans="1:7" ht="12.75" x14ac:dyDescent="0.2">
      <c r="A77" t="str">
        <f t="shared" si="1"/>
        <v>34/5</v>
      </c>
      <c r="B77" s="69">
        <v>34</v>
      </c>
      <c r="C77" s="69">
        <v>5</v>
      </c>
      <c r="D77" s="62">
        <v>4614</v>
      </c>
      <c r="E77" s="62">
        <v>4614</v>
      </c>
      <c r="F77" s="69"/>
      <c r="G77" s="70">
        <v>26.62</v>
      </c>
    </row>
    <row r="78" spans="1:7" ht="12.75" x14ac:dyDescent="0.2">
      <c r="A78" t="str">
        <f t="shared" si="1"/>
        <v>35/1</v>
      </c>
      <c r="B78" s="69">
        <v>35</v>
      </c>
      <c r="C78" s="69">
        <v>1</v>
      </c>
      <c r="D78" s="62">
        <v>3889</v>
      </c>
      <c r="E78" s="62">
        <v>3889</v>
      </c>
      <c r="F78" s="69"/>
      <c r="G78" s="70">
        <v>22.44</v>
      </c>
    </row>
    <row r="79" spans="1:7" ht="12.75" x14ac:dyDescent="0.2">
      <c r="A79" t="str">
        <f t="shared" si="1"/>
        <v>35/2</v>
      </c>
      <c r="B79" s="69">
        <v>35</v>
      </c>
      <c r="C79" s="69">
        <v>2</v>
      </c>
      <c r="D79" s="62">
        <v>4085</v>
      </c>
      <c r="E79" s="62">
        <v>4085</v>
      </c>
      <c r="F79" s="69"/>
      <c r="G79" s="70">
        <v>23.57</v>
      </c>
    </row>
    <row r="80" spans="1:7" ht="12.75" x14ac:dyDescent="0.2">
      <c r="A80" t="str">
        <f t="shared" si="1"/>
        <v>35/3</v>
      </c>
      <c r="B80" s="69">
        <v>35</v>
      </c>
      <c r="C80" s="69">
        <v>3</v>
      </c>
      <c r="D80" s="62">
        <v>4288</v>
      </c>
      <c r="E80" s="62">
        <v>4288</v>
      </c>
      <c r="F80" s="69"/>
      <c r="G80" s="70">
        <v>24.74</v>
      </c>
    </row>
    <row r="81" spans="1:7" ht="12.75" x14ac:dyDescent="0.2">
      <c r="A81" t="str">
        <f t="shared" si="1"/>
        <v>35/4</v>
      </c>
      <c r="B81" s="69">
        <v>35</v>
      </c>
      <c r="C81" s="69">
        <v>4</v>
      </c>
      <c r="D81" s="62">
        <v>4505</v>
      </c>
      <c r="E81" s="62">
        <v>4505</v>
      </c>
      <c r="F81" s="69"/>
      <c r="G81" s="70">
        <v>25.99</v>
      </c>
    </row>
    <row r="82" spans="1:7" ht="12.75" x14ac:dyDescent="0.2">
      <c r="A82" t="str">
        <f t="shared" si="1"/>
        <v>35/5</v>
      </c>
      <c r="B82" s="69">
        <v>35</v>
      </c>
      <c r="C82" s="69">
        <v>5</v>
      </c>
      <c r="D82" s="62">
        <v>4728</v>
      </c>
      <c r="E82" s="62">
        <v>4728</v>
      </c>
      <c r="F82" s="69"/>
      <c r="G82" s="70">
        <v>27.28</v>
      </c>
    </row>
    <row r="83" spans="1:7" ht="12.75" x14ac:dyDescent="0.2">
      <c r="A83" t="str">
        <f t="shared" si="1"/>
        <v>36/1</v>
      </c>
      <c r="B83" s="69">
        <v>36</v>
      </c>
      <c r="C83" s="69">
        <v>1</v>
      </c>
      <c r="D83" s="62">
        <v>3987</v>
      </c>
      <c r="E83" s="62">
        <v>3987</v>
      </c>
      <c r="F83" s="69"/>
      <c r="G83" s="70">
        <v>23</v>
      </c>
    </row>
    <row r="84" spans="1:7" ht="12.75" x14ac:dyDescent="0.2">
      <c r="A84" t="str">
        <f t="shared" si="1"/>
        <v>36/2</v>
      </c>
      <c r="B84" s="69">
        <v>36</v>
      </c>
      <c r="C84" s="69">
        <v>2</v>
      </c>
      <c r="D84" s="62">
        <v>4189</v>
      </c>
      <c r="E84" s="62">
        <v>4189</v>
      </c>
      <c r="F84" s="69"/>
      <c r="G84" s="70">
        <v>24.17</v>
      </c>
    </row>
    <row r="85" spans="1:7" ht="12.75" x14ac:dyDescent="0.2">
      <c r="A85" t="str">
        <f t="shared" si="1"/>
        <v>36/3</v>
      </c>
      <c r="B85" s="69">
        <v>36</v>
      </c>
      <c r="C85" s="69">
        <v>3</v>
      </c>
      <c r="D85" s="62">
        <v>4396</v>
      </c>
      <c r="E85" s="62">
        <v>4396</v>
      </c>
      <c r="F85" s="69"/>
      <c r="G85" s="70">
        <v>25.36</v>
      </c>
    </row>
    <row r="86" spans="1:7" ht="12.75" x14ac:dyDescent="0.2">
      <c r="A86" t="str">
        <f t="shared" si="1"/>
        <v>36/4</v>
      </c>
      <c r="B86" s="69">
        <v>36</v>
      </c>
      <c r="C86" s="69">
        <v>4</v>
      </c>
      <c r="D86" s="62">
        <v>4618</v>
      </c>
      <c r="E86" s="62">
        <v>4618</v>
      </c>
      <c r="F86" s="69"/>
      <c r="G86" s="70">
        <v>26.64</v>
      </c>
    </row>
    <row r="87" spans="1:7" ht="12.75" x14ac:dyDescent="0.2">
      <c r="A87" t="str">
        <f t="shared" si="1"/>
        <v>36/5</v>
      </c>
      <c r="B87" s="69">
        <v>36</v>
      </c>
      <c r="C87" s="69">
        <v>5</v>
      </c>
      <c r="D87" s="62">
        <v>4849</v>
      </c>
      <c r="E87" s="62">
        <v>4849</v>
      </c>
      <c r="F87" s="69"/>
      <c r="G87" s="70">
        <v>27.98</v>
      </c>
    </row>
    <row r="88" spans="1:7" ht="12.75" x14ac:dyDescent="0.2">
      <c r="A88" t="str">
        <f t="shared" si="1"/>
        <v>37/1</v>
      </c>
      <c r="B88" s="69">
        <v>37</v>
      </c>
      <c r="C88" s="69">
        <v>1</v>
      </c>
      <c r="D88" s="62">
        <v>4087</v>
      </c>
      <c r="E88" s="62">
        <v>4087</v>
      </c>
      <c r="F88" s="69"/>
      <c r="G88" s="70">
        <v>23.58</v>
      </c>
    </row>
    <row r="89" spans="1:7" ht="12.75" x14ac:dyDescent="0.2">
      <c r="A89" t="str">
        <f t="shared" si="1"/>
        <v>37/2</v>
      </c>
      <c r="B89" s="69">
        <v>37</v>
      </c>
      <c r="C89" s="69">
        <v>2</v>
      </c>
      <c r="D89" s="62">
        <v>4290</v>
      </c>
      <c r="E89" s="62">
        <v>4290</v>
      </c>
      <c r="F89" s="69"/>
      <c r="G89" s="70">
        <v>24.75</v>
      </c>
    </row>
    <row r="90" spans="1:7" ht="12.75" x14ac:dyDescent="0.2">
      <c r="A90" t="str">
        <f t="shared" si="1"/>
        <v>37/3</v>
      </c>
      <c r="B90" s="69">
        <v>37</v>
      </c>
      <c r="C90" s="69">
        <v>3</v>
      </c>
      <c r="D90" s="62">
        <v>4507</v>
      </c>
      <c r="E90" s="62">
        <v>4507</v>
      </c>
      <c r="F90" s="69"/>
      <c r="G90" s="70">
        <v>26</v>
      </c>
    </row>
    <row r="91" spans="1:7" ht="12.75" x14ac:dyDescent="0.2">
      <c r="A91" t="str">
        <f t="shared" si="1"/>
        <v>37/4</v>
      </c>
      <c r="B91" s="69">
        <v>37</v>
      </c>
      <c r="C91" s="69">
        <v>4</v>
      </c>
      <c r="D91" s="62">
        <v>4732</v>
      </c>
      <c r="E91" s="62">
        <v>4732</v>
      </c>
      <c r="F91" s="69"/>
      <c r="G91" s="70">
        <v>27.3</v>
      </c>
    </row>
    <row r="92" spans="1:7" ht="12.75" x14ac:dyDescent="0.2">
      <c r="A92" t="str">
        <f t="shared" si="1"/>
        <v>37/5</v>
      </c>
      <c r="B92" s="69">
        <v>37</v>
      </c>
      <c r="C92" s="69">
        <v>5</v>
      </c>
      <c r="D92" s="62">
        <v>4970</v>
      </c>
      <c r="E92" s="62">
        <v>4970</v>
      </c>
      <c r="F92" s="69"/>
      <c r="G92" s="70">
        <v>28.67</v>
      </c>
    </row>
    <row r="93" spans="1:7" ht="12.75" x14ac:dyDescent="0.2">
      <c r="A93" t="str">
        <f t="shared" si="1"/>
        <v>38/1</v>
      </c>
      <c r="B93" s="69">
        <v>38</v>
      </c>
      <c r="C93" s="69">
        <v>1</v>
      </c>
      <c r="D93" s="62">
        <v>4190</v>
      </c>
      <c r="E93" s="62">
        <v>4190</v>
      </c>
      <c r="F93" s="69"/>
      <c r="G93" s="70">
        <v>24.17</v>
      </c>
    </row>
    <row r="94" spans="1:7" ht="12.75" x14ac:dyDescent="0.2">
      <c r="A94" t="str">
        <f t="shared" si="1"/>
        <v>38/2</v>
      </c>
      <c r="B94" s="69">
        <v>38</v>
      </c>
      <c r="C94" s="69">
        <v>2</v>
      </c>
      <c r="D94" s="62">
        <v>4397</v>
      </c>
      <c r="E94" s="62">
        <v>4397</v>
      </c>
      <c r="F94" s="69"/>
      <c r="G94" s="70">
        <v>25.37</v>
      </c>
    </row>
    <row r="95" spans="1:7" ht="12.75" x14ac:dyDescent="0.2">
      <c r="A95" t="str">
        <f t="shared" si="1"/>
        <v>38/3</v>
      </c>
      <c r="B95" s="69">
        <v>38</v>
      </c>
      <c r="C95" s="69">
        <v>3</v>
      </c>
      <c r="D95" s="62">
        <v>4619</v>
      </c>
      <c r="E95" s="62">
        <v>4619</v>
      </c>
      <c r="F95" s="69"/>
      <c r="G95" s="70">
        <v>26.65</v>
      </c>
    </row>
    <row r="96" spans="1:7" ht="12.75" x14ac:dyDescent="0.2">
      <c r="A96" t="str">
        <f t="shared" si="1"/>
        <v>38/4</v>
      </c>
      <c r="B96" s="69">
        <v>38</v>
      </c>
      <c r="C96" s="69">
        <v>4</v>
      </c>
      <c r="D96" s="62">
        <v>4850</v>
      </c>
      <c r="E96" s="62">
        <v>4850</v>
      </c>
      <c r="F96" s="69"/>
      <c r="G96" s="70">
        <v>27.98</v>
      </c>
    </row>
    <row r="97" spans="1:7" ht="12.75" x14ac:dyDescent="0.2">
      <c r="A97" t="str">
        <f t="shared" si="1"/>
        <v>38/5</v>
      </c>
      <c r="B97" s="69">
        <v>38</v>
      </c>
      <c r="C97" s="69">
        <v>5</v>
      </c>
      <c r="D97" s="62">
        <v>5092</v>
      </c>
      <c r="E97" s="62">
        <v>5092</v>
      </c>
      <c r="F97" s="69"/>
      <c r="G97" s="70">
        <v>29.38</v>
      </c>
    </row>
    <row r="98" spans="1:7" ht="12.75" x14ac:dyDescent="0.2">
      <c r="A98" t="str">
        <f t="shared" si="1"/>
        <v>39/1</v>
      </c>
      <c r="B98" s="69">
        <v>39</v>
      </c>
      <c r="C98" s="69">
        <v>1</v>
      </c>
      <c r="D98" s="62">
        <v>4293</v>
      </c>
      <c r="E98" s="62">
        <v>4293</v>
      </c>
      <c r="F98" s="69"/>
      <c r="G98" s="70">
        <v>24.77</v>
      </c>
    </row>
    <row r="99" spans="1:7" ht="12.75" x14ac:dyDescent="0.2">
      <c r="A99" t="str">
        <f t="shared" si="1"/>
        <v>39/2</v>
      </c>
      <c r="B99" s="69">
        <v>39</v>
      </c>
      <c r="C99" s="69">
        <v>2</v>
      </c>
      <c r="D99" s="62">
        <v>4509</v>
      </c>
      <c r="E99" s="62">
        <v>4509</v>
      </c>
      <c r="F99" s="69"/>
      <c r="G99" s="70">
        <v>26.01</v>
      </c>
    </row>
    <row r="100" spans="1:7" ht="12.75" x14ac:dyDescent="0.2">
      <c r="A100" t="str">
        <f t="shared" si="1"/>
        <v>39/3</v>
      </c>
      <c r="B100" s="69">
        <v>39</v>
      </c>
      <c r="C100" s="69">
        <v>3</v>
      </c>
      <c r="D100" s="62">
        <v>4734</v>
      </c>
      <c r="E100" s="62">
        <v>4734</v>
      </c>
      <c r="F100" s="69"/>
      <c r="G100" s="70">
        <v>27.31</v>
      </c>
    </row>
    <row r="101" spans="1:7" ht="12.75" x14ac:dyDescent="0.2">
      <c r="A101" t="str">
        <f t="shared" si="1"/>
        <v>39/4</v>
      </c>
      <c r="B101" s="69">
        <v>39</v>
      </c>
      <c r="C101" s="69">
        <v>4</v>
      </c>
      <c r="D101" s="62">
        <v>4972</v>
      </c>
      <c r="E101" s="62">
        <v>4972</v>
      </c>
      <c r="F101" s="69"/>
      <c r="G101" s="70">
        <v>28.69</v>
      </c>
    </row>
    <row r="102" spans="1:7" ht="12.75" x14ac:dyDescent="0.2">
      <c r="A102" t="str">
        <f t="shared" si="1"/>
        <v>39/5</v>
      </c>
      <c r="B102" s="69">
        <v>39</v>
      </c>
      <c r="C102" s="69">
        <v>5</v>
      </c>
      <c r="D102" s="62">
        <v>5223</v>
      </c>
      <c r="E102" s="62">
        <v>5223</v>
      </c>
      <c r="F102" s="69"/>
      <c r="G102" s="70">
        <v>30.13</v>
      </c>
    </row>
    <row r="103" spans="1:7" ht="12.75" x14ac:dyDescent="0.2">
      <c r="A103" t="str">
        <f t="shared" si="1"/>
        <v>40/1</v>
      </c>
      <c r="B103" s="69">
        <v>40</v>
      </c>
      <c r="C103" s="69">
        <v>1</v>
      </c>
      <c r="D103" s="62">
        <v>4400</v>
      </c>
      <c r="E103" s="62">
        <v>4400</v>
      </c>
      <c r="F103" s="69"/>
      <c r="G103" s="70">
        <v>25.39</v>
      </c>
    </row>
    <row r="104" spans="1:7" ht="12.75" x14ac:dyDescent="0.2">
      <c r="A104" t="str">
        <f t="shared" si="1"/>
        <v>40/2</v>
      </c>
      <c r="B104" s="69">
        <v>40</v>
      </c>
      <c r="C104" s="69">
        <v>2</v>
      </c>
      <c r="D104" s="62">
        <v>4622</v>
      </c>
      <c r="E104" s="62">
        <v>4622</v>
      </c>
      <c r="F104" s="69"/>
      <c r="G104" s="70">
        <v>26.67</v>
      </c>
    </row>
    <row r="105" spans="1:7" ht="12.75" x14ac:dyDescent="0.2">
      <c r="A105" t="str">
        <f t="shared" si="1"/>
        <v>40/3</v>
      </c>
      <c r="B105" s="69">
        <v>40</v>
      </c>
      <c r="C105" s="69">
        <v>3</v>
      </c>
      <c r="D105" s="62">
        <v>4852</v>
      </c>
      <c r="E105" s="62">
        <v>4852</v>
      </c>
      <c r="F105" s="69"/>
      <c r="G105" s="70">
        <v>27.99</v>
      </c>
    </row>
    <row r="106" spans="1:7" ht="12.75" x14ac:dyDescent="0.2">
      <c r="A106" t="str">
        <f t="shared" si="1"/>
        <v>40/4</v>
      </c>
      <c r="B106" s="69">
        <v>40</v>
      </c>
      <c r="C106" s="69">
        <v>4</v>
      </c>
      <c r="D106" s="62">
        <v>5096</v>
      </c>
      <c r="E106" s="62">
        <v>5096</v>
      </c>
      <c r="F106" s="69"/>
      <c r="G106" s="70">
        <v>29.4</v>
      </c>
    </row>
    <row r="107" spans="1:7" ht="12.75" x14ac:dyDescent="0.2">
      <c r="A107" t="str">
        <f t="shared" si="1"/>
        <v>40/5</v>
      </c>
      <c r="B107" s="69">
        <v>40</v>
      </c>
      <c r="C107" s="69">
        <v>5</v>
      </c>
      <c r="D107" s="62">
        <v>5352</v>
      </c>
      <c r="E107" s="62">
        <v>5352</v>
      </c>
      <c r="F107" s="69"/>
      <c r="G107" s="70">
        <v>30.88</v>
      </c>
    </row>
    <row r="108" spans="1:7" ht="12.75" x14ac:dyDescent="0.2">
      <c r="A108" t="str">
        <f t="shared" si="1"/>
        <v>41/1</v>
      </c>
      <c r="B108" s="69">
        <v>41</v>
      </c>
      <c r="C108" s="69">
        <v>1</v>
      </c>
      <c r="D108" s="62">
        <v>4510</v>
      </c>
      <c r="E108" s="62">
        <v>4510</v>
      </c>
      <c r="F108" s="69"/>
      <c r="G108" s="70">
        <v>26.02</v>
      </c>
    </row>
    <row r="109" spans="1:7" ht="12.75" x14ac:dyDescent="0.2">
      <c r="A109" t="str">
        <f t="shared" si="1"/>
        <v>41/2</v>
      </c>
      <c r="B109" s="69">
        <v>41</v>
      </c>
      <c r="C109" s="69">
        <v>2</v>
      </c>
      <c r="D109" s="62">
        <v>4736</v>
      </c>
      <c r="E109" s="62">
        <v>4736</v>
      </c>
      <c r="F109" s="69"/>
      <c r="G109" s="70">
        <v>27.32</v>
      </c>
    </row>
    <row r="110" spans="1:7" ht="12.75" x14ac:dyDescent="0.2">
      <c r="A110" t="str">
        <f t="shared" si="1"/>
        <v>41/3</v>
      </c>
      <c r="B110" s="69">
        <v>41</v>
      </c>
      <c r="C110" s="69">
        <v>3</v>
      </c>
      <c r="D110" s="62">
        <v>4974</v>
      </c>
      <c r="E110" s="62">
        <v>4974</v>
      </c>
      <c r="F110" s="69"/>
      <c r="G110" s="70">
        <v>28.7</v>
      </c>
    </row>
    <row r="111" spans="1:7" ht="12.75" x14ac:dyDescent="0.2">
      <c r="A111" t="str">
        <f t="shared" si="1"/>
        <v>41/4</v>
      </c>
      <c r="B111" s="69">
        <v>41</v>
      </c>
      <c r="C111" s="69">
        <v>4</v>
      </c>
      <c r="D111" s="62">
        <v>5225</v>
      </c>
      <c r="E111" s="62">
        <v>5225</v>
      </c>
      <c r="F111" s="69"/>
      <c r="G111" s="70">
        <v>30.14</v>
      </c>
    </row>
    <row r="112" spans="1:7" ht="12.75" x14ac:dyDescent="0.2">
      <c r="A112" t="str">
        <f t="shared" si="1"/>
        <v>41/5</v>
      </c>
      <c r="B112" s="69">
        <v>41</v>
      </c>
      <c r="C112" s="69">
        <v>5</v>
      </c>
      <c r="D112" s="62">
        <v>5487</v>
      </c>
      <c r="E112" s="62">
        <v>5487</v>
      </c>
      <c r="F112" s="69"/>
      <c r="G112" s="70">
        <v>31.66</v>
      </c>
    </row>
    <row r="113" spans="1:7" ht="12.75" x14ac:dyDescent="0.2">
      <c r="A113" t="str">
        <f t="shared" si="1"/>
        <v>42/1</v>
      </c>
      <c r="B113" s="69">
        <v>42</v>
      </c>
      <c r="C113" s="69">
        <v>1</v>
      </c>
      <c r="D113" s="62">
        <v>4624</v>
      </c>
      <c r="E113" s="62">
        <v>4624</v>
      </c>
      <c r="F113" s="69"/>
      <c r="G113" s="70">
        <v>26.68</v>
      </c>
    </row>
    <row r="114" spans="1:7" ht="12.75" x14ac:dyDescent="0.2">
      <c r="A114" t="str">
        <f t="shared" si="1"/>
        <v>42/2</v>
      </c>
      <c r="B114" s="69">
        <v>42</v>
      </c>
      <c r="C114" s="69">
        <v>2</v>
      </c>
      <c r="D114" s="62">
        <v>4854</v>
      </c>
      <c r="E114" s="62">
        <v>4854</v>
      </c>
      <c r="F114" s="69"/>
      <c r="G114" s="70">
        <v>28</v>
      </c>
    </row>
    <row r="115" spans="1:7" ht="12.75" x14ac:dyDescent="0.2">
      <c r="A115" t="str">
        <f t="shared" si="1"/>
        <v>42/3</v>
      </c>
      <c r="B115" s="69">
        <v>42</v>
      </c>
      <c r="C115" s="69">
        <v>3</v>
      </c>
      <c r="D115" s="62">
        <v>5098</v>
      </c>
      <c r="E115" s="62">
        <v>5098</v>
      </c>
      <c r="F115" s="69"/>
      <c r="G115" s="70">
        <v>29.41</v>
      </c>
    </row>
    <row r="116" spans="1:7" ht="12.75" x14ac:dyDescent="0.2">
      <c r="A116" t="str">
        <f t="shared" si="1"/>
        <v>42/4</v>
      </c>
      <c r="B116" s="69">
        <v>42</v>
      </c>
      <c r="C116" s="69">
        <v>4</v>
      </c>
      <c r="D116" s="62">
        <v>5355</v>
      </c>
      <c r="E116" s="62">
        <v>5355</v>
      </c>
      <c r="F116" s="69"/>
      <c r="G116" s="70">
        <v>30.89</v>
      </c>
    </row>
    <row r="117" spans="1:7" ht="12.75" x14ac:dyDescent="0.2">
      <c r="A117" t="str">
        <f t="shared" si="1"/>
        <v>42/5</v>
      </c>
      <c r="B117" s="69">
        <v>42</v>
      </c>
      <c r="C117" s="69">
        <v>5</v>
      </c>
      <c r="D117" s="62">
        <v>5624</v>
      </c>
      <c r="E117" s="62">
        <v>5624</v>
      </c>
      <c r="F117" s="69"/>
      <c r="G117" s="70">
        <v>32.450000000000003</v>
      </c>
    </row>
    <row r="118" spans="1:7" ht="12.75" x14ac:dyDescent="0.2">
      <c r="A118" t="str">
        <f t="shared" si="1"/>
        <v>43/1</v>
      </c>
      <c r="B118" s="69">
        <v>43</v>
      </c>
      <c r="C118" s="69">
        <v>1</v>
      </c>
      <c r="D118" s="62">
        <v>4737</v>
      </c>
      <c r="E118" s="62">
        <v>4737</v>
      </c>
      <c r="F118" s="69"/>
      <c r="G118" s="70">
        <v>27.33</v>
      </c>
    </row>
    <row r="119" spans="1:7" ht="12.75" x14ac:dyDescent="0.2">
      <c r="A119" t="str">
        <f t="shared" si="1"/>
        <v>43/2</v>
      </c>
      <c r="B119" s="69">
        <v>43</v>
      </c>
      <c r="C119" s="69">
        <v>2</v>
      </c>
      <c r="D119" s="62">
        <v>4975</v>
      </c>
      <c r="E119" s="62">
        <v>4975</v>
      </c>
      <c r="F119" s="69"/>
      <c r="G119" s="70">
        <v>28.7</v>
      </c>
    </row>
    <row r="120" spans="1:7" ht="12.75" x14ac:dyDescent="0.2">
      <c r="A120" t="str">
        <f t="shared" si="1"/>
        <v>43/3</v>
      </c>
      <c r="B120" s="69">
        <v>43</v>
      </c>
      <c r="C120" s="69">
        <v>3</v>
      </c>
      <c r="D120" s="62">
        <v>5226</v>
      </c>
      <c r="E120" s="62">
        <v>5226</v>
      </c>
      <c r="F120" s="69"/>
      <c r="G120" s="70">
        <v>30.15</v>
      </c>
    </row>
    <row r="121" spans="1:7" ht="12.75" x14ac:dyDescent="0.2">
      <c r="A121" t="str">
        <f t="shared" si="1"/>
        <v>43/4</v>
      </c>
      <c r="B121" s="69">
        <v>43</v>
      </c>
      <c r="C121" s="69">
        <v>4</v>
      </c>
      <c r="D121" s="62">
        <v>5488</v>
      </c>
      <c r="E121" s="62">
        <v>5488</v>
      </c>
      <c r="F121" s="69"/>
      <c r="G121" s="70">
        <v>31.66</v>
      </c>
    </row>
    <row r="122" spans="1:7" ht="12.75" x14ac:dyDescent="0.2">
      <c r="A122" t="str">
        <f t="shared" si="1"/>
        <v>43/5</v>
      </c>
      <c r="B122" s="69">
        <v>43</v>
      </c>
      <c r="C122" s="69">
        <v>5</v>
      </c>
      <c r="D122" s="62">
        <v>5763</v>
      </c>
      <c r="E122" s="62">
        <v>5763</v>
      </c>
      <c r="F122" s="69"/>
      <c r="G122" s="70">
        <v>33.25</v>
      </c>
    </row>
    <row r="123" spans="1:7" ht="12.75" x14ac:dyDescent="0.2">
      <c r="A123" t="str">
        <f t="shared" si="1"/>
        <v>44/1</v>
      </c>
      <c r="B123" s="69">
        <v>44</v>
      </c>
      <c r="C123" s="69">
        <v>1</v>
      </c>
      <c r="D123" s="62">
        <v>4856</v>
      </c>
      <c r="E123" s="62">
        <v>4856</v>
      </c>
      <c r="F123" s="69"/>
      <c r="G123" s="70">
        <v>28.02</v>
      </c>
    </row>
    <row r="124" spans="1:7" ht="12.75" x14ac:dyDescent="0.2">
      <c r="A124" t="str">
        <f t="shared" si="1"/>
        <v>44/2</v>
      </c>
      <c r="B124" s="69">
        <v>44</v>
      </c>
      <c r="C124" s="69">
        <v>2</v>
      </c>
      <c r="D124" s="62">
        <v>5102</v>
      </c>
      <c r="E124" s="62">
        <v>5102</v>
      </c>
      <c r="F124" s="69"/>
      <c r="G124" s="70">
        <v>29.44</v>
      </c>
    </row>
    <row r="125" spans="1:7" ht="12.75" x14ac:dyDescent="0.2">
      <c r="A125" t="str">
        <f t="shared" si="1"/>
        <v>44/3</v>
      </c>
      <c r="B125" s="69">
        <v>44</v>
      </c>
      <c r="C125" s="69">
        <v>3</v>
      </c>
      <c r="D125" s="62">
        <v>5359</v>
      </c>
      <c r="E125" s="62">
        <v>5359</v>
      </c>
      <c r="F125" s="69"/>
      <c r="G125" s="70">
        <v>30.92</v>
      </c>
    </row>
    <row r="126" spans="1:7" ht="12.75" x14ac:dyDescent="0.2">
      <c r="A126" t="str">
        <f t="shared" si="1"/>
        <v>44/4</v>
      </c>
      <c r="B126" s="69">
        <v>44</v>
      </c>
      <c r="C126" s="69">
        <v>4</v>
      </c>
      <c r="D126" s="62">
        <v>5626</v>
      </c>
      <c r="E126" s="62">
        <v>5626</v>
      </c>
      <c r="F126" s="69"/>
      <c r="G126" s="70">
        <v>32.46</v>
      </c>
    </row>
    <row r="127" spans="1:7" ht="12.75" x14ac:dyDescent="0.2">
      <c r="A127" t="str">
        <f t="shared" si="1"/>
        <v>44/5</v>
      </c>
      <c r="B127" s="69">
        <v>44</v>
      </c>
      <c r="C127" s="69">
        <v>5</v>
      </c>
      <c r="D127" s="62">
        <v>5909</v>
      </c>
      <c r="E127" s="62">
        <v>5909</v>
      </c>
      <c r="F127" s="69"/>
      <c r="G127" s="70">
        <v>34.090000000000003</v>
      </c>
    </row>
    <row r="128" spans="1:7" ht="12.75" x14ac:dyDescent="0.2">
      <c r="A128" t="str">
        <f t="shared" si="1"/>
        <v>45/1</v>
      </c>
      <c r="B128" s="69">
        <v>45</v>
      </c>
      <c r="C128" s="69">
        <v>1</v>
      </c>
      <c r="D128" s="62">
        <v>4977</v>
      </c>
      <c r="E128" s="62">
        <v>4977</v>
      </c>
      <c r="F128" s="69"/>
      <c r="G128" s="70">
        <v>28.71</v>
      </c>
    </row>
    <row r="129" spans="1:7" ht="12.75" x14ac:dyDescent="0.2">
      <c r="A129" t="str">
        <f t="shared" si="1"/>
        <v>45/2</v>
      </c>
      <c r="B129" s="69">
        <v>45</v>
      </c>
      <c r="C129" s="69">
        <v>2</v>
      </c>
      <c r="D129" s="62">
        <v>5228</v>
      </c>
      <c r="E129" s="62">
        <v>5228</v>
      </c>
      <c r="F129" s="69"/>
      <c r="G129" s="70">
        <v>30.16</v>
      </c>
    </row>
    <row r="130" spans="1:7" ht="12.75" x14ac:dyDescent="0.2">
      <c r="A130" t="str">
        <f t="shared" si="1"/>
        <v>45/3</v>
      </c>
      <c r="B130" s="69">
        <v>45</v>
      </c>
      <c r="C130" s="69">
        <v>3</v>
      </c>
      <c r="D130" s="62">
        <v>5490</v>
      </c>
      <c r="E130" s="62">
        <v>5490</v>
      </c>
      <c r="F130" s="69"/>
      <c r="G130" s="70">
        <v>31.67</v>
      </c>
    </row>
    <row r="131" spans="1:7" ht="12.75" x14ac:dyDescent="0.2">
      <c r="A131" t="str">
        <f t="shared" si="1"/>
        <v>45/4</v>
      </c>
      <c r="B131" s="69">
        <v>45</v>
      </c>
      <c r="C131" s="69">
        <v>4</v>
      </c>
      <c r="D131" s="62">
        <v>5766</v>
      </c>
      <c r="E131" s="62">
        <v>5766</v>
      </c>
      <c r="F131" s="69"/>
      <c r="G131" s="70">
        <v>33.270000000000003</v>
      </c>
    </row>
    <row r="132" spans="1:7" ht="12.75" x14ac:dyDescent="0.2">
      <c r="A132" t="str">
        <f t="shared" ref="A132:A195" si="2">B132&amp;"/"&amp;C132</f>
        <v>45/5</v>
      </c>
      <c r="B132" s="69">
        <v>45</v>
      </c>
      <c r="C132" s="69">
        <v>5</v>
      </c>
      <c r="D132" s="62">
        <v>6053</v>
      </c>
      <c r="E132" s="62">
        <v>6053</v>
      </c>
      <c r="F132" s="69"/>
      <c r="G132" s="70">
        <v>34.92</v>
      </c>
    </row>
    <row r="133" spans="1:7" ht="12.75" x14ac:dyDescent="0.2">
      <c r="A133" t="str">
        <f t="shared" si="2"/>
        <v>46/1</v>
      </c>
      <c r="B133" s="69">
        <v>46</v>
      </c>
      <c r="C133" s="69">
        <v>1</v>
      </c>
      <c r="D133" s="62">
        <v>5105</v>
      </c>
      <c r="E133" s="62">
        <v>5105</v>
      </c>
      <c r="F133" s="69"/>
      <c r="G133" s="70">
        <v>29.45</v>
      </c>
    </row>
    <row r="134" spans="1:7" ht="12.75" x14ac:dyDescent="0.2">
      <c r="A134" t="str">
        <f t="shared" si="2"/>
        <v>46/2</v>
      </c>
      <c r="B134" s="69">
        <v>46</v>
      </c>
      <c r="C134" s="69">
        <v>2</v>
      </c>
      <c r="D134" s="62">
        <v>5361</v>
      </c>
      <c r="E134" s="62">
        <v>5361</v>
      </c>
      <c r="F134" s="69"/>
      <c r="G134" s="70">
        <v>30.93</v>
      </c>
    </row>
    <row r="135" spans="1:7" ht="12.75" x14ac:dyDescent="0.2">
      <c r="A135" t="str">
        <f t="shared" si="2"/>
        <v>46/3</v>
      </c>
      <c r="B135" s="69">
        <v>46</v>
      </c>
      <c r="C135" s="69">
        <v>3</v>
      </c>
      <c r="D135" s="62">
        <v>5629</v>
      </c>
      <c r="E135" s="62">
        <v>5629</v>
      </c>
      <c r="F135" s="69"/>
      <c r="G135" s="70">
        <v>32.479999999999997</v>
      </c>
    </row>
    <row r="136" spans="1:7" ht="12.75" x14ac:dyDescent="0.2">
      <c r="A136" t="str">
        <f t="shared" si="2"/>
        <v>46/4</v>
      </c>
      <c r="B136" s="69">
        <v>46</v>
      </c>
      <c r="C136" s="69">
        <v>4</v>
      </c>
      <c r="D136" s="62">
        <v>5911</v>
      </c>
      <c r="E136" s="62">
        <v>5911</v>
      </c>
      <c r="F136" s="69"/>
      <c r="G136" s="70">
        <v>34.1</v>
      </c>
    </row>
    <row r="137" spans="1:7" ht="12.75" x14ac:dyDescent="0.2">
      <c r="A137" t="str">
        <f t="shared" si="2"/>
        <v>46/5</v>
      </c>
      <c r="B137" s="69">
        <v>46</v>
      </c>
      <c r="C137" s="69">
        <v>5</v>
      </c>
      <c r="D137" s="62">
        <v>6208</v>
      </c>
      <c r="E137" s="62">
        <v>6208</v>
      </c>
      <c r="F137" s="69"/>
      <c r="G137" s="70">
        <v>35.82</v>
      </c>
    </row>
    <row r="138" spans="1:7" ht="12.75" x14ac:dyDescent="0.2">
      <c r="A138" t="str">
        <f t="shared" si="2"/>
        <v>47/1</v>
      </c>
      <c r="B138" s="69">
        <v>47</v>
      </c>
      <c r="C138" s="69">
        <v>1</v>
      </c>
      <c r="D138" s="62">
        <v>5230</v>
      </c>
      <c r="E138" s="62">
        <v>5230</v>
      </c>
      <c r="F138" s="69"/>
      <c r="G138" s="70">
        <v>30.17</v>
      </c>
    </row>
    <row r="139" spans="1:7" ht="12.75" x14ac:dyDescent="0.2">
      <c r="A139" t="str">
        <f t="shared" si="2"/>
        <v>47/2</v>
      </c>
      <c r="B139" s="69">
        <v>47</v>
      </c>
      <c r="C139" s="69">
        <v>2</v>
      </c>
      <c r="D139" s="62">
        <v>5492</v>
      </c>
      <c r="E139" s="62">
        <v>5492</v>
      </c>
      <c r="F139" s="69"/>
      <c r="G139" s="70">
        <v>31.69</v>
      </c>
    </row>
    <row r="140" spans="1:7" ht="12.75" x14ac:dyDescent="0.2">
      <c r="A140" t="str">
        <f t="shared" si="2"/>
        <v>47/3</v>
      </c>
      <c r="B140" s="69">
        <v>47</v>
      </c>
      <c r="C140" s="69">
        <v>3</v>
      </c>
      <c r="D140" s="62">
        <v>5769</v>
      </c>
      <c r="E140" s="62">
        <v>5769</v>
      </c>
      <c r="F140" s="69"/>
      <c r="G140" s="70">
        <v>33.28</v>
      </c>
    </row>
    <row r="141" spans="1:7" ht="12.75" x14ac:dyDescent="0.2">
      <c r="A141" t="str">
        <f t="shared" si="2"/>
        <v>47/4</v>
      </c>
      <c r="B141" s="69">
        <v>47</v>
      </c>
      <c r="C141" s="69">
        <v>4</v>
      </c>
      <c r="D141" s="62">
        <v>6057</v>
      </c>
      <c r="E141" s="62">
        <v>6057</v>
      </c>
      <c r="F141" s="69"/>
      <c r="G141" s="70">
        <v>34.94</v>
      </c>
    </row>
    <row r="142" spans="1:7" ht="12.75" x14ac:dyDescent="0.2">
      <c r="A142" t="str">
        <f t="shared" si="2"/>
        <v>47/5</v>
      </c>
      <c r="B142" s="69">
        <v>47</v>
      </c>
      <c r="C142" s="69">
        <v>5</v>
      </c>
      <c r="D142" s="62">
        <v>6361</v>
      </c>
      <c r="E142" s="62">
        <v>6361</v>
      </c>
      <c r="F142" s="69"/>
      <c r="G142" s="70">
        <v>36.700000000000003</v>
      </c>
    </row>
    <row r="143" spans="1:7" ht="12.75" x14ac:dyDescent="0.2">
      <c r="A143" t="str">
        <f t="shared" si="2"/>
        <v>48/1</v>
      </c>
      <c r="B143" s="69">
        <v>48</v>
      </c>
      <c r="C143" s="69">
        <v>1</v>
      </c>
      <c r="D143" s="62">
        <v>5363</v>
      </c>
      <c r="E143" s="62">
        <v>5363</v>
      </c>
      <c r="F143" s="69"/>
      <c r="G143" s="70">
        <v>30.94</v>
      </c>
    </row>
    <row r="144" spans="1:7" ht="12.75" x14ac:dyDescent="0.2">
      <c r="A144" t="str">
        <f t="shared" si="2"/>
        <v>48/2</v>
      </c>
      <c r="B144" s="69">
        <v>48</v>
      </c>
      <c r="C144" s="69">
        <v>2</v>
      </c>
      <c r="D144" s="62">
        <v>5631</v>
      </c>
      <c r="E144" s="62">
        <v>5631</v>
      </c>
      <c r="F144" s="69"/>
      <c r="G144" s="70">
        <v>32.49</v>
      </c>
    </row>
    <row r="145" spans="1:7" ht="12.75" x14ac:dyDescent="0.2">
      <c r="A145" t="str">
        <f t="shared" si="2"/>
        <v>48/3</v>
      </c>
      <c r="B145" s="69">
        <v>48</v>
      </c>
      <c r="C145" s="69">
        <v>3</v>
      </c>
      <c r="D145" s="62">
        <v>5913</v>
      </c>
      <c r="E145" s="62">
        <v>5913</v>
      </c>
      <c r="F145" s="69"/>
      <c r="G145" s="70">
        <v>34.11</v>
      </c>
    </row>
    <row r="146" spans="1:7" ht="12.75" x14ac:dyDescent="0.2">
      <c r="A146" t="str">
        <f t="shared" si="2"/>
        <v>48/4</v>
      </c>
      <c r="B146" s="69">
        <v>48</v>
      </c>
      <c r="C146" s="69">
        <v>4</v>
      </c>
      <c r="D146" s="62">
        <v>6210</v>
      </c>
      <c r="E146" s="62">
        <v>6210</v>
      </c>
      <c r="F146" s="69"/>
      <c r="G146" s="70">
        <v>35.83</v>
      </c>
    </row>
    <row r="147" spans="1:7" ht="12.75" x14ac:dyDescent="0.2">
      <c r="A147" t="str">
        <f t="shared" si="2"/>
        <v>48/5</v>
      </c>
      <c r="B147" s="69">
        <v>48</v>
      </c>
      <c r="C147" s="69">
        <v>5</v>
      </c>
      <c r="D147" s="62">
        <v>6520</v>
      </c>
      <c r="E147" s="62">
        <v>6520</v>
      </c>
      <c r="F147" s="69"/>
      <c r="G147" s="70">
        <v>37.619999999999997</v>
      </c>
    </row>
    <row r="148" spans="1:7" ht="12.75" x14ac:dyDescent="0.2">
      <c r="A148" t="str">
        <f t="shared" si="2"/>
        <v>49/1</v>
      </c>
      <c r="B148" s="69">
        <v>49</v>
      </c>
      <c r="C148" s="69">
        <v>1</v>
      </c>
      <c r="D148" s="62">
        <v>5494</v>
      </c>
      <c r="E148" s="62">
        <v>5494</v>
      </c>
      <c r="F148" s="69"/>
      <c r="G148" s="70">
        <v>31.7</v>
      </c>
    </row>
    <row r="149" spans="1:7" ht="12.75" x14ac:dyDescent="0.2">
      <c r="A149" t="str">
        <f t="shared" si="2"/>
        <v>49/2</v>
      </c>
      <c r="B149" s="69">
        <v>49</v>
      </c>
      <c r="C149" s="69">
        <v>2</v>
      </c>
      <c r="D149" s="62">
        <v>5771</v>
      </c>
      <c r="E149" s="62">
        <v>5771</v>
      </c>
      <c r="F149" s="69"/>
      <c r="G149" s="70">
        <v>33.29</v>
      </c>
    </row>
    <row r="150" spans="1:7" ht="12.75" x14ac:dyDescent="0.2">
      <c r="A150" t="str">
        <f t="shared" si="2"/>
        <v>49/3</v>
      </c>
      <c r="B150" s="69">
        <v>49</v>
      </c>
      <c r="C150" s="69">
        <v>3</v>
      </c>
      <c r="D150" s="62">
        <v>6059</v>
      </c>
      <c r="E150" s="62">
        <v>6059</v>
      </c>
      <c r="F150" s="69"/>
      <c r="G150" s="70">
        <v>34.96</v>
      </c>
    </row>
    <row r="151" spans="1:7" ht="12.75" x14ac:dyDescent="0.2">
      <c r="A151" t="str">
        <f t="shared" si="2"/>
        <v>49/4</v>
      </c>
      <c r="B151" s="69">
        <v>49</v>
      </c>
      <c r="C151" s="69">
        <v>4</v>
      </c>
      <c r="D151" s="62">
        <v>6363</v>
      </c>
      <c r="E151" s="62">
        <v>6363</v>
      </c>
      <c r="F151" s="69"/>
      <c r="G151" s="70">
        <v>36.71</v>
      </c>
    </row>
    <row r="152" spans="1:7" ht="12.75" x14ac:dyDescent="0.2">
      <c r="A152" t="str">
        <f t="shared" si="2"/>
        <v>49/5</v>
      </c>
      <c r="B152" s="69">
        <v>49</v>
      </c>
      <c r="C152" s="69">
        <v>5</v>
      </c>
      <c r="D152" s="62">
        <v>6683</v>
      </c>
      <c r="E152" s="62">
        <v>6683</v>
      </c>
      <c r="F152" s="69"/>
      <c r="G152" s="70">
        <v>38.56</v>
      </c>
    </row>
    <row r="153" spans="1:7" ht="12.75" x14ac:dyDescent="0.2">
      <c r="A153" t="str">
        <f t="shared" si="2"/>
        <v>50/1</v>
      </c>
      <c r="B153" s="69">
        <v>50</v>
      </c>
      <c r="C153" s="69">
        <v>1</v>
      </c>
      <c r="D153" s="62">
        <v>5632</v>
      </c>
      <c r="E153" s="62">
        <v>5632</v>
      </c>
      <c r="F153" s="69"/>
      <c r="G153" s="70">
        <v>32.49</v>
      </c>
    </row>
    <row r="154" spans="1:7" ht="12.75" x14ac:dyDescent="0.2">
      <c r="A154" t="str">
        <f t="shared" si="2"/>
        <v>50/2</v>
      </c>
      <c r="B154" s="69">
        <v>50</v>
      </c>
      <c r="C154" s="69">
        <v>2</v>
      </c>
      <c r="D154" s="62">
        <v>5914</v>
      </c>
      <c r="E154" s="62">
        <v>5914</v>
      </c>
      <c r="F154" s="69"/>
      <c r="G154" s="70">
        <v>34.119999999999997</v>
      </c>
    </row>
    <row r="155" spans="1:7" ht="12.75" x14ac:dyDescent="0.2">
      <c r="A155" t="str">
        <f t="shared" si="2"/>
        <v>50/3</v>
      </c>
      <c r="B155" s="69">
        <v>50</v>
      </c>
      <c r="C155" s="69">
        <v>3</v>
      </c>
      <c r="D155" s="62">
        <v>6211</v>
      </c>
      <c r="E155" s="62">
        <v>6211</v>
      </c>
      <c r="F155" s="69"/>
      <c r="G155" s="70">
        <v>35.83</v>
      </c>
    </row>
    <row r="156" spans="1:7" ht="12.75" x14ac:dyDescent="0.2">
      <c r="A156" t="str">
        <f t="shared" si="2"/>
        <v>50/4</v>
      </c>
      <c r="B156" s="69">
        <v>50</v>
      </c>
      <c r="C156" s="69">
        <v>4</v>
      </c>
      <c r="D156" s="62">
        <v>6521</v>
      </c>
      <c r="E156" s="62">
        <v>6521</v>
      </c>
      <c r="F156" s="69"/>
      <c r="G156" s="70">
        <v>37.619999999999997</v>
      </c>
    </row>
    <row r="157" spans="1:7" ht="12.75" x14ac:dyDescent="0.2">
      <c r="A157" t="str">
        <f t="shared" si="2"/>
        <v>50/5</v>
      </c>
      <c r="B157" s="69">
        <v>50</v>
      </c>
      <c r="C157" s="69">
        <v>5</v>
      </c>
      <c r="D157" s="62">
        <v>6846</v>
      </c>
      <c r="E157" s="62">
        <v>6846</v>
      </c>
      <c r="F157" s="69"/>
      <c r="G157" s="70">
        <v>39.5</v>
      </c>
    </row>
    <row r="158" spans="1:7" ht="12.75" x14ac:dyDescent="0.2">
      <c r="A158" t="str">
        <f t="shared" si="2"/>
        <v>51/1</v>
      </c>
      <c r="B158" s="69">
        <v>51</v>
      </c>
      <c r="C158" s="69">
        <v>1</v>
      </c>
      <c r="D158" s="62">
        <v>5773</v>
      </c>
      <c r="E158" s="62">
        <v>5773</v>
      </c>
      <c r="F158" s="69"/>
      <c r="G158" s="70">
        <v>33.31</v>
      </c>
    </row>
    <row r="159" spans="1:7" ht="12.75" x14ac:dyDescent="0.2">
      <c r="A159" t="str">
        <f t="shared" si="2"/>
        <v>51/2</v>
      </c>
      <c r="B159" s="69">
        <v>51</v>
      </c>
      <c r="C159" s="69">
        <v>2</v>
      </c>
      <c r="D159" s="62">
        <v>6062</v>
      </c>
      <c r="E159" s="62">
        <v>6062</v>
      </c>
      <c r="F159" s="69"/>
      <c r="G159" s="70">
        <v>34.97</v>
      </c>
    </row>
    <row r="160" spans="1:7" ht="12.75" x14ac:dyDescent="0.2">
      <c r="A160" t="str">
        <f t="shared" si="2"/>
        <v>51/3</v>
      </c>
      <c r="B160" s="69">
        <v>51</v>
      </c>
      <c r="C160" s="69">
        <v>3</v>
      </c>
      <c r="D160" s="62">
        <v>6366</v>
      </c>
      <c r="E160" s="62">
        <v>6366</v>
      </c>
      <c r="F160" s="69"/>
      <c r="G160" s="70">
        <v>36.729999999999997</v>
      </c>
    </row>
    <row r="161" spans="1:7" ht="12.75" x14ac:dyDescent="0.2">
      <c r="A161" t="str">
        <f t="shared" si="2"/>
        <v>51/4</v>
      </c>
      <c r="B161" s="69">
        <v>51</v>
      </c>
      <c r="C161" s="69">
        <v>4</v>
      </c>
      <c r="D161" s="62">
        <v>6685</v>
      </c>
      <c r="E161" s="62">
        <v>6685</v>
      </c>
      <c r="F161" s="69"/>
      <c r="G161" s="70">
        <v>38.57</v>
      </c>
    </row>
    <row r="162" spans="1:7" ht="12.75" x14ac:dyDescent="0.2">
      <c r="A162" t="str">
        <f t="shared" si="2"/>
        <v>51/5</v>
      </c>
      <c r="B162" s="69">
        <v>51</v>
      </c>
      <c r="C162" s="69">
        <v>5</v>
      </c>
      <c r="D162" s="62">
        <v>7020</v>
      </c>
      <c r="E162" s="62">
        <v>7020</v>
      </c>
      <c r="F162" s="69"/>
      <c r="G162" s="70">
        <v>40.5</v>
      </c>
    </row>
    <row r="163" spans="1:7" ht="12.75" x14ac:dyDescent="0.2">
      <c r="A163" t="str">
        <f t="shared" si="2"/>
        <v>52/1</v>
      </c>
      <c r="B163" s="69">
        <v>52</v>
      </c>
      <c r="C163" s="69">
        <v>1</v>
      </c>
      <c r="D163" s="62">
        <v>5918</v>
      </c>
      <c r="E163" s="62">
        <v>5918</v>
      </c>
      <c r="F163" s="69"/>
      <c r="G163" s="70">
        <v>34.14</v>
      </c>
    </row>
    <row r="164" spans="1:7" ht="12.75" x14ac:dyDescent="0.2">
      <c r="A164" t="str">
        <f t="shared" si="2"/>
        <v>52/2</v>
      </c>
      <c r="B164" s="69">
        <v>52</v>
      </c>
      <c r="C164" s="69">
        <v>2</v>
      </c>
      <c r="D164" s="62">
        <v>6215</v>
      </c>
      <c r="E164" s="62">
        <v>6215</v>
      </c>
      <c r="F164" s="69"/>
      <c r="G164" s="70">
        <v>35.86</v>
      </c>
    </row>
    <row r="165" spans="1:7" ht="12.75" x14ac:dyDescent="0.2">
      <c r="A165" t="str">
        <f t="shared" si="2"/>
        <v>52/3</v>
      </c>
      <c r="B165" s="69">
        <v>52</v>
      </c>
      <c r="C165" s="69">
        <v>3</v>
      </c>
      <c r="D165" s="62">
        <v>6525</v>
      </c>
      <c r="E165" s="62">
        <v>6525</v>
      </c>
      <c r="F165" s="69"/>
      <c r="G165" s="70">
        <v>37.64</v>
      </c>
    </row>
    <row r="166" spans="1:7" ht="12.75" x14ac:dyDescent="0.2">
      <c r="A166" t="str">
        <f t="shared" si="2"/>
        <v>52/4</v>
      </c>
      <c r="B166" s="69">
        <v>52</v>
      </c>
      <c r="C166" s="69">
        <v>4</v>
      </c>
      <c r="D166" s="62">
        <v>6853</v>
      </c>
      <c r="E166" s="62">
        <v>6853</v>
      </c>
      <c r="F166" s="69"/>
      <c r="G166" s="70">
        <v>39.54</v>
      </c>
    </row>
    <row r="167" spans="1:7" ht="12.75" x14ac:dyDescent="0.2">
      <c r="A167" t="str">
        <f t="shared" si="2"/>
        <v>52/5</v>
      </c>
      <c r="B167" s="69">
        <v>52</v>
      </c>
      <c r="C167" s="69">
        <v>5</v>
      </c>
      <c r="D167" s="62">
        <v>7197</v>
      </c>
      <c r="E167" s="62">
        <v>7197</v>
      </c>
      <c r="F167" s="69"/>
      <c r="G167" s="70">
        <v>41.52</v>
      </c>
    </row>
    <row r="168" spans="1:7" ht="12.75" x14ac:dyDescent="0.2">
      <c r="A168" t="str">
        <f t="shared" si="2"/>
        <v>53/1</v>
      </c>
      <c r="B168" s="69">
        <v>53</v>
      </c>
      <c r="C168" s="69">
        <v>1</v>
      </c>
      <c r="D168" s="62">
        <v>6063</v>
      </c>
      <c r="E168" s="62">
        <v>6063</v>
      </c>
      <c r="F168" s="69"/>
      <c r="G168" s="70">
        <v>34.979999999999997</v>
      </c>
    </row>
    <row r="169" spans="1:7" ht="12.75" x14ac:dyDescent="0.2">
      <c r="A169" t="str">
        <f t="shared" si="2"/>
        <v>53/2</v>
      </c>
      <c r="B169" s="69">
        <v>53</v>
      </c>
      <c r="C169" s="69">
        <v>2</v>
      </c>
      <c r="D169" s="62">
        <v>6367</v>
      </c>
      <c r="E169" s="62">
        <v>6367</v>
      </c>
      <c r="F169" s="69"/>
      <c r="G169" s="70">
        <v>36.729999999999997</v>
      </c>
    </row>
    <row r="170" spans="1:7" ht="12.75" x14ac:dyDescent="0.2">
      <c r="A170" t="str">
        <f t="shared" si="2"/>
        <v>53/3</v>
      </c>
      <c r="B170" s="69">
        <v>53</v>
      </c>
      <c r="C170" s="69">
        <v>3</v>
      </c>
      <c r="D170" s="62">
        <v>6686</v>
      </c>
      <c r="E170" s="62">
        <v>6686</v>
      </c>
      <c r="F170" s="69"/>
      <c r="G170" s="70">
        <v>38.57</v>
      </c>
    </row>
    <row r="171" spans="1:7" ht="12.75" x14ac:dyDescent="0.2">
      <c r="A171" t="str">
        <f t="shared" si="2"/>
        <v>53/4</v>
      </c>
      <c r="B171" s="69">
        <v>53</v>
      </c>
      <c r="C171" s="69">
        <v>4</v>
      </c>
      <c r="D171" s="62">
        <v>7022</v>
      </c>
      <c r="E171" s="62">
        <v>7022</v>
      </c>
      <c r="F171" s="69"/>
      <c r="G171" s="70">
        <v>40.51</v>
      </c>
    </row>
    <row r="172" spans="1:7" ht="12.75" x14ac:dyDescent="0.2">
      <c r="A172" t="str">
        <f t="shared" si="2"/>
        <v>53/5</v>
      </c>
      <c r="B172" s="69">
        <v>53</v>
      </c>
      <c r="C172" s="69">
        <v>5</v>
      </c>
      <c r="D172" s="62">
        <v>7373</v>
      </c>
      <c r="E172" s="62">
        <v>7373</v>
      </c>
      <c r="F172" s="69"/>
      <c r="G172" s="70">
        <v>42.54</v>
      </c>
    </row>
    <row r="173" spans="1:7" ht="12.75" x14ac:dyDescent="0.2">
      <c r="A173" t="str">
        <f t="shared" si="2"/>
        <v>54/1</v>
      </c>
      <c r="B173" s="69">
        <v>54</v>
      </c>
      <c r="C173" s="69">
        <v>1</v>
      </c>
      <c r="D173" s="62">
        <v>6217</v>
      </c>
      <c r="E173" s="62">
        <v>6217</v>
      </c>
      <c r="F173" s="69"/>
      <c r="G173" s="70">
        <v>35.869999999999997</v>
      </c>
    </row>
    <row r="174" spans="1:7" ht="12.75" x14ac:dyDescent="0.2">
      <c r="A174" t="str">
        <f t="shared" si="2"/>
        <v>54/2</v>
      </c>
      <c r="B174" s="69">
        <v>54</v>
      </c>
      <c r="C174" s="69">
        <v>2</v>
      </c>
      <c r="D174" s="62">
        <v>6528</v>
      </c>
      <c r="E174" s="62">
        <v>6528</v>
      </c>
      <c r="F174" s="69"/>
      <c r="G174" s="70">
        <v>37.659999999999997</v>
      </c>
    </row>
    <row r="175" spans="1:7" ht="12.75" x14ac:dyDescent="0.2">
      <c r="A175" t="str">
        <f t="shared" si="2"/>
        <v>54/3</v>
      </c>
      <c r="B175" s="69">
        <v>54</v>
      </c>
      <c r="C175" s="69">
        <v>3</v>
      </c>
      <c r="D175" s="62">
        <v>6856</v>
      </c>
      <c r="E175" s="62">
        <v>6856</v>
      </c>
      <c r="F175" s="69"/>
      <c r="G175" s="70">
        <v>39.549999999999997</v>
      </c>
    </row>
    <row r="176" spans="1:7" ht="12.75" x14ac:dyDescent="0.2">
      <c r="A176" t="str">
        <f t="shared" si="2"/>
        <v>54/4</v>
      </c>
      <c r="B176" s="69">
        <v>54</v>
      </c>
      <c r="C176" s="69">
        <v>4</v>
      </c>
      <c r="D176" s="62">
        <v>7199</v>
      </c>
      <c r="E176" s="62">
        <v>7199</v>
      </c>
      <c r="F176" s="69"/>
      <c r="G176" s="70">
        <v>41.53</v>
      </c>
    </row>
    <row r="177" spans="1:7" ht="12.75" x14ac:dyDescent="0.2">
      <c r="A177" t="str">
        <f t="shared" si="2"/>
        <v>54/5</v>
      </c>
      <c r="B177" s="69">
        <v>54</v>
      </c>
      <c r="C177" s="69">
        <v>5</v>
      </c>
      <c r="D177" s="62">
        <v>7560</v>
      </c>
      <c r="E177" s="62">
        <v>7560</v>
      </c>
      <c r="F177" s="69"/>
      <c r="G177" s="70">
        <v>43.62</v>
      </c>
    </row>
    <row r="178" spans="1:7" ht="12.75" x14ac:dyDescent="0.2">
      <c r="A178" t="str">
        <f t="shared" si="2"/>
        <v>55/1</v>
      </c>
      <c r="B178" s="69">
        <v>55</v>
      </c>
      <c r="C178" s="69">
        <v>1</v>
      </c>
      <c r="D178" s="62">
        <v>6371</v>
      </c>
      <c r="E178" s="62">
        <v>6371</v>
      </c>
      <c r="F178" s="69"/>
      <c r="G178" s="70">
        <v>36.76</v>
      </c>
    </row>
    <row r="179" spans="1:7" ht="12.75" x14ac:dyDescent="0.2">
      <c r="A179" t="str">
        <f t="shared" si="2"/>
        <v>55/2</v>
      </c>
      <c r="B179" s="69">
        <v>55</v>
      </c>
      <c r="C179" s="69">
        <v>2</v>
      </c>
      <c r="D179" s="62">
        <v>6690</v>
      </c>
      <c r="E179" s="62">
        <v>6690</v>
      </c>
      <c r="F179" s="69"/>
      <c r="G179" s="70">
        <v>38.6</v>
      </c>
    </row>
    <row r="180" spans="1:7" ht="12.75" x14ac:dyDescent="0.2">
      <c r="A180" t="str">
        <f t="shared" si="2"/>
        <v>55/3</v>
      </c>
      <c r="B180" s="69">
        <v>55</v>
      </c>
      <c r="C180" s="69">
        <v>3</v>
      </c>
      <c r="D180" s="62">
        <v>7025</v>
      </c>
      <c r="E180" s="62">
        <v>7025</v>
      </c>
      <c r="F180" s="69"/>
      <c r="G180" s="70">
        <v>40.53</v>
      </c>
    </row>
    <row r="181" spans="1:7" ht="12.75" x14ac:dyDescent="0.2">
      <c r="A181" t="str">
        <f t="shared" si="2"/>
        <v>55/4</v>
      </c>
      <c r="B181" s="69">
        <v>55</v>
      </c>
      <c r="C181" s="69">
        <v>4</v>
      </c>
      <c r="D181" s="62">
        <v>7376</v>
      </c>
      <c r="E181" s="62">
        <v>7376</v>
      </c>
      <c r="F181" s="69"/>
      <c r="G181" s="70">
        <v>42.55</v>
      </c>
    </row>
    <row r="182" spans="1:7" ht="12.75" x14ac:dyDescent="0.2">
      <c r="A182" t="str">
        <f t="shared" si="2"/>
        <v>55/5</v>
      </c>
      <c r="B182" s="69">
        <v>55</v>
      </c>
      <c r="C182" s="69">
        <v>5</v>
      </c>
      <c r="D182" s="62">
        <v>7746</v>
      </c>
      <c r="E182" s="62">
        <v>7746</v>
      </c>
      <c r="F182" s="69"/>
      <c r="G182" s="70">
        <v>44.69</v>
      </c>
    </row>
    <row r="183" spans="1:7" ht="12.75" x14ac:dyDescent="0.2">
      <c r="A183" t="str">
        <f t="shared" si="2"/>
        <v>56/1</v>
      </c>
      <c r="B183" s="69">
        <v>56</v>
      </c>
      <c r="C183" s="69">
        <v>1</v>
      </c>
      <c r="D183" s="62">
        <v>6533</v>
      </c>
      <c r="E183" s="62">
        <v>6533</v>
      </c>
      <c r="F183" s="69"/>
      <c r="G183" s="70">
        <v>37.69</v>
      </c>
    </row>
    <row r="184" spans="1:7" ht="12.75" x14ac:dyDescent="0.2">
      <c r="A184" t="str">
        <f t="shared" si="2"/>
        <v>56/2</v>
      </c>
      <c r="B184" s="69">
        <v>56</v>
      </c>
      <c r="C184" s="69">
        <v>2</v>
      </c>
      <c r="D184" s="62">
        <v>6860</v>
      </c>
      <c r="E184" s="62">
        <v>6860</v>
      </c>
      <c r="F184" s="69"/>
      <c r="G184" s="70">
        <v>39.58</v>
      </c>
    </row>
    <row r="185" spans="1:7" ht="12.75" x14ac:dyDescent="0.2">
      <c r="A185" t="str">
        <f t="shared" si="2"/>
        <v>56/3</v>
      </c>
      <c r="B185" s="69">
        <v>56</v>
      </c>
      <c r="C185" s="69">
        <v>3</v>
      </c>
      <c r="D185" s="62">
        <v>7204</v>
      </c>
      <c r="E185" s="62">
        <v>7204</v>
      </c>
      <c r="F185" s="69"/>
      <c r="G185" s="70">
        <v>41.56</v>
      </c>
    </row>
    <row r="186" spans="1:7" ht="12.75" x14ac:dyDescent="0.2">
      <c r="A186" t="str">
        <f t="shared" si="2"/>
        <v>56/4</v>
      </c>
      <c r="B186" s="69">
        <v>56</v>
      </c>
      <c r="C186" s="69">
        <v>4</v>
      </c>
      <c r="D186" s="62">
        <v>7564</v>
      </c>
      <c r="E186" s="62">
        <v>7564</v>
      </c>
      <c r="F186" s="69"/>
      <c r="G186" s="70">
        <v>43.64</v>
      </c>
    </row>
    <row r="187" spans="1:7" ht="12.75" x14ac:dyDescent="0.2">
      <c r="A187" t="str">
        <f t="shared" si="2"/>
        <v>56/5</v>
      </c>
      <c r="B187" s="69">
        <v>56</v>
      </c>
      <c r="C187" s="69">
        <v>5</v>
      </c>
      <c r="D187" s="62">
        <v>7943</v>
      </c>
      <c r="E187" s="62">
        <v>7943</v>
      </c>
      <c r="F187" s="69"/>
      <c r="G187" s="70">
        <v>45.83</v>
      </c>
    </row>
    <row r="188" spans="1:7" ht="12.75" x14ac:dyDescent="0.2">
      <c r="A188" t="str">
        <f t="shared" si="2"/>
        <v>57/1</v>
      </c>
      <c r="B188" s="69">
        <v>57</v>
      </c>
      <c r="C188" s="69">
        <v>1</v>
      </c>
      <c r="D188" s="62">
        <v>6695</v>
      </c>
      <c r="E188" s="62">
        <v>6695</v>
      </c>
      <c r="F188" s="69"/>
      <c r="G188" s="70">
        <v>38.630000000000003</v>
      </c>
    </row>
    <row r="189" spans="1:7" ht="12.75" x14ac:dyDescent="0.2">
      <c r="A189" t="str">
        <f t="shared" si="2"/>
        <v>57/2</v>
      </c>
      <c r="B189" s="69">
        <v>57</v>
      </c>
      <c r="C189" s="69">
        <v>2</v>
      </c>
      <c r="D189" s="62">
        <v>7028</v>
      </c>
      <c r="E189" s="62">
        <v>7028</v>
      </c>
      <c r="F189" s="69"/>
      <c r="G189" s="70">
        <v>40.549999999999997</v>
      </c>
    </row>
    <row r="190" spans="1:7" ht="12.75" x14ac:dyDescent="0.2">
      <c r="A190" t="str">
        <f t="shared" si="2"/>
        <v>57/3</v>
      </c>
      <c r="B190" s="69">
        <v>57</v>
      </c>
      <c r="C190" s="69">
        <v>3</v>
      </c>
      <c r="D190" s="62">
        <v>7380</v>
      </c>
      <c r="E190" s="62">
        <v>7380</v>
      </c>
      <c r="F190" s="69"/>
      <c r="G190" s="70">
        <v>42.58</v>
      </c>
    </row>
    <row r="191" spans="1:7" ht="12.75" x14ac:dyDescent="0.2">
      <c r="A191" t="str">
        <f t="shared" si="2"/>
        <v>57/4</v>
      </c>
      <c r="B191" s="69">
        <v>57</v>
      </c>
      <c r="C191" s="69">
        <v>4</v>
      </c>
      <c r="D191" s="62">
        <v>7749</v>
      </c>
      <c r="E191" s="62">
        <v>7749</v>
      </c>
      <c r="F191" s="69"/>
      <c r="G191" s="70">
        <v>44.71</v>
      </c>
    </row>
    <row r="192" spans="1:7" ht="12.75" x14ac:dyDescent="0.2">
      <c r="A192" t="str">
        <f t="shared" si="2"/>
        <v>57/5</v>
      </c>
      <c r="B192" s="69">
        <v>57</v>
      </c>
      <c r="C192" s="69">
        <v>5</v>
      </c>
      <c r="D192" s="62">
        <v>8138</v>
      </c>
      <c r="E192" s="62">
        <v>8138</v>
      </c>
      <c r="F192" s="69"/>
      <c r="G192" s="70">
        <v>46.95</v>
      </c>
    </row>
    <row r="193" spans="1:7" ht="12.75" x14ac:dyDescent="0.2">
      <c r="A193" t="str">
        <f t="shared" si="2"/>
        <v>58/1</v>
      </c>
      <c r="B193" s="69">
        <v>58</v>
      </c>
      <c r="C193" s="69">
        <v>1</v>
      </c>
      <c r="D193" s="62">
        <v>6862</v>
      </c>
      <c r="E193" s="62">
        <v>6862</v>
      </c>
      <c r="F193" s="69"/>
      <c r="G193" s="70">
        <v>39.590000000000003</v>
      </c>
    </row>
    <row r="194" spans="1:7" ht="12.75" x14ac:dyDescent="0.2">
      <c r="A194" t="str">
        <f t="shared" si="2"/>
        <v>58/2</v>
      </c>
      <c r="B194" s="69">
        <v>58</v>
      </c>
      <c r="C194" s="69">
        <v>2</v>
      </c>
      <c r="D194" s="62">
        <v>7206</v>
      </c>
      <c r="E194" s="62">
        <v>7206</v>
      </c>
      <c r="F194" s="69"/>
      <c r="G194" s="70">
        <v>41.57</v>
      </c>
    </row>
    <row r="195" spans="1:7" ht="12.75" x14ac:dyDescent="0.2">
      <c r="A195" t="str">
        <f t="shared" si="2"/>
        <v>58/3</v>
      </c>
      <c r="B195" s="69">
        <v>58</v>
      </c>
      <c r="C195" s="69">
        <v>3</v>
      </c>
      <c r="D195" s="62">
        <v>7567</v>
      </c>
      <c r="E195" s="62">
        <v>7567</v>
      </c>
      <c r="F195" s="69"/>
      <c r="G195" s="70">
        <v>43.66</v>
      </c>
    </row>
    <row r="196" spans="1:7" ht="12.75" x14ac:dyDescent="0.2">
      <c r="A196" t="str">
        <f t="shared" ref="A196:A202" si="3">B196&amp;"/"&amp;C196</f>
        <v>58/4</v>
      </c>
      <c r="B196" s="69">
        <v>58</v>
      </c>
      <c r="C196" s="69">
        <v>4</v>
      </c>
      <c r="D196" s="62">
        <v>7945</v>
      </c>
      <c r="E196" s="62">
        <v>7945</v>
      </c>
      <c r="F196" s="69"/>
      <c r="G196" s="70">
        <v>45.84</v>
      </c>
    </row>
    <row r="197" spans="1:7" ht="12.75" x14ac:dyDescent="0.2">
      <c r="A197" t="str">
        <f t="shared" si="3"/>
        <v>58/5</v>
      </c>
      <c r="B197" s="69">
        <v>58</v>
      </c>
      <c r="C197" s="69">
        <v>5</v>
      </c>
      <c r="D197" s="62">
        <v>8344</v>
      </c>
      <c r="E197" s="62">
        <v>8344</v>
      </c>
      <c r="F197" s="69"/>
      <c r="G197" s="70">
        <v>48.14</v>
      </c>
    </row>
    <row r="198" spans="1:7" ht="12.75" x14ac:dyDescent="0.2">
      <c r="A198" t="str">
        <f t="shared" si="3"/>
        <v>59/1</v>
      </c>
      <c r="B198" s="69">
        <v>59</v>
      </c>
      <c r="C198" s="69">
        <v>1</v>
      </c>
      <c r="D198" s="62">
        <v>7032</v>
      </c>
      <c r="E198" s="62">
        <v>7032</v>
      </c>
      <c r="F198" s="69"/>
      <c r="G198" s="70">
        <v>40.57</v>
      </c>
    </row>
    <row r="199" spans="1:7" ht="12.75" x14ac:dyDescent="0.2">
      <c r="A199" t="str">
        <f t="shared" si="3"/>
        <v>59/2</v>
      </c>
      <c r="B199" s="69">
        <v>59</v>
      </c>
      <c r="C199" s="69">
        <v>2</v>
      </c>
      <c r="D199" s="62">
        <v>7385</v>
      </c>
      <c r="E199" s="62">
        <v>7385</v>
      </c>
      <c r="F199" s="69"/>
      <c r="G199" s="70">
        <v>42.61</v>
      </c>
    </row>
    <row r="200" spans="1:7" ht="12.75" x14ac:dyDescent="0.2">
      <c r="A200" t="str">
        <f t="shared" si="3"/>
        <v>59/3</v>
      </c>
      <c r="B200" s="69">
        <v>59</v>
      </c>
      <c r="C200" s="69">
        <v>3</v>
      </c>
      <c r="D200" s="62">
        <v>7756</v>
      </c>
      <c r="E200" s="62">
        <v>7756</v>
      </c>
      <c r="F200" s="69"/>
      <c r="G200" s="70">
        <v>44.75</v>
      </c>
    </row>
    <row r="201" spans="1:7" ht="12.75" x14ac:dyDescent="0.2">
      <c r="A201" t="str">
        <f t="shared" si="3"/>
        <v>59/4</v>
      </c>
      <c r="B201" s="69">
        <v>59</v>
      </c>
      <c r="C201" s="69">
        <v>4</v>
      </c>
      <c r="D201" s="62">
        <v>8146</v>
      </c>
      <c r="E201" s="62">
        <v>8146</v>
      </c>
      <c r="F201" s="69"/>
      <c r="G201" s="70">
        <v>47</v>
      </c>
    </row>
    <row r="202" spans="1:7" ht="12.75" x14ac:dyDescent="0.2">
      <c r="A202" t="str">
        <f t="shared" si="3"/>
        <v>59/5</v>
      </c>
      <c r="B202" s="69">
        <v>59</v>
      </c>
      <c r="C202" s="69">
        <v>5</v>
      </c>
      <c r="D202" s="62">
        <v>8553</v>
      </c>
      <c r="E202" s="62">
        <v>8553</v>
      </c>
      <c r="F202" s="69"/>
      <c r="G202" s="70">
        <v>49.35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zoomScale="130" zoomScaleNormal="130" workbookViewId="0">
      <selection activeCell="D29" sqref="D29"/>
    </sheetView>
  </sheetViews>
  <sheetFormatPr defaultRowHeight="11.25" x14ac:dyDescent="0.2"/>
  <sheetData>
    <row r="1" spans="1:2" x14ac:dyDescent="0.2">
      <c r="A1" t="s">
        <v>129</v>
      </c>
    </row>
    <row r="2" spans="1:2" x14ac:dyDescent="0.2">
      <c r="A2" t="s">
        <v>130</v>
      </c>
      <c r="B2" t="s">
        <v>131</v>
      </c>
    </row>
    <row r="3" spans="1:2" x14ac:dyDescent="0.2">
      <c r="A3" t="s">
        <v>132</v>
      </c>
      <c r="B3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8"/>
  <sheetViews>
    <sheetView topLeftCell="C1" zoomScaleNormal="100" workbookViewId="0">
      <selection activeCell="I11" sqref="I11"/>
    </sheetView>
  </sheetViews>
  <sheetFormatPr defaultRowHeight="11.25" x14ac:dyDescent="0.2"/>
  <cols>
    <col min="1" max="1" width="32.5" customWidth="1"/>
    <col min="2" max="2" width="25.83203125" style="1" customWidth="1"/>
    <col min="3" max="3" width="25.6640625" customWidth="1"/>
    <col min="4" max="5" width="25.6640625" bestFit="1" customWidth="1"/>
    <col min="6" max="13" width="17.1640625" bestFit="1" customWidth="1"/>
  </cols>
  <sheetData>
    <row r="1" spans="1:14" ht="21.75" x14ac:dyDescent="0.3">
      <c r="A1" s="7" t="s">
        <v>134</v>
      </c>
      <c r="B1" s="8" t="s">
        <v>135</v>
      </c>
      <c r="C1" s="8" t="s">
        <v>136</v>
      </c>
      <c r="D1" s="8" t="s">
        <v>137</v>
      </c>
      <c r="E1" s="8" t="s">
        <v>138</v>
      </c>
      <c r="F1" s="8" t="s">
        <v>139</v>
      </c>
      <c r="G1" s="8" t="s">
        <v>140</v>
      </c>
      <c r="H1" s="8" t="s">
        <v>141</v>
      </c>
      <c r="I1" s="8" t="s">
        <v>142</v>
      </c>
      <c r="J1" s="8" t="s">
        <v>143</v>
      </c>
      <c r="K1" s="8" t="s">
        <v>144</v>
      </c>
      <c r="L1" s="8" t="s">
        <v>145</v>
      </c>
      <c r="M1" s="8" t="s">
        <v>183</v>
      </c>
    </row>
    <row r="2" spans="1:14" ht="21.75" x14ac:dyDescent="0.3">
      <c r="A2" s="6" t="s">
        <v>146</v>
      </c>
      <c r="B2" s="9" t="s">
        <v>147</v>
      </c>
      <c r="C2" s="10">
        <v>0.1258</v>
      </c>
      <c r="D2" s="10">
        <v>0.14430000000000001</v>
      </c>
      <c r="E2" s="10">
        <v>0.1628</v>
      </c>
      <c r="F2" s="10">
        <v>0.17100000000000001</v>
      </c>
      <c r="G2" s="10">
        <v>0.1615</v>
      </c>
      <c r="H2" s="10">
        <v>0.16919999999999999</v>
      </c>
      <c r="I2" s="10">
        <v>0.191</v>
      </c>
      <c r="J2" s="10">
        <v>0.191</v>
      </c>
      <c r="K2" s="10">
        <v>0.191</v>
      </c>
      <c r="L2" s="10">
        <v>0.191</v>
      </c>
      <c r="M2" s="10">
        <v>0.191</v>
      </c>
      <c r="N2" s="66" t="s">
        <v>180</v>
      </c>
    </row>
    <row r="3" spans="1:14" ht="21.75" x14ac:dyDescent="0.3">
      <c r="A3" s="6" t="s">
        <v>148</v>
      </c>
      <c r="B3" s="9" t="s">
        <v>149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21.75" x14ac:dyDescent="0.3">
      <c r="A4" s="6" t="s">
        <v>150</v>
      </c>
      <c r="B4" s="9" t="s">
        <v>151</v>
      </c>
      <c r="C4" s="11">
        <v>1.4500000000000001E-2</v>
      </c>
      <c r="D4" s="11">
        <v>1.4500000000000001E-2</v>
      </c>
      <c r="E4" s="11">
        <v>1.4500000000000001E-2</v>
      </c>
      <c r="F4" s="11">
        <v>1.4500000000000001E-2</v>
      </c>
      <c r="G4" s="11">
        <v>1.4500000000000001E-2</v>
      </c>
      <c r="H4" s="11">
        <v>1.4500000000000001E-2</v>
      </c>
      <c r="I4" s="11">
        <v>1.4500000000000001E-2</v>
      </c>
      <c r="J4" s="11">
        <v>1.4500000000000001E-2</v>
      </c>
      <c r="K4" s="11">
        <v>1.4500000000000001E-2</v>
      </c>
      <c r="L4" s="11">
        <v>1.4500000000000001E-2</v>
      </c>
      <c r="M4" s="11">
        <v>1.4500000000000001E-2</v>
      </c>
      <c r="N4" s="66" t="s">
        <v>181</v>
      </c>
    </row>
    <row r="5" spans="1:14" ht="21.75" x14ac:dyDescent="0.3">
      <c r="A5" s="6" t="s">
        <v>152</v>
      </c>
      <c r="B5" s="9" t="s">
        <v>153</v>
      </c>
      <c r="C5" s="11">
        <v>5.0000000000000001E-4</v>
      </c>
      <c r="D5" s="11">
        <v>5.0000000000000001E-4</v>
      </c>
      <c r="E5" s="11">
        <v>5.0000000000000001E-4</v>
      </c>
      <c r="F5" s="11">
        <v>5.0000000000000001E-4</v>
      </c>
      <c r="G5" s="11">
        <v>5.0000000000000001E-4</v>
      </c>
      <c r="H5" s="11">
        <v>5.0000000000000001E-3</v>
      </c>
      <c r="I5" s="11">
        <v>5.0000000000000001E-3</v>
      </c>
      <c r="J5" s="11">
        <v>5.0000000000000001E-4</v>
      </c>
      <c r="K5" s="11">
        <v>5.0000000000000001E-4</v>
      </c>
      <c r="L5" s="11">
        <v>5.0000000000000001E-4</v>
      </c>
      <c r="M5" s="11">
        <v>5.0000000000000001E-4</v>
      </c>
      <c r="N5" t="s">
        <v>180</v>
      </c>
    </row>
    <row r="6" spans="1:14" ht="21.75" x14ac:dyDescent="0.3">
      <c r="A6" s="6" t="s">
        <v>154</v>
      </c>
      <c r="B6" s="9" t="s">
        <v>155</v>
      </c>
      <c r="C6" s="11">
        <v>2.666E-2</v>
      </c>
      <c r="D6" s="11">
        <v>2.051E-2</v>
      </c>
      <c r="E6" s="11">
        <v>1.052E-2</v>
      </c>
      <c r="F6" s="11">
        <v>1.0670000000000001E-2</v>
      </c>
      <c r="G6" s="11">
        <v>1.108E-2</v>
      </c>
      <c r="H6" s="11">
        <v>1.119E-2</v>
      </c>
      <c r="I6" s="11">
        <v>1.244E-2</v>
      </c>
      <c r="J6" s="11">
        <v>1.244E-2</v>
      </c>
      <c r="K6" s="11">
        <v>1.244E-2</v>
      </c>
      <c r="L6" s="11">
        <v>1.244E-2</v>
      </c>
      <c r="M6" s="11">
        <v>1.244E-2</v>
      </c>
      <c r="N6" s="66" t="s">
        <v>182</v>
      </c>
    </row>
    <row r="7" spans="1:14" ht="21.75" x14ac:dyDescent="0.3">
      <c r="A7" s="6"/>
      <c r="B7" s="9"/>
      <c r="C7" s="12">
        <f>SUM(C2:C6)</f>
        <v>0.16746</v>
      </c>
      <c r="D7" s="12">
        <f t="shared" ref="D7:L7" si="0">SUM(D2:D6)</f>
        <v>0.17981000000000003</v>
      </c>
      <c r="E7" s="12">
        <f t="shared" si="0"/>
        <v>0.18832000000000002</v>
      </c>
      <c r="F7" s="12">
        <f t="shared" si="0"/>
        <v>0.19667000000000004</v>
      </c>
      <c r="G7" s="12">
        <f t="shared" si="0"/>
        <v>0.18758000000000002</v>
      </c>
      <c r="H7" s="12">
        <f t="shared" si="0"/>
        <v>0.19989000000000001</v>
      </c>
      <c r="I7" s="12">
        <f t="shared" si="0"/>
        <v>0.22294000000000003</v>
      </c>
      <c r="J7" s="12">
        <f t="shared" si="0"/>
        <v>0.21844000000000002</v>
      </c>
      <c r="K7" s="12">
        <f t="shared" si="0"/>
        <v>0.21844000000000002</v>
      </c>
      <c r="L7" s="12">
        <f t="shared" si="0"/>
        <v>0.21844000000000002</v>
      </c>
      <c r="M7" s="12">
        <f t="shared" ref="M7" si="1">SUM(M2:M6)</f>
        <v>0.21844000000000002</v>
      </c>
    </row>
    <row r="8" spans="1:14" ht="20.25" customHeight="1" x14ac:dyDescent="0.3">
      <c r="A8" s="7" t="s">
        <v>156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ht="21.75" x14ac:dyDescent="0.3">
      <c r="A9" s="6" t="s">
        <v>157</v>
      </c>
      <c r="B9" s="9" t="s">
        <v>158</v>
      </c>
      <c r="C9" s="11">
        <v>0.13888</v>
      </c>
      <c r="D9" s="11">
        <v>0.15531</v>
      </c>
      <c r="E9" s="11">
        <v>0.18062</v>
      </c>
      <c r="F9" s="11">
        <v>0.19721</v>
      </c>
      <c r="G9" s="11">
        <v>0.20699999999999999</v>
      </c>
      <c r="H9" s="11">
        <v>0.2291</v>
      </c>
      <c r="I9" s="11">
        <v>0.25369999999999998</v>
      </c>
      <c r="J9" s="11">
        <v>0.26679999999999998</v>
      </c>
      <c r="K9" s="11">
        <v>0.27700000000000002</v>
      </c>
      <c r="L9" s="11">
        <v>0.28299999999999997</v>
      </c>
      <c r="M9" s="11">
        <v>0.28699999999999998</v>
      </c>
      <c r="N9" t="s">
        <v>180</v>
      </c>
    </row>
    <row r="10" spans="1:14" ht="21.75" x14ac:dyDescent="0.3">
      <c r="A10" s="6" t="s">
        <v>148</v>
      </c>
      <c r="B10" s="9" t="s">
        <v>159</v>
      </c>
      <c r="C10" s="11">
        <v>6.2E-2</v>
      </c>
      <c r="D10" s="11">
        <v>6.2E-2</v>
      </c>
      <c r="E10" s="11">
        <v>6.2E-2</v>
      </c>
      <c r="F10" s="11">
        <v>6.2E-2</v>
      </c>
      <c r="G10" s="11">
        <v>6.2E-2</v>
      </c>
      <c r="H10" s="11">
        <v>6.2E-2</v>
      </c>
      <c r="I10" s="11">
        <v>6.2E-2</v>
      </c>
      <c r="J10" s="11">
        <v>6.2E-2</v>
      </c>
      <c r="K10" s="11">
        <v>6.2E-2</v>
      </c>
      <c r="L10" s="11">
        <v>6.2E-2</v>
      </c>
      <c r="M10" s="11">
        <v>6.2E-2</v>
      </c>
      <c r="N10" s="66" t="s">
        <v>181</v>
      </c>
    </row>
    <row r="11" spans="1:14" ht="21.75" x14ac:dyDescent="0.3">
      <c r="A11" s="6" t="s">
        <v>150</v>
      </c>
      <c r="B11" s="9" t="s">
        <v>160</v>
      </c>
      <c r="C11" s="11">
        <v>1.4500000000000001E-2</v>
      </c>
      <c r="D11" s="11">
        <v>1.4500000000000001E-2</v>
      </c>
      <c r="E11" s="11">
        <v>1.4500000000000001E-2</v>
      </c>
      <c r="F11" s="11">
        <v>1.4500000000000001E-2</v>
      </c>
      <c r="G11" s="11">
        <v>1.4500000000000001E-2</v>
      </c>
      <c r="H11" s="11">
        <v>1.4500000000000001E-2</v>
      </c>
      <c r="I11" s="11">
        <v>1.4500000000000001E-2</v>
      </c>
      <c r="J11" s="11">
        <v>1.4500000000000001E-2</v>
      </c>
      <c r="K11" s="11">
        <v>1.4500000000000001E-2</v>
      </c>
      <c r="L11" s="11">
        <v>1.4500000000000001E-2</v>
      </c>
      <c r="M11" s="11">
        <v>1.4500000000000001E-2</v>
      </c>
      <c r="N11" s="66"/>
    </row>
    <row r="12" spans="1:14" ht="21.75" x14ac:dyDescent="0.3">
      <c r="A12" s="6" t="s">
        <v>152</v>
      </c>
      <c r="B12" s="9" t="s">
        <v>161</v>
      </c>
      <c r="C12" s="11">
        <v>5.0000000000000001E-4</v>
      </c>
      <c r="D12" s="11">
        <v>5.0000000000000001E-4</v>
      </c>
      <c r="E12" s="11">
        <v>5.0000000000000001E-4</v>
      </c>
      <c r="F12" s="11">
        <v>5.0000000000000001E-4</v>
      </c>
      <c r="G12" s="11">
        <v>5.0000000000000001E-4</v>
      </c>
      <c r="H12" s="11">
        <v>5.0000000000000001E-3</v>
      </c>
      <c r="I12" s="11">
        <v>5.0000000000000001E-3</v>
      </c>
      <c r="J12" s="11">
        <v>5.0000000000000001E-4</v>
      </c>
      <c r="K12" s="11">
        <v>5.0000000000000001E-4</v>
      </c>
      <c r="L12" s="11">
        <v>5.0000000000000001E-4</v>
      </c>
      <c r="M12" s="11">
        <v>5.0000000000000001E-4</v>
      </c>
    </row>
    <row r="13" spans="1:14" ht="21.75" x14ac:dyDescent="0.3">
      <c r="A13" s="6" t="s">
        <v>154</v>
      </c>
      <c r="B13" s="9" t="s">
        <v>162</v>
      </c>
      <c r="C13" s="11">
        <v>2.666E-2</v>
      </c>
      <c r="D13" s="11">
        <v>2.051E-2</v>
      </c>
      <c r="E13" s="11">
        <v>1.052E-2</v>
      </c>
      <c r="F13" s="11">
        <v>1.0670000000000001E-2</v>
      </c>
      <c r="G13" s="11">
        <v>1.108E-2</v>
      </c>
      <c r="H13" s="11">
        <v>1.119E-2</v>
      </c>
      <c r="I13" s="11">
        <v>1.244E-2</v>
      </c>
      <c r="J13" s="11">
        <v>1.244E-2</v>
      </c>
      <c r="K13" s="11">
        <v>1.244E-2</v>
      </c>
      <c r="L13" s="11">
        <v>1.244E-2</v>
      </c>
      <c r="M13" s="11">
        <v>1.244E-2</v>
      </c>
    </row>
    <row r="14" spans="1:14" ht="21.75" x14ac:dyDescent="0.3">
      <c r="A14" s="6"/>
      <c r="B14" s="9"/>
      <c r="C14" s="12">
        <f>SUM(C9:C13)</f>
        <v>0.24254000000000001</v>
      </c>
      <c r="D14" s="12">
        <f t="shared" ref="D14:L14" si="2">SUM(D9:D13)</f>
        <v>0.25282000000000004</v>
      </c>
      <c r="E14" s="12">
        <f t="shared" si="2"/>
        <v>0.26813999999999999</v>
      </c>
      <c r="F14" s="12">
        <f t="shared" si="2"/>
        <v>0.28488000000000002</v>
      </c>
      <c r="G14" s="12">
        <f t="shared" si="2"/>
        <v>0.29508000000000001</v>
      </c>
      <c r="H14" s="12">
        <f t="shared" si="2"/>
        <v>0.32179000000000002</v>
      </c>
      <c r="I14" s="12">
        <f t="shared" si="2"/>
        <v>0.34764</v>
      </c>
      <c r="J14" s="12">
        <f t="shared" si="2"/>
        <v>0.35624</v>
      </c>
      <c r="K14" s="12">
        <f t="shared" si="2"/>
        <v>0.36644000000000004</v>
      </c>
      <c r="L14" s="12">
        <f t="shared" si="2"/>
        <v>0.37243999999999999</v>
      </c>
      <c r="M14" s="12">
        <f t="shared" ref="M14" si="3">SUM(M9:M13)</f>
        <v>0.37644</v>
      </c>
    </row>
    <row r="15" spans="1:14" ht="9" customHeight="1" x14ac:dyDescent="0.35">
      <c r="A15" s="2"/>
      <c r="B15" s="4"/>
      <c r="C15" s="3"/>
      <c r="D15" s="3"/>
      <c r="E15" s="3"/>
      <c r="F15" s="3"/>
      <c r="G15" s="3"/>
    </row>
    <row r="16" spans="1:14" ht="21.75" x14ac:dyDescent="0.3">
      <c r="A16" s="5"/>
    </row>
    <row r="17" spans="1:1" ht="21.75" x14ac:dyDescent="0.3">
      <c r="A17" s="5"/>
    </row>
    <row r="18" spans="1:1" ht="21.75" x14ac:dyDescent="0.3">
      <c r="A18" s="5"/>
    </row>
  </sheetData>
  <hyperlinks>
    <hyperlink ref="N4" r:id="rId1" xr:uid="{00000000-0004-0000-0400-000000000000}"/>
    <hyperlink ref="N6" r:id="rId2" xr:uid="{00000000-0004-0000-0400-000001000000}"/>
    <hyperlink ref="N10" r:id="rId3" xr:uid="{00000000-0004-0000-0400-000002000000}"/>
    <hyperlink ref="N2" r:id="rId4" xr:uid="{00000000-0004-0000-0400-000003000000}"/>
  </hyperlinks>
  <pageMargins left="1" right="0" top="0.5" bottom="0.5" header="0.3" footer="0.3"/>
  <pageSetup orientation="landscape" r:id="rId5"/>
  <headerFooter>
    <oddFooter>&amp;LR:\Margarita\2017-18 Benefits Planning factors May Revise Dart Bard&amp;R&amp;D</oddFooter>
  </headerFooter>
  <ignoredErrors>
    <ignoredError sqref="B3:B6 B10:B1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O28"/>
  <sheetViews>
    <sheetView tabSelected="1" zoomScale="125" zoomScaleNormal="125" workbookViewId="0">
      <selection activeCell="E34" sqref="E34"/>
    </sheetView>
  </sheetViews>
  <sheetFormatPr defaultRowHeight="11.25" x14ac:dyDescent="0.2"/>
  <cols>
    <col min="1" max="1" width="4.5" customWidth="1"/>
    <col min="2" max="2" width="6" customWidth="1"/>
    <col min="3" max="3" width="32.1640625" customWidth="1"/>
    <col min="4" max="4" width="18.83203125" bestFit="1" customWidth="1"/>
    <col min="5" max="5" width="10.83203125" customWidth="1"/>
    <col min="6" max="6" width="21.6640625" customWidth="1"/>
    <col min="7" max="7" width="5.1640625" customWidth="1"/>
    <col min="8" max="8" width="8.83203125" customWidth="1"/>
    <col min="9" max="9" width="4.83203125" customWidth="1"/>
    <col min="10" max="10" width="21" customWidth="1"/>
    <col min="11" max="11" width="16.1640625" customWidth="1"/>
    <col min="14" max="14" width="12.33203125" customWidth="1"/>
  </cols>
  <sheetData>
    <row r="2" spans="2:15" x14ac:dyDescent="0.2">
      <c r="B2" s="18"/>
      <c r="C2" s="19"/>
      <c r="D2" s="19"/>
      <c r="E2" s="19"/>
      <c r="F2" s="19"/>
      <c r="G2" s="20"/>
      <c r="I2" s="18"/>
      <c r="J2" s="19"/>
      <c r="K2" s="19"/>
      <c r="L2" s="19"/>
      <c r="M2" s="19"/>
      <c r="N2" s="19"/>
      <c r="O2" s="20"/>
    </row>
    <row r="3" spans="2:15" ht="17.25" thickBot="1" x14ac:dyDescent="0.3">
      <c r="B3" s="21"/>
      <c r="C3" s="74" t="s">
        <v>163</v>
      </c>
      <c r="D3" s="74"/>
      <c r="E3" s="74"/>
      <c r="F3" s="74"/>
      <c r="G3" s="22"/>
      <c r="I3" s="21"/>
      <c r="J3" s="74" t="s">
        <v>164</v>
      </c>
      <c r="K3" s="74"/>
      <c r="L3" s="74"/>
      <c r="M3" s="74"/>
      <c r="N3" s="74"/>
      <c r="O3" s="22"/>
    </row>
    <row r="4" spans="2:15" ht="12" thickTop="1" x14ac:dyDescent="0.2">
      <c r="B4" s="21"/>
      <c r="C4" s="39"/>
      <c r="D4" s="39"/>
      <c r="E4" s="39"/>
      <c r="F4" s="39"/>
      <c r="G4" s="22"/>
      <c r="I4" s="21"/>
      <c r="O4" s="22"/>
    </row>
    <row r="5" spans="2:15" ht="14.25" customHeight="1" x14ac:dyDescent="0.25">
      <c r="B5" s="21"/>
      <c r="C5" s="40" t="s">
        <v>165</v>
      </c>
      <c r="D5" s="41" t="s">
        <v>143</v>
      </c>
      <c r="E5" s="39"/>
      <c r="G5" s="22"/>
      <c r="I5" s="21"/>
      <c r="J5" s="23" t="str">
        <f>IF(ISNUMBER(SEARCH("Daily",K8)),"Days Worked","Hours Worked")</f>
        <v>Hours Worked</v>
      </c>
      <c r="K5" s="24">
        <v>50</v>
      </c>
      <c r="L5" s="25"/>
      <c r="M5" s="25"/>
      <c r="N5" s="25"/>
      <c r="O5" s="22"/>
    </row>
    <row r="6" spans="2:15" ht="14.25" customHeight="1" x14ac:dyDescent="0.25">
      <c r="B6" s="21"/>
      <c r="C6" s="40"/>
      <c r="E6" s="39"/>
      <c r="G6" s="22"/>
      <c r="I6" s="21"/>
      <c r="J6" s="23" t="s">
        <v>129</v>
      </c>
      <c r="K6" s="24" t="s">
        <v>130</v>
      </c>
      <c r="L6" s="25"/>
      <c r="M6" s="25"/>
      <c r="N6" s="25"/>
      <c r="O6" s="22"/>
    </row>
    <row r="7" spans="2:15" ht="14.25" customHeight="1" x14ac:dyDescent="0.25">
      <c r="B7" s="21"/>
      <c r="C7" s="42" t="s">
        <v>166</v>
      </c>
      <c r="D7" s="43">
        <v>876</v>
      </c>
      <c r="E7" s="39"/>
      <c r="F7" s="39"/>
      <c r="G7" s="22"/>
      <c r="I7" s="21"/>
      <c r="J7" s="23" t="str">
        <f>IF(K6="CLASS","Overtime","")</f>
        <v>Overtime</v>
      </c>
      <c r="K7" s="24" t="s">
        <v>133</v>
      </c>
      <c r="L7" s="25"/>
      <c r="M7" s="25"/>
      <c r="N7" s="25"/>
      <c r="O7" s="22"/>
    </row>
    <row r="8" spans="2:15" s="14" customFormat="1" ht="14.25" customHeight="1" x14ac:dyDescent="0.2">
      <c r="B8" s="26"/>
      <c r="C8" s="23" t="s">
        <v>129</v>
      </c>
      <c r="D8" s="24" t="s">
        <v>130</v>
      </c>
      <c r="E8" s="44"/>
      <c r="F8" s="44"/>
      <c r="G8" s="27"/>
      <c r="I8" s="26"/>
      <c r="J8" s="23" t="str">
        <f>IF(K6="CLASS","Employee Title","Type of Work")</f>
        <v>Employee Title</v>
      </c>
      <c r="K8" s="71" t="s">
        <v>96</v>
      </c>
      <c r="L8" s="72" t="s">
        <v>1</v>
      </c>
      <c r="M8" s="72" t="s">
        <v>1</v>
      </c>
      <c r="N8" s="73" t="s">
        <v>1</v>
      </c>
      <c r="O8" s="27"/>
    </row>
    <row r="9" spans="2:15" s="14" customFormat="1" ht="14.25" customHeight="1" x14ac:dyDescent="0.2">
      <c r="B9" s="26"/>
      <c r="C9" s="23" t="s">
        <v>167</v>
      </c>
      <c r="D9" s="24" t="s">
        <v>133</v>
      </c>
      <c r="G9" s="27"/>
      <c r="I9" s="26"/>
      <c r="J9" s="23" t="str">
        <f>IF(K6="CLASS","Column","")</f>
        <v>Column</v>
      </c>
      <c r="K9" s="24">
        <v>3</v>
      </c>
      <c r="L9" s="28"/>
      <c r="M9" s="28"/>
      <c r="N9" s="28"/>
      <c r="O9" s="27"/>
    </row>
    <row r="10" spans="2:15" ht="14.25" customHeight="1" thickBot="1" x14ac:dyDescent="0.3">
      <c r="B10" s="21"/>
      <c r="C10" s="45"/>
      <c r="D10" s="46"/>
      <c r="G10" s="22"/>
      <c r="I10" s="21"/>
      <c r="J10" s="23" t="s">
        <v>168</v>
      </c>
      <c r="K10" s="17">
        <f>IFERROR(IF(K6="CLASS",VLOOKUP(L10,ClassSalarySched!A3:G202,7,FALSE),VLOOKUP(K8,CertSub!A2:B16,2,FALSE)),"Check G6")</f>
        <v>17.52</v>
      </c>
      <c r="L10" s="29" t="str">
        <f>IFERROR(IF(K6="CLASS",VLOOKUP(K8,ClassRanges!A2:B107,2,FALSE)&amp;"/"&amp;Calculator!K9,""),)</f>
        <v>21/3</v>
      </c>
      <c r="O10" s="22"/>
    </row>
    <row r="11" spans="2:15" ht="15.75" thickTop="1" x14ac:dyDescent="0.25">
      <c r="B11" s="21"/>
      <c r="C11" s="45"/>
      <c r="D11" s="39"/>
      <c r="E11" s="39"/>
      <c r="F11" s="31" t="s">
        <v>169</v>
      </c>
      <c r="G11" s="22"/>
      <c r="I11" s="21"/>
      <c r="O11" s="22"/>
    </row>
    <row r="12" spans="2:15" s="13" customFormat="1" ht="15.75" thickBot="1" x14ac:dyDescent="0.3">
      <c r="B12" s="30"/>
      <c r="C12" s="47" t="str">
        <f>IF(D8="CERT","CERTIFICATED:","CLASSIFIED:")</f>
        <v>CLASSIFIED:</v>
      </c>
      <c r="D12" s="48" t="s">
        <v>135</v>
      </c>
      <c r="E12" s="48" t="s">
        <v>170</v>
      </c>
      <c r="F12" s="49">
        <f>IF(D9="NO",D7,D7/(1+E18))</f>
        <v>876</v>
      </c>
      <c r="G12" s="34"/>
      <c r="I12" s="30"/>
      <c r="J12" s="64" t="s">
        <v>171</v>
      </c>
      <c r="K12" s="32">
        <f>IFERROR(IF(AND(K7="YES",K6="CLASS"),(K10*1.5)*K5,K10*K5),0)</f>
        <v>876</v>
      </c>
      <c r="L12" s="33" t="s">
        <v>184</v>
      </c>
      <c r="O12" s="34"/>
    </row>
    <row r="13" spans="2:15" ht="12.75" thickTop="1" x14ac:dyDescent="0.2">
      <c r="B13" s="21"/>
      <c r="C13" s="23" t="str">
        <f>IF(D8="CERT","STRS","PERS")</f>
        <v>PERS</v>
      </c>
      <c r="D13" s="50" t="str">
        <f>IF(D8="CERT","3101","3202")</f>
        <v>3202</v>
      </c>
      <c r="E13" s="51">
        <f>VLOOKUP($D13,'All Benefits'!$B$2:$N$13,
IF(Calculator!$D$5='All Benefits'!$C$1,2,
IF(Calculator!$D$5='All Benefits'!$D$1,3,
IF(Calculator!$D$5='All Benefits'!$E$1,4,
IF(Calculator!$D$5='All Benefits'!$F$1,5,
IF(Calculator!$D$5='All Benefits'!$G$1,6,
IF(Calculator!$D$5='All Benefits'!$H$1,7,
IF(Calculator!$D$5='All Benefits'!$I$1,8,
IF(Calculator!$D$5='All Benefits'!$J$1,9,
IF(Calculator!$D$5='All Benefits'!$K$1,10,
IF(Calculator!$D$5='All Benefits'!$L$1,11,
IF(Calculator!$D$5='All Benefits'!$N$1,12,
"error"))))))))))),FALSE)</f>
        <v>0.26679999999999998</v>
      </c>
      <c r="F13" s="52">
        <f>F$12*$E13</f>
        <v>233.71679999999998</v>
      </c>
      <c r="G13" s="22"/>
      <c r="I13" s="35"/>
      <c r="J13" s="36"/>
      <c r="K13" s="36"/>
      <c r="L13" s="36"/>
      <c r="M13" s="36"/>
      <c r="N13" s="37"/>
      <c r="O13" s="38"/>
    </row>
    <row r="14" spans="2:15" ht="12" x14ac:dyDescent="0.2">
      <c r="B14" s="21"/>
      <c r="C14" s="23" t="s">
        <v>148</v>
      </c>
      <c r="D14" s="50" t="str">
        <f>IF(D8="CERT","3301","3302")</f>
        <v>3302</v>
      </c>
      <c r="E14" s="51">
        <f>VLOOKUP($D14,'All Benefits'!$B$2:$N$13,
IF(Calculator!$D$5='All Benefits'!$C$1,2,
IF(Calculator!$D$5='All Benefits'!$D$1,3,
IF(Calculator!$D$5='All Benefits'!$E$1,4,
IF(Calculator!$D$5='All Benefits'!$F$1,5,
IF(Calculator!$D$5='All Benefits'!$G$1,6,
IF(Calculator!$D$5='All Benefits'!$H$1,7,
IF(Calculator!$D$5='All Benefits'!$I$1,8,
IF(Calculator!$D$5='All Benefits'!$J$1,9,
IF(Calculator!$D$5='All Benefits'!$K$1,10,
IF(Calculator!$D$5='All Benefits'!$L$1,11,
IF(Calculator!$D$5='All Benefits'!$N$1,12,
"error"))))))))))),FALSE)</f>
        <v>6.2E-2</v>
      </c>
      <c r="F14" s="52">
        <f>F$12*$E14</f>
        <v>54.311999999999998</v>
      </c>
      <c r="G14" s="22"/>
    </row>
    <row r="15" spans="2:15" ht="12" x14ac:dyDescent="0.2">
      <c r="B15" s="21"/>
      <c r="C15" s="23" t="s">
        <v>150</v>
      </c>
      <c r="D15" s="50" t="str">
        <f>IF(D8="CERT","3303","3304")</f>
        <v>3304</v>
      </c>
      <c r="E15" s="51">
        <f>VLOOKUP($D15,'All Benefits'!$B$2:$N$13,
IF(Calculator!$D$5='All Benefits'!$C$1,2,
IF(Calculator!$D$5='All Benefits'!$D$1,3,
IF(Calculator!$D$5='All Benefits'!$E$1,4,
IF(Calculator!$D$5='All Benefits'!$F$1,5,
IF(Calculator!$D$5='All Benefits'!$G$1,6,
IF(Calculator!$D$5='All Benefits'!$H$1,7,
IF(Calculator!$D$5='All Benefits'!$I$1,8,
IF(Calculator!$D$5='All Benefits'!$J$1,9,
IF(Calculator!$D$5='All Benefits'!$K$1,10,
IF(Calculator!$D$5='All Benefits'!$L$1,11,
IF(Calculator!$D$5='All Benefits'!$N$1,12,
"error"))))))))))),FALSE)</f>
        <v>1.4500000000000001E-2</v>
      </c>
      <c r="F15" s="52">
        <f>F$12*$E15</f>
        <v>12.702</v>
      </c>
      <c r="G15" s="22"/>
    </row>
    <row r="16" spans="2:15" ht="12" x14ac:dyDescent="0.2">
      <c r="B16" s="21"/>
      <c r="C16" s="23" t="s">
        <v>152</v>
      </c>
      <c r="D16" s="50" t="str">
        <f>IF(D8="CERT","3501","3502")</f>
        <v>3502</v>
      </c>
      <c r="E16" s="51">
        <f>VLOOKUP($D16,'All Benefits'!$B$2:$N$13,
IF(Calculator!$D$5='All Benefits'!$C$1,2,
IF(Calculator!$D$5='All Benefits'!$D$1,3,
IF(Calculator!$D$5='All Benefits'!$E$1,4,
IF(Calculator!$D$5='All Benefits'!$F$1,5,
IF(Calculator!$D$5='All Benefits'!$G$1,6,
IF(Calculator!$D$5='All Benefits'!$H$1,7,
IF(Calculator!$D$5='All Benefits'!$I$1,8,
IF(Calculator!$D$5='All Benefits'!$J$1,9,
IF(Calculator!$D$5='All Benefits'!$K$1,10,
IF(Calculator!$D$5='All Benefits'!$L$1,11,
IF(Calculator!$D$5='All Benefits'!$N$1,12,
"error"))))))))))),FALSE)</f>
        <v>5.0000000000000001E-4</v>
      </c>
      <c r="F16" s="52">
        <f>F$12*$E16</f>
        <v>0.438</v>
      </c>
      <c r="G16" s="22"/>
    </row>
    <row r="17" spans="2:7" ht="12" x14ac:dyDescent="0.2">
      <c r="B17" s="21"/>
      <c r="C17" s="23" t="s">
        <v>154</v>
      </c>
      <c r="D17" s="50" t="str">
        <f>IF(D8="CERT","3601","3602")</f>
        <v>3602</v>
      </c>
      <c r="E17" s="51">
        <f>VLOOKUP($D17,'All Benefits'!$B$2:$N$13,
IF(Calculator!$D$5='All Benefits'!$C$1,2,
IF(Calculator!$D$5='All Benefits'!$D$1,3,
IF(Calculator!$D$5='All Benefits'!$E$1,4,
IF(Calculator!$D$5='All Benefits'!$F$1,5,
IF(Calculator!$D$5='All Benefits'!$G$1,6,
IF(Calculator!$D$5='All Benefits'!$H$1,7,
IF(Calculator!$D$5='All Benefits'!$I$1,8,
IF(Calculator!$D$5='All Benefits'!$J$1,9,
IF(Calculator!$D$5='All Benefits'!$K$1,10,
IF(Calculator!$D$5='All Benefits'!$L$1,11,
IF(Calculator!$D$5='All Benefits'!$N$1,12,
"error"))))))))))),FALSE)</f>
        <v>1.244E-2</v>
      </c>
      <c r="F17" s="52">
        <f>F$12*$E17</f>
        <v>10.89744</v>
      </c>
      <c r="G17" s="22"/>
    </row>
    <row r="18" spans="2:7" ht="15.75" thickBot="1" x14ac:dyDescent="0.3">
      <c r="B18" s="21"/>
      <c r="C18" s="45"/>
      <c r="D18" s="39"/>
      <c r="E18" s="53">
        <f>SUM(E13:E17)</f>
        <v>0.35624</v>
      </c>
      <c r="F18" s="32">
        <f>SUM(F12:F17)</f>
        <v>1188.0662399999999</v>
      </c>
      <c r="G18" s="22"/>
    </row>
    <row r="19" spans="2:7" ht="12" thickTop="1" x14ac:dyDescent="0.2">
      <c r="B19" s="21"/>
      <c r="C19" s="39"/>
      <c r="D19" s="39"/>
      <c r="E19" s="51"/>
      <c r="F19" s="54"/>
      <c r="G19" s="22"/>
    </row>
    <row r="20" spans="2:7" ht="12.75" hidden="1" x14ac:dyDescent="0.2">
      <c r="B20" s="21"/>
      <c r="C20" s="55" t="s">
        <v>172</v>
      </c>
      <c r="D20" s="56"/>
      <c r="G20" s="22"/>
    </row>
    <row r="21" spans="2:7" ht="12.75" hidden="1" x14ac:dyDescent="0.2">
      <c r="B21" s="21"/>
      <c r="C21" s="55"/>
      <c r="D21" s="56"/>
      <c r="G21" s="22"/>
    </row>
    <row r="22" spans="2:7" ht="12.75" hidden="1" x14ac:dyDescent="0.2">
      <c r="B22" s="21"/>
      <c r="C22" s="55"/>
      <c r="D22" s="65" t="s">
        <v>135</v>
      </c>
      <c r="E22" s="76" t="s">
        <v>173</v>
      </c>
      <c r="F22" s="76"/>
      <c r="G22" s="22"/>
    </row>
    <row r="23" spans="2:7" hidden="1" x14ac:dyDescent="0.2">
      <c r="B23" s="21"/>
      <c r="C23" s="57" t="s">
        <v>174</v>
      </c>
      <c r="D23" s="58" t="s">
        <v>175</v>
      </c>
      <c r="E23" s="77">
        <v>191.29999999999998</v>
      </c>
      <c r="F23" s="77"/>
      <c r="G23" s="22"/>
    </row>
    <row r="24" spans="2:7" hidden="1" x14ac:dyDescent="0.2">
      <c r="B24" s="21"/>
      <c r="C24" s="57" t="s">
        <v>176</v>
      </c>
      <c r="D24" s="59">
        <v>3401</v>
      </c>
      <c r="E24" s="77">
        <v>8784</v>
      </c>
      <c r="F24" s="77"/>
      <c r="G24" s="22"/>
    </row>
    <row r="25" spans="2:7" hidden="1" x14ac:dyDescent="0.2">
      <c r="B25" s="21"/>
      <c r="C25" s="57" t="s">
        <v>177</v>
      </c>
      <c r="D25" s="59">
        <v>3401</v>
      </c>
      <c r="E25" s="77">
        <v>10396</v>
      </c>
      <c r="F25" s="77"/>
      <c r="G25" s="22"/>
    </row>
    <row r="26" spans="2:7" hidden="1" x14ac:dyDescent="0.2">
      <c r="B26" s="21"/>
      <c r="C26" s="57" t="s">
        <v>178</v>
      </c>
      <c r="D26" s="59">
        <v>3401</v>
      </c>
      <c r="E26" s="77">
        <v>13552</v>
      </c>
      <c r="F26" s="77"/>
      <c r="G26" s="22"/>
    </row>
    <row r="27" spans="2:7" hidden="1" x14ac:dyDescent="0.2">
      <c r="B27" s="21"/>
      <c r="C27" s="60" t="s">
        <v>179</v>
      </c>
      <c r="D27" s="61">
        <v>3402</v>
      </c>
      <c r="E27" s="75">
        <v>9696</v>
      </c>
      <c r="F27" s="75"/>
      <c r="G27" s="22"/>
    </row>
    <row r="28" spans="2:7" x14ac:dyDescent="0.2">
      <c r="B28" s="35"/>
      <c r="C28" s="36"/>
      <c r="D28" s="36"/>
      <c r="E28" s="36"/>
      <c r="F28" s="36"/>
      <c r="G28" s="38"/>
    </row>
  </sheetData>
  <sheetProtection sheet="1" formatCells="0" formatColumns="0" formatRows="0"/>
  <mergeCells count="9">
    <mergeCell ref="K8:N8"/>
    <mergeCell ref="J3:N3"/>
    <mergeCell ref="E27:F27"/>
    <mergeCell ref="C3:F3"/>
    <mergeCell ref="E22:F22"/>
    <mergeCell ref="E23:F23"/>
    <mergeCell ref="E24:F24"/>
    <mergeCell ref="E25:F25"/>
    <mergeCell ref="E26:F2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500-000000000000}">
          <x14:formula1>
            <xm:f>'All Benefits'!$C$1:$L$1</xm:f>
          </x14:formula1>
          <xm:sqref>E10 D5</xm:sqref>
        </x14:dataValidation>
        <x14:dataValidation type="list" allowBlank="1" showInputMessage="1" showErrorMessage="1" xr:uid="{00000000-0002-0000-0500-000001000000}">
          <x14:formula1>
            <xm:f>Lists!$A$2:$A$3</xm:f>
          </x14:formula1>
          <xm:sqref>D8 K6</xm:sqref>
        </x14:dataValidation>
        <x14:dataValidation type="list" allowBlank="1" showInputMessage="1" showErrorMessage="1" xr:uid="{00000000-0002-0000-0500-000002000000}">
          <x14:formula1>
            <xm:f>Lists!$B$2:$B$3</xm:f>
          </x14:formula1>
          <xm:sqref>D9</xm:sqref>
        </x14:dataValidation>
        <x14:dataValidation type="list" allowBlank="1" showInputMessage="1" showErrorMessage="1" xr:uid="{00000000-0002-0000-0500-000003000000}">
          <x14:formula1>
            <xm:f>IF(K6="CLASS",ClassRanges!$A$2:$A$107,CertSub!$A$2:$A$16)</xm:f>
          </x14:formula1>
          <xm:sqref>K8</xm:sqref>
        </x14:dataValidation>
        <x14:dataValidation type="list" showInputMessage="1" showErrorMessage="1" xr:uid="{00000000-0002-0000-0500-000004000000}">
          <x14:formula1>
            <xm:f>IF(K6="CLASS",Lists!$B$2:$B$3,K4:K4)</xm:f>
          </x14:formula1>
          <xm:sqref>K7</xm:sqref>
        </x14:dataValidation>
        <x14:dataValidation type="list" allowBlank="1" showInputMessage="1" showErrorMessage="1" xr:uid="{00000000-0002-0000-0500-000005000000}">
          <x14:formula1>
            <xm:f>IF(K6="CLASS",ClassSalarySched!$C$3:$C$7,K4:K4)</xm:f>
          </x14:formula1>
          <xm:sqref>K9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9A10BE4F9C44AAA3F4B35F5C8B709" ma:contentTypeVersion="4" ma:contentTypeDescription="Create a new document." ma:contentTypeScope="" ma:versionID="dd847a1ca6b04a47093046953384190a">
  <xsd:schema xmlns:xsd="http://www.w3.org/2001/XMLSchema" xmlns:xs="http://www.w3.org/2001/XMLSchema" xmlns:p="http://schemas.microsoft.com/office/2006/metadata/properties" xmlns:ns2="f5f182e3-c9f1-4f51-acce-9199732d0ca0" xmlns:ns3="4f168d75-d04d-4481-a5dc-af6195f2b5ee" targetNamespace="http://schemas.microsoft.com/office/2006/metadata/properties" ma:root="true" ma:fieldsID="50a1cec5f46b60c85f43607e07c8340b" ns2:_="" ns3:_="">
    <xsd:import namespace="f5f182e3-c9f1-4f51-acce-9199732d0ca0"/>
    <xsd:import namespace="4f168d75-d04d-4481-a5dc-af6195f2b5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182e3-c9f1-4f51-acce-9199732d0c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68d75-d04d-4481-a5dc-af6195f2b5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53695-1A50-490F-A15B-B1C80C586C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f182e3-c9f1-4f51-acce-9199732d0ca0"/>
    <ds:schemaRef ds:uri="4f168d75-d04d-4481-a5dc-af6195f2b5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FD415E-C756-4B56-99FD-EB6A0A7ED08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f168d75-d04d-4481-a5dc-af6195f2b5ee"/>
    <ds:schemaRef ds:uri="f5f182e3-c9f1-4f51-acce-9199732d0ca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13C4EE2-32F4-4C8E-A5EF-5753AB58A3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ClassRanges</vt:lpstr>
      <vt:lpstr>CertSub</vt:lpstr>
      <vt:lpstr>ClassSalarySched</vt:lpstr>
      <vt:lpstr>Lists</vt:lpstr>
      <vt:lpstr>All Benefits</vt:lpstr>
      <vt:lpstr>Calculator</vt:lpstr>
      <vt:lpstr>'All Benefits'!Print_Area</vt:lpstr>
      <vt:lpstr>Calculator!Print_Area</vt:lpstr>
    </vt:vector>
  </TitlesOfParts>
  <Manager/>
  <Company>Lompoc Unified School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Shirley A. Ranard</dc:creator>
  <cp:keywords/>
  <dc:description/>
  <cp:lastModifiedBy>Jennifer A. Morgan</cp:lastModifiedBy>
  <cp:revision/>
  <dcterms:created xsi:type="dcterms:W3CDTF">2015-05-06T21:25:37Z</dcterms:created>
  <dcterms:modified xsi:type="dcterms:W3CDTF">2023-08-22T15:10:44Z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0x0101007B39A10BE4F9C44AAA3F4B35F5C8B709</vt:lpwstr>
  </property>
</Properties>
</file>