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Ricky\"/>
    </mc:Choice>
  </mc:AlternateContent>
  <xr:revisionPtr revIDLastSave="0" documentId="13_ncr:1_{B14705D8-AFE3-483F-94AB-203ED3B2156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alaries" sheetId="1" r:id="rId1"/>
    <sheet name="Back-in Salar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22" i="1"/>
  <c r="F21" i="1"/>
  <c r="F20" i="1"/>
  <c r="F19" i="1"/>
  <c r="F9" i="1"/>
  <c r="F10" i="1"/>
  <c r="F11" i="1"/>
  <c r="F8" i="1"/>
  <c r="B24" i="2"/>
  <c r="B25" i="2"/>
  <c r="B27" i="2" s="1"/>
  <c r="K23" i="2" s="1"/>
  <c r="K25" i="2" s="1"/>
  <c r="B26" i="2"/>
  <c r="D26" i="2"/>
  <c r="D24" i="2"/>
  <c r="D23" i="2"/>
  <c r="D22" i="2"/>
  <c r="B14" i="2"/>
  <c r="K13" i="2"/>
  <c r="K14" i="2" s="1"/>
  <c r="D13" i="2"/>
  <c r="D12" i="2"/>
  <c r="D11" i="2"/>
  <c r="D10" i="2"/>
  <c r="F25" i="1" l="1"/>
  <c r="F13" i="1"/>
  <c r="D25" i="2"/>
  <c r="D27" i="2"/>
  <c r="D30" i="2" s="1"/>
  <c r="D14" i="2"/>
  <c r="D17" i="2" s="1"/>
  <c r="F25" i="2"/>
  <c r="F24" i="2"/>
  <c r="F26" i="2"/>
  <c r="F23" i="2"/>
  <c r="F22" i="2"/>
  <c r="F10" i="2"/>
  <c r="F13" i="2"/>
  <c r="F12" i="2"/>
  <c r="F11" i="2"/>
  <c r="K15" i="2"/>
  <c r="F21" i="2" l="1"/>
  <c r="F27" i="2" s="1"/>
  <c r="F30" i="2" s="1"/>
  <c r="F9" i="2"/>
  <c r="F14" i="2" s="1"/>
  <c r="F17" i="2" s="1"/>
</calcChain>
</file>

<file path=xl/sharedStrings.xml><?xml version="1.0" encoding="utf-8"?>
<sst xmlns="http://schemas.openxmlformats.org/spreadsheetml/2006/main" count="66" uniqueCount="53">
  <si>
    <t>FRESNO COUNTY SUPT OF SCHOOLS</t>
  </si>
  <si>
    <t>Benefits Calculator &amp; Instructions 2026-27</t>
  </si>
  <si>
    <t>SALARY CALCULATION WORKSHEET</t>
  </si>
  <si>
    <t>Certificated (objects beginning with a 1xxxxx)</t>
  </si>
  <si>
    <t xml:space="preserve">Salary </t>
  </si>
  <si>
    <t>1xxxxx</t>
  </si>
  <si>
    <t>(enter the amount to be paid)</t>
  </si>
  <si>
    <t>Instructions: Use the appropriate table for either certificated, classified, or federally funded (resources 3000-5999) classified employees.  Enter the base salary in the yellow shaded cell for the salary amount you want to calculate fixed charges.</t>
  </si>
  <si>
    <t>Benefits</t>
  </si>
  <si>
    <t>31010x</t>
  </si>
  <si>
    <t>BACK INTO AMOUNTS</t>
  </si>
  <si>
    <t>33210x</t>
  </si>
  <si>
    <t>Certificated</t>
  </si>
  <si>
    <t>35010x</t>
  </si>
  <si>
    <t>36010x</t>
  </si>
  <si>
    <t xml:space="preserve">Base Salary </t>
  </si>
  <si>
    <t>1XXX</t>
  </si>
  <si>
    <t>Total Cost</t>
  </si>
  <si>
    <t xml:space="preserve">STRS </t>
  </si>
  <si>
    <t>Classified (objects beginning with a 2xxxxx)</t>
  </si>
  <si>
    <t>HOW TO BACK INTO SALARIES AND BENEFITS</t>
  </si>
  <si>
    <t>2xxxxx</t>
  </si>
  <si>
    <t>Medicare</t>
  </si>
  <si>
    <t>Certificated Salaries</t>
  </si>
  <si>
    <t>32020x</t>
  </si>
  <si>
    <t>Unemployment</t>
  </si>
  <si>
    <t>33120x</t>
  </si>
  <si>
    <t>33220x</t>
  </si>
  <si>
    <t>Worker's Compensation</t>
  </si>
  <si>
    <t>35020x</t>
  </si>
  <si>
    <t>36020x</t>
  </si>
  <si>
    <t>Subtotal</t>
  </si>
  <si>
    <t>enter total here</t>
  </si>
  <si>
    <t>Salaries</t>
  </si>
  <si>
    <r>
      <rPr>
        <sz val="9"/>
        <color theme="1"/>
        <rFont val="Arial"/>
      </rPr>
      <t xml:space="preserve">1. Enter the amount of the total Gross Salary (EWA/Stipend) in the </t>
    </r>
    <r>
      <rPr>
        <sz val="9"/>
        <color rgb="FF0070C0"/>
        <rFont val="Arial"/>
      </rPr>
      <t>blue shaded area</t>
    </r>
    <r>
      <rPr>
        <sz val="9"/>
        <color theme="1"/>
        <rFont val="Arial"/>
      </rPr>
      <t xml:space="preserve"> above, please make sure that it is put in the correct category (Certificated or Classified)</t>
    </r>
  </si>
  <si>
    <t>2  Enter the  salary and benefits account strings using the object codes listed above in either the Decrease or Increase section of the form, if paying:</t>
  </si>
  <si>
    <t xml:space="preserve">Health &amp; Welfare </t>
  </si>
  <si>
    <t>a) Extra work - object code ends with a 4 (110004 or 210004) and for benefits use the codes above replacing the "x" with a 4</t>
  </si>
  <si>
    <t>b) Overtime - object code ends with a 6 (110006 or 210006) and for benefits use the codes above replacing the "x" with a 6</t>
  </si>
  <si>
    <t>c) Substitute - object code ends with a 1 (110001 or 210001) and for benefits use the codes above replacing the "x" with a 1</t>
  </si>
  <si>
    <t>Total</t>
  </si>
  <si>
    <t>3. The total cost is the amount needed to cover the EWA/Stipend amount</t>
  </si>
  <si>
    <t>Classified</t>
  </si>
  <si>
    <t>Base Salary</t>
  </si>
  <si>
    <t>2XXX</t>
  </si>
  <si>
    <t xml:space="preserve">PERS </t>
  </si>
  <si>
    <t>Classified Salaries</t>
  </si>
  <si>
    <t xml:space="preserve">Social Security </t>
  </si>
  <si>
    <t xml:space="preserve">Medicare </t>
  </si>
  <si>
    <t xml:space="preserve">Unemployment </t>
  </si>
  <si>
    <t xml:space="preserve">Total Cost </t>
  </si>
  <si>
    <t>4. Health and Welfare is not included above if calculating permenant salary add $18,601.33 (annual) for H/W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</si>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</sst>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00"/>
    <numFmt numFmtId="166" formatCode="0.000%"/>
    <numFmt numFmtId="167" formatCode="0.000"/>
  </numFmts>
  <fonts count="16" x14ac:knownFonts="1">
    <font>
      <sz val="11"/>
      <color theme="1"/>
      <name val="Calibri"/>
      <scheme val="minor"/>
    </font>
    <font>
      <b/>
      <sz val="18"/>
      <color theme="1"/>
      <name val="Arial"/>
    </font>
    <font>
      <b/>
      <sz val="14"/>
      <color theme="1"/>
      <name val="Arial"/>
    </font>
    <font>
      <sz val="11"/>
      <color theme="1"/>
      <name val="Calibri"/>
    </font>
    <font>
      <sz val="11"/>
      <name val="Calibri"/>
    </font>
    <font>
      <b/>
      <sz val="10"/>
      <color rgb="FFFF0000"/>
      <name val="Arial"/>
    </font>
    <font>
      <b/>
      <sz val="10"/>
      <color theme="1"/>
      <name val="Arial"/>
    </font>
    <font>
      <b/>
      <sz val="16"/>
      <color theme="1"/>
      <name val="Arial"/>
    </font>
    <font>
      <sz val="10"/>
      <color theme="1"/>
      <name val="Arial"/>
    </font>
    <font>
      <sz val="12"/>
      <color theme="1"/>
      <name val="Arial"/>
    </font>
    <font>
      <b/>
      <sz val="11"/>
      <color rgb="FFFF0000"/>
      <name val="Calibri"/>
    </font>
    <font>
      <b/>
      <sz val="12"/>
      <color theme="1"/>
      <name val="Arial"/>
    </font>
    <font>
      <b/>
      <sz val="11"/>
      <color theme="1"/>
      <name val="Calibri"/>
    </font>
    <font>
      <sz val="9"/>
      <color theme="1"/>
      <name val="Arial"/>
    </font>
    <font>
      <sz val="8"/>
      <color theme="1"/>
      <name val="Arial"/>
    </font>
    <font>
      <sz val="9"/>
      <color rgb="FF0070C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2F3"/>
        <bgColor rgb="FFD9E2F3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6" fillId="2" borderId="9" xfId="0" applyFont="1" applyFill="1" applyBorder="1"/>
    <xf numFmtId="0" fontId="3" fillId="2" borderId="9" xfId="0" applyFont="1" applyFill="1" applyBorder="1"/>
    <xf numFmtId="0" fontId="3" fillId="0" borderId="10" xfId="0" applyFont="1" applyBorder="1"/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43" fontId="8" fillId="3" borderId="9" xfId="0" applyNumberFormat="1" applyFont="1" applyFill="1" applyBorder="1"/>
    <xf numFmtId="0" fontId="5" fillId="0" borderId="0" xfId="0" applyFont="1"/>
    <xf numFmtId="0" fontId="9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3" fontId="3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9" fillId="0" borderId="16" xfId="0" applyFont="1" applyBorder="1" applyAlignment="1">
      <alignment horizontal="center"/>
    </xf>
    <xf numFmtId="164" fontId="9" fillId="4" borderId="17" xfId="0" applyNumberFormat="1" applyFont="1" applyFill="1" applyBorder="1"/>
    <xf numFmtId="0" fontId="6" fillId="0" borderId="0" xfId="0" applyFont="1" applyAlignment="1">
      <alignment horizontal="center"/>
    </xf>
    <xf numFmtId="164" fontId="9" fillId="0" borderId="16" xfId="0" applyNumberFormat="1" applyFont="1" applyBorder="1"/>
    <xf numFmtId="44" fontId="6" fillId="0" borderId="18" xfId="0" applyNumberFormat="1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164" fontId="9" fillId="0" borderId="17" xfId="0" applyNumberFormat="1" applyFont="1" applyBorder="1"/>
    <xf numFmtId="0" fontId="8" fillId="0" borderId="0" xfId="0" applyFont="1" applyAlignment="1">
      <alignment horizontal="left"/>
    </xf>
    <xf numFmtId="0" fontId="3" fillId="0" borderId="23" xfId="0" applyFont="1" applyBorder="1"/>
    <xf numFmtId="0" fontId="3" fillId="0" borderId="24" xfId="0" applyFont="1" applyBorder="1"/>
    <xf numFmtId="43" fontId="3" fillId="5" borderId="26" xfId="0" applyNumberFormat="1" applyFont="1" applyFill="1" applyBorder="1"/>
    <xf numFmtId="43" fontId="3" fillId="0" borderId="0" xfId="0" applyNumberFormat="1" applyFont="1"/>
    <xf numFmtId="0" fontId="11" fillId="0" borderId="27" xfId="0" applyFont="1" applyBorder="1"/>
    <xf numFmtId="10" fontId="11" fillId="0" borderId="28" xfId="0" applyNumberFormat="1" applyFont="1" applyBorder="1"/>
    <xf numFmtId="0" fontId="11" fillId="0" borderId="28" xfId="0" applyFont="1" applyBorder="1" applyAlignment="1">
      <alignment horizontal="center"/>
    </xf>
    <xf numFmtId="164" fontId="11" fillId="0" borderId="29" xfId="0" applyNumberFormat="1" applyFont="1" applyBorder="1"/>
    <xf numFmtId="164" fontId="11" fillId="0" borderId="16" xfId="0" applyNumberFormat="1" applyFont="1" applyBorder="1"/>
    <xf numFmtId="43" fontId="12" fillId="0" borderId="0" xfId="0" applyNumberFormat="1" applyFont="1"/>
    <xf numFmtId="0" fontId="12" fillId="0" borderId="0" xfId="0" applyFont="1"/>
    <xf numFmtId="0" fontId="3" fillId="0" borderId="3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31" xfId="0" applyFont="1" applyBorder="1"/>
    <xf numFmtId="166" fontId="11" fillId="0" borderId="32" xfId="0" applyNumberFormat="1" applyFont="1" applyBorder="1"/>
    <xf numFmtId="0" fontId="3" fillId="0" borderId="33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164" fontId="11" fillId="0" borderId="34" xfId="0" applyNumberFormat="1" applyFont="1" applyBorder="1"/>
    <xf numFmtId="164" fontId="11" fillId="0" borderId="32" xfId="0" applyNumberFormat="1" applyFont="1" applyBorder="1"/>
    <xf numFmtId="0" fontId="13" fillId="0" borderId="0" xfId="0" applyFont="1" applyAlignment="1">
      <alignment horizontal="left"/>
    </xf>
    <xf numFmtId="0" fontId="9" fillId="0" borderId="35" xfId="0" applyFont="1" applyBorder="1"/>
    <xf numFmtId="0" fontId="14" fillId="0" borderId="0" xfId="0" applyFont="1" applyAlignment="1">
      <alignment horizontal="left"/>
    </xf>
    <xf numFmtId="167" fontId="9" fillId="0" borderId="36" xfId="0" applyNumberFormat="1" applyFont="1" applyBorder="1"/>
    <xf numFmtId="0" fontId="9" fillId="0" borderId="36" xfId="0" applyFont="1" applyBorder="1" applyAlignment="1">
      <alignment horizontal="center"/>
    </xf>
    <xf numFmtId="164" fontId="9" fillId="5" borderId="37" xfId="0" applyNumberFormat="1" applyFont="1" applyFill="1" applyBorder="1"/>
    <xf numFmtId="0" fontId="8" fillId="0" borderId="0" xfId="0" applyFont="1"/>
    <xf numFmtId="164" fontId="9" fillId="5" borderId="36" xfId="0" applyNumberFormat="1" applyFont="1" applyFill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166" fontId="11" fillId="0" borderId="28" xfId="0" applyNumberFormat="1" applyFont="1" applyBorder="1"/>
    <xf numFmtId="0" fontId="14" fillId="0" borderId="0" xfId="0" applyFont="1" applyAlignment="1">
      <alignment horizontal="center"/>
    </xf>
    <xf numFmtId="0" fontId="11" fillId="0" borderId="0" xfId="0" applyFont="1"/>
    <xf numFmtId="166" fontId="11" fillId="0" borderId="0" xfId="0" applyNumberFormat="1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0" fontId="9" fillId="0" borderId="22" xfId="0" applyFont="1" applyBorder="1"/>
    <xf numFmtId="43" fontId="3" fillId="0" borderId="23" xfId="0" applyNumberFormat="1" applyFont="1" applyBorder="1"/>
    <xf numFmtId="10" fontId="11" fillId="0" borderId="41" xfId="0" applyNumberFormat="1" applyFont="1" applyBorder="1"/>
    <xf numFmtId="0" fontId="9" fillId="0" borderId="28" xfId="0" applyFont="1" applyBorder="1" applyAlignment="1">
      <alignment horizontal="center"/>
    </xf>
    <xf numFmtId="164" fontId="11" fillId="0" borderId="28" xfId="0" applyNumberFormat="1" applyFont="1" applyBorder="1"/>
    <xf numFmtId="0" fontId="3" fillId="0" borderId="32" xfId="0" applyFont="1" applyBorder="1"/>
    <xf numFmtId="165" fontId="9" fillId="0" borderId="22" xfId="0" applyNumberFormat="1" applyFont="1" applyBorder="1"/>
    <xf numFmtId="165" fontId="9" fillId="0" borderId="25" xfId="0" applyNumberFormat="1" applyFont="1" applyBorder="1"/>
    <xf numFmtId="0" fontId="2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2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10" fillId="0" borderId="23" xfId="0" applyFont="1" applyBorder="1" applyAlignment="1">
      <alignment horizontal="center"/>
    </xf>
    <xf numFmtId="0" fontId="0" fillId="0" borderId="0" xfId="0"/>
    <xf numFmtId="0" fontId="4" fillId="0" borderId="24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000"/>
  <sheetViews>
    <sheetView tabSelected="1" workbookViewId="0">
      <selection activeCell="F18" sqref="F18"/>
    </sheetView>
  </sheetViews>
  <sheetFormatPr defaultColWidth="14.42578125" defaultRowHeight="15" customHeight="1" x14ac:dyDescent="0.25"/>
  <cols>
    <col min="1" max="5" width="8.85546875" customWidth="1"/>
    <col min="6" max="6" width="14.140625" customWidth="1"/>
    <col min="7" max="26" width="8.85546875" customWidth="1"/>
  </cols>
  <sheetData>
    <row r="2" spans="1:18" ht="18" x14ac:dyDescent="0.2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80"/>
    </row>
    <row r="3" spans="1:18" x14ac:dyDescent="0.25">
      <c r="D3" s="81"/>
      <c r="E3" s="82"/>
      <c r="F3" s="82"/>
      <c r="G3" s="82"/>
    </row>
    <row r="4" spans="1:18" x14ac:dyDescent="0.25">
      <c r="A4" s="2"/>
      <c r="B4" s="3"/>
      <c r="C4" s="3"/>
      <c r="D4" s="3"/>
      <c r="E4" s="3"/>
      <c r="F4" s="3"/>
      <c r="G4" s="3"/>
      <c r="H4" s="3"/>
      <c r="I4" s="4"/>
      <c r="J4" s="5"/>
      <c r="K4" s="5"/>
      <c r="L4" s="5"/>
      <c r="M4" s="5"/>
      <c r="N4" s="5"/>
      <c r="O4" s="5"/>
      <c r="P4" s="5"/>
      <c r="Q4" s="5"/>
      <c r="R4" s="5"/>
    </row>
    <row r="5" spans="1:18" x14ac:dyDescent="0.25">
      <c r="A5" s="6"/>
      <c r="B5" s="7" t="s">
        <v>3</v>
      </c>
      <c r="C5" s="8"/>
      <c r="D5" s="8"/>
      <c r="E5" s="8"/>
      <c r="F5" s="8"/>
      <c r="G5" s="8"/>
      <c r="I5" s="9"/>
      <c r="J5" s="5"/>
      <c r="K5" s="5"/>
      <c r="L5" s="5"/>
      <c r="M5" s="5"/>
      <c r="N5" s="5"/>
      <c r="O5" s="5"/>
      <c r="P5" s="5"/>
      <c r="Q5" s="5"/>
      <c r="R5" s="5"/>
    </row>
    <row r="6" spans="1:18" x14ac:dyDescent="0.25">
      <c r="A6" s="6"/>
      <c r="B6" s="11" t="s">
        <v>4</v>
      </c>
      <c r="C6" s="12" t="s">
        <v>5</v>
      </c>
      <c r="F6" s="13">
        <v>0</v>
      </c>
      <c r="G6" s="14" t="s">
        <v>6</v>
      </c>
      <c r="I6" s="9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6"/>
      <c r="B7" s="5"/>
      <c r="C7" s="5"/>
      <c r="D7" s="5"/>
      <c r="E7" s="5"/>
      <c r="F7" s="5"/>
      <c r="G7" s="5"/>
      <c r="H7" s="5"/>
      <c r="I7" s="16"/>
      <c r="J7" s="5"/>
      <c r="K7" s="5"/>
      <c r="L7" s="5"/>
      <c r="M7" s="5"/>
      <c r="N7" s="5"/>
      <c r="O7" s="5"/>
      <c r="P7" s="5"/>
      <c r="Q7" s="5"/>
      <c r="R7" s="5"/>
    </row>
    <row r="8" spans="1:18" x14ac:dyDescent="0.25">
      <c r="A8" s="6"/>
      <c r="B8" s="17" t="s">
        <v>8</v>
      </c>
      <c r="C8" s="12" t="s">
        <v>9</v>
      </c>
      <c r="D8" s="5"/>
      <c r="E8" s="5"/>
      <c r="F8" s="19">
        <f>+$F$6*'Back-in Salaries'!B10</f>
        <v>0</v>
      </c>
      <c r="G8" s="19"/>
      <c r="H8" s="5"/>
      <c r="I8" s="16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 s="6"/>
      <c r="B9" s="5"/>
      <c r="C9" s="12" t="s">
        <v>11</v>
      </c>
      <c r="D9" s="5"/>
      <c r="E9" s="5"/>
      <c r="F9" s="19">
        <f>+$F$6*'Back-in Salaries'!B11</f>
        <v>0</v>
      </c>
      <c r="G9" s="5"/>
      <c r="H9" s="5"/>
      <c r="I9" s="16"/>
      <c r="J9" s="5"/>
      <c r="K9" s="5"/>
      <c r="L9" s="5"/>
      <c r="M9" s="5"/>
      <c r="N9" s="5"/>
      <c r="O9" s="5"/>
      <c r="P9" s="5"/>
      <c r="Q9" s="5"/>
      <c r="R9" s="5"/>
    </row>
    <row r="10" spans="1:18" x14ac:dyDescent="0.25">
      <c r="A10" s="6"/>
      <c r="B10" s="5"/>
      <c r="C10" s="12" t="s">
        <v>13</v>
      </c>
      <c r="D10" s="5"/>
      <c r="E10" s="5"/>
      <c r="F10" s="19">
        <f>+$F$6*'Back-in Salaries'!B12</f>
        <v>0</v>
      </c>
      <c r="G10" s="5"/>
      <c r="H10" s="5"/>
      <c r="I10" s="16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25">
      <c r="A11" s="6"/>
      <c r="B11" s="5"/>
      <c r="C11" s="12" t="s">
        <v>14</v>
      </c>
      <c r="D11" s="5"/>
      <c r="E11" s="5"/>
      <c r="F11" s="19">
        <f>+$F$6*'Back-in Salaries'!B13</f>
        <v>0</v>
      </c>
      <c r="G11" s="5"/>
      <c r="H11" s="5"/>
      <c r="I11" s="16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25">
      <c r="A12" s="6"/>
      <c r="B12" s="5"/>
      <c r="C12" s="12"/>
      <c r="D12" s="5"/>
      <c r="E12" s="5"/>
      <c r="F12" s="19"/>
      <c r="G12" s="5"/>
      <c r="H12" s="5"/>
      <c r="I12" s="16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25">
      <c r="A13" s="6"/>
      <c r="B13" s="5"/>
      <c r="C13" s="26" t="s">
        <v>17</v>
      </c>
      <c r="D13" s="26"/>
      <c r="E13" s="5"/>
      <c r="F13" s="28">
        <f>SUM(F6:F12)</f>
        <v>0</v>
      </c>
      <c r="G13" s="5"/>
      <c r="H13" s="19"/>
      <c r="I13" s="16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s="6"/>
      <c r="B14" s="5"/>
      <c r="C14" s="5"/>
      <c r="D14" s="5"/>
      <c r="E14" s="5"/>
      <c r="F14" s="5"/>
      <c r="G14" s="5"/>
      <c r="H14" s="5"/>
      <c r="I14" s="16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s="6"/>
      <c r="B15" s="5"/>
      <c r="C15" s="5"/>
      <c r="D15" s="5"/>
      <c r="E15" s="5"/>
      <c r="F15" s="5"/>
      <c r="G15" s="5"/>
      <c r="H15" s="5"/>
      <c r="I15" s="16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25">
      <c r="A16" s="6"/>
      <c r="B16" s="7" t="s">
        <v>19</v>
      </c>
      <c r="C16" s="8"/>
      <c r="D16" s="8"/>
      <c r="E16" s="8"/>
      <c r="F16" s="8"/>
      <c r="I16" s="9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6"/>
      <c r="B17" s="11" t="s">
        <v>4</v>
      </c>
      <c r="C17" s="12" t="s">
        <v>21</v>
      </c>
      <c r="F17" s="13">
        <v>0</v>
      </c>
      <c r="G17" s="14" t="s">
        <v>6</v>
      </c>
      <c r="I17" s="9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6"/>
      <c r="B18" s="33"/>
      <c r="C18" s="5"/>
      <c r="D18" s="5"/>
      <c r="E18" s="5"/>
      <c r="F18" s="5"/>
      <c r="G18" s="19"/>
      <c r="H18" s="5"/>
      <c r="I18" s="16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25">
      <c r="A19" s="6"/>
      <c r="B19" s="17" t="s">
        <v>8</v>
      </c>
      <c r="C19" s="12" t="s">
        <v>24</v>
      </c>
      <c r="D19" s="5"/>
      <c r="E19" s="5"/>
      <c r="F19" s="19">
        <f>+$F$17*'Back-in Salaries'!B22</f>
        <v>0</v>
      </c>
      <c r="G19" s="19"/>
      <c r="H19" s="19"/>
      <c r="I19" s="16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25">
      <c r="A20" s="6"/>
      <c r="B20" s="5"/>
      <c r="C20" s="12" t="s">
        <v>26</v>
      </c>
      <c r="D20" s="5"/>
      <c r="E20" s="5"/>
      <c r="F20" s="19">
        <f>+$F$17*'Back-in Salaries'!B23</f>
        <v>0</v>
      </c>
      <c r="G20" s="5"/>
      <c r="H20" s="19"/>
      <c r="I20" s="16"/>
      <c r="J20" s="5"/>
      <c r="K20" s="5"/>
      <c r="L20" s="5"/>
      <c r="M20" s="5"/>
      <c r="N20" s="5"/>
      <c r="O20" s="5"/>
      <c r="P20" s="5"/>
      <c r="Q20" s="5"/>
      <c r="R20" s="5"/>
    </row>
    <row r="21" spans="1:18" ht="15.75" customHeight="1" x14ac:dyDescent="0.25">
      <c r="A21" s="6"/>
      <c r="B21" s="5"/>
      <c r="C21" s="12" t="s">
        <v>27</v>
      </c>
      <c r="D21" s="5"/>
      <c r="E21" s="5"/>
      <c r="F21" s="19">
        <f>+$F$17*'Back-in Salaries'!B24</f>
        <v>0</v>
      </c>
      <c r="G21" s="19"/>
      <c r="H21" s="19"/>
      <c r="I21" s="16"/>
      <c r="J21" s="5"/>
      <c r="K21" s="5"/>
      <c r="L21" s="5"/>
      <c r="M21" s="5"/>
      <c r="N21" s="5"/>
      <c r="O21" s="5"/>
      <c r="P21" s="5"/>
      <c r="Q21" s="5"/>
      <c r="R21" s="5"/>
    </row>
    <row r="22" spans="1:18" ht="15.75" customHeight="1" x14ac:dyDescent="0.25">
      <c r="A22" s="6"/>
      <c r="B22" s="5"/>
      <c r="C22" s="12" t="s">
        <v>29</v>
      </c>
      <c r="D22" s="5"/>
      <c r="E22" s="5"/>
      <c r="F22" s="19">
        <f>+$F$17*'Back-in Salaries'!B25</f>
        <v>0</v>
      </c>
      <c r="G22" s="19"/>
      <c r="H22" s="19"/>
      <c r="I22" s="16"/>
      <c r="J22" s="5"/>
      <c r="K22" s="5"/>
      <c r="L22" s="5"/>
      <c r="M22" s="5"/>
      <c r="N22" s="5"/>
      <c r="O22" s="5"/>
      <c r="P22" s="5"/>
      <c r="Q22" s="5"/>
      <c r="R22" s="5"/>
    </row>
    <row r="23" spans="1:18" ht="15.75" customHeight="1" x14ac:dyDescent="0.25">
      <c r="A23" s="6"/>
      <c r="B23" s="5"/>
      <c r="C23" s="12" t="s">
        <v>30</v>
      </c>
      <c r="D23" s="5"/>
      <c r="E23" s="5"/>
      <c r="F23" s="19">
        <f>+$F$17*'Back-in Salaries'!B26</f>
        <v>0</v>
      </c>
      <c r="G23" s="19"/>
      <c r="H23" s="19"/>
      <c r="I23" s="16"/>
      <c r="J23" s="5"/>
      <c r="K23" s="5"/>
      <c r="L23" s="5"/>
      <c r="M23" s="5"/>
      <c r="N23" s="5"/>
      <c r="O23" s="5"/>
      <c r="P23" s="5"/>
      <c r="Q23" s="5"/>
      <c r="R23" s="5"/>
    </row>
    <row r="24" spans="1:18" ht="15.75" customHeight="1" x14ac:dyDescent="0.25">
      <c r="A24" s="6"/>
      <c r="B24" s="5"/>
      <c r="C24" s="5"/>
      <c r="D24" s="5"/>
      <c r="E24" s="5"/>
      <c r="F24" s="5"/>
      <c r="G24" s="5"/>
      <c r="H24" s="5"/>
      <c r="I24" s="16"/>
      <c r="J24" s="5"/>
      <c r="K24" s="5"/>
      <c r="L24" s="5"/>
      <c r="M24" s="5"/>
      <c r="N24" s="5"/>
      <c r="O24" s="5"/>
      <c r="P24" s="5"/>
      <c r="Q24" s="5"/>
      <c r="R24" s="5"/>
    </row>
    <row r="25" spans="1:18" ht="15.75" customHeight="1" x14ac:dyDescent="0.25">
      <c r="A25" s="6"/>
      <c r="B25" s="5"/>
      <c r="C25" s="26" t="s">
        <v>17</v>
      </c>
      <c r="D25" s="26"/>
      <c r="E25" s="5"/>
      <c r="F25" s="28">
        <f>SUM(F17:F24)</f>
        <v>0</v>
      </c>
      <c r="G25" s="5"/>
      <c r="H25" s="19"/>
      <c r="I25" s="16"/>
      <c r="J25" s="5"/>
      <c r="K25" s="5"/>
      <c r="L25" s="5"/>
      <c r="M25" s="5"/>
      <c r="N25" s="5"/>
      <c r="O25" s="5"/>
      <c r="P25" s="5"/>
      <c r="Q25" s="5"/>
      <c r="R25" s="5"/>
    </row>
    <row r="26" spans="1:18" ht="15.75" customHeight="1" x14ac:dyDescent="0.25">
      <c r="A26" s="6"/>
      <c r="B26" s="5"/>
      <c r="C26" s="5"/>
      <c r="D26" s="5"/>
      <c r="E26" s="5"/>
      <c r="F26" s="5"/>
      <c r="G26" s="5"/>
      <c r="H26" s="5"/>
      <c r="I26" s="16"/>
      <c r="J26" s="5"/>
      <c r="K26" s="5"/>
      <c r="L26" s="5"/>
      <c r="M26" s="5"/>
      <c r="N26" s="5"/>
      <c r="O26" s="5"/>
      <c r="P26" s="5"/>
      <c r="Q26" s="5"/>
      <c r="R26" s="5"/>
    </row>
    <row r="27" spans="1:18" ht="15.75" customHeight="1" x14ac:dyDescent="0.25">
      <c r="A27" s="45"/>
      <c r="B27" s="46"/>
      <c r="C27" s="46"/>
      <c r="D27" s="46"/>
      <c r="E27" s="46"/>
      <c r="F27" s="46"/>
      <c r="G27" s="46"/>
      <c r="H27" s="46"/>
      <c r="I27" s="49"/>
      <c r="J27" s="5"/>
      <c r="K27" s="5"/>
      <c r="L27" s="5"/>
      <c r="M27" s="5"/>
      <c r="N27" s="5"/>
      <c r="O27" s="5"/>
      <c r="P27" s="5"/>
      <c r="Q27" s="5"/>
      <c r="R27" s="5"/>
    </row>
    <row r="28" spans="1:18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ht="15.75" customHeight="1" x14ac:dyDescent="0.25">
      <c r="A29" s="5"/>
      <c r="B29" s="53" t="s">
        <v>34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ht="15.75" customHeight="1" x14ac:dyDescent="0.25">
      <c r="A30" s="5"/>
      <c r="B30" s="53" t="s">
        <v>35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ht="15.75" customHeight="1" x14ac:dyDescent="0.25">
      <c r="A31" s="5"/>
      <c r="B31" s="53"/>
      <c r="C31" s="55" t="s">
        <v>37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ht="15.75" customHeight="1" x14ac:dyDescent="0.25">
      <c r="A32" s="5"/>
      <c r="B32" s="53"/>
      <c r="C32" s="55" t="s">
        <v>38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ht="15.75" customHeight="1" x14ac:dyDescent="0.25">
      <c r="A33" s="5"/>
      <c r="B33" s="53"/>
      <c r="C33" s="55" t="s">
        <v>39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ht="15.75" customHeight="1" x14ac:dyDescent="0.25">
      <c r="A34" s="5"/>
      <c r="B34" s="53" t="s">
        <v>41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ht="15.75" customHeight="1" x14ac:dyDescent="0.25">
      <c r="A35" s="5"/>
      <c r="B35" s="53" t="s">
        <v>51</v>
      </c>
      <c r="C35" s="5"/>
      <c r="D35" s="65"/>
      <c r="E35" s="65"/>
      <c r="F35" s="65"/>
      <c r="G35" s="65"/>
      <c r="H35" s="65"/>
      <c r="I35" s="65"/>
      <c r="J35" s="5"/>
      <c r="K35" s="5"/>
      <c r="L35" s="5"/>
      <c r="M35" s="5"/>
      <c r="N35" s="5"/>
      <c r="O35" s="5"/>
      <c r="P35" s="5"/>
      <c r="Q35" s="5"/>
      <c r="R35" s="5"/>
    </row>
    <row r="36" spans="1:18" ht="15.75" customHeight="1" x14ac:dyDescent="0.25">
      <c r="A36" s="5"/>
      <c r="B36" s="5"/>
      <c r="C36" s="12"/>
      <c r="D36" s="55"/>
      <c r="E36" s="65"/>
      <c r="F36" s="65"/>
      <c r="G36" s="65"/>
      <c r="H36" s="65"/>
      <c r="I36" s="65"/>
      <c r="J36" s="5"/>
      <c r="K36" s="5"/>
      <c r="L36" s="5"/>
      <c r="M36" s="5"/>
      <c r="N36" s="5"/>
      <c r="O36" s="5"/>
      <c r="P36" s="5"/>
      <c r="Q36" s="5"/>
      <c r="R36" s="5"/>
    </row>
    <row r="37" spans="1:18" ht="15.75" customHeight="1" x14ac:dyDescent="0.25">
      <c r="A37" s="5"/>
      <c r="B37" s="5"/>
      <c r="C37" s="5"/>
      <c r="D37" s="55"/>
      <c r="E37" s="65"/>
      <c r="F37" s="65"/>
      <c r="G37" s="65"/>
      <c r="H37" s="65"/>
      <c r="I37" s="65"/>
      <c r="J37" s="5"/>
      <c r="K37" s="5"/>
      <c r="L37" s="5"/>
      <c r="M37" s="5"/>
      <c r="N37" s="5"/>
      <c r="O37" s="5"/>
      <c r="P37" s="5"/>
      <c r="Q37" s="5"/>
      <c r="R37" s="5"/>
    </row>
    <row r="38" spans="1:18" ht="15.75" customHeight="1" x14ac:dyDescent="0.25"/>
    <row r="39" spans="1:18" ht="15.75" customHeight="1" x14ac:dyDescent="0.25"/>
    <row r="40" spans="1:18" ht="15.75" customHeight="1" x14ac:dyDescent="0.25"/>
    <row r="41" spans="1:18" ht="15.75" customHeight="1" x14ac:dyDescent="0.25"/>
    <row r="42" spans="1:18" ht="15.75" customHeight="1" x14ac:dyDescent="0.25"/>
    <row r="43" spans="1:18" ht="15.75" customHeight="1" x14ac:dyDescent="0.25"/>
    <row r="44" spans="1:18" ht="15.75" customHeight="1" x14ac:dyDescent="0.25"/>
    <row r="45" spans="1:18" ht="15.75" customHeight="1" x14ac:dyDescent="0.25"/>
    <row r="46" spans="1:18" ht="15.75" customHeight="1" x14ac:dyDescent="0.25"/>
    <row r="47" spans="1:18" ht="15.75" customHeight="1" x14ac:dyDescent="0.25"/>
    <row r="48" spans="1:1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J2"/>
    <mergeCell ref="D3:G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A3" sqref="A3:D3"/>
    </sheetView>
  </sheetViews>
  <sheetFormatPr defaultColWidth="14.42578125" defaultRowHeight="15" customHeight="1" x14ac:dyDescent="0.25"/>
  <cols>
    <col min="1" max="1" width="31.42578125" customWidth="1"/>
    <col min="2" max="2" width="17" customWidth="1"/>
    <col min="3" max="3" width="15.28515625" customWidth="1"/>
    <col min="4" max="4" width="24.85546875" hidden="1" customWidth="1"/>
    <col min="5" max="5" width="9.140625" hidden="1" customWidth="1"/>
    <col min="6" max="6" width="20.140625" customWidth="1"/>
    <col min="7" max="7" width="9.140625" customWidth="1"/>
    <col min="8" max="8" width="16.28515625" customWidth="1"/>
    <col min="9" max="10" width="9.140625" customWidth="1"/>
    <col min="11" max="11" width="14.85546875" customWidth="1"/>
    <col min="12" max="26" width="9.140625" customWidth="1"/>
  </cols>
  <sheetData>
    <row r="1" spans="1:26" ht="15.75" customHeight="1" x14ac:dyDescent="0.35">
      <c r="A1" s="89" t="s">
        <v>0</v>
      </c>
      <c r="B1" s="87"/>
      <c r="C1" s="87"/>
      <c r="D1" s="8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90" t="s">
        <v>2</v>
      </c>
      <c r="B2" s="87"/>
      <c r="C2" s="87"/>
      <c r="D2" s="8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90" t="s">
        <v>52</v>
      </c>
      <c r="B3" s="87"/>
      <c r="C3" s="87"/>
      <c r="D3" s="8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0"/>
      <c r="B4" s="10"/>
      <c r="C4" s="10"/>
      <c r="D4" s="1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91" t="s">
        <v>7</v>
      </c>
      <c r="B5" s="87"/>
      <c r="C5" s="87"/>
      <c r="D5" s="8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8"/>
      <c r="B7" s="1"/>
      <c r="C7" s="20"/>
      <c r="D7" s="1"/>
      <c r="E7" s="1"/>
      <c r="F7" s="14" t="s">
        <v>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3" t="s">
        <v>12</v>
      </c>
      <c r="B8" s="84"/>
      <c r="C8" s="84"/>
      <c r="D8" s="85"/>
      <c r="E8" s="1"/>
      <c r="F8" s="2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2" t="s">
        <v>15</v>
      </c>
      <c r="B9" s="23"/>
      <c r="C9" s="24" t="s">
        <v>16</v>
      </c>
      <c r="D9" s="25"/>
      <c r="E9" s="1"/>
      <c r="F9" s="27">
        <f>H13-SUM(F10:F13)</f>
        <v>0</v>
      </c>
      <c r="G9" s="1"/>
      <c r="H9" s="29"/>
      <c r="I9" s="30"/>
      <c r="J9" s="30"/>
      <c r="K9" s="30"/>
      <c r="L9" s="30"/>
      <c r="M9" s="3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2" t="s">
        <v>18</v>
      </c>
      <c r="B10" s="76">
        <v>0.191</v>
      </c>
      <c r="C10" s="24">
        <v>3101</v>
      </c>
      <c r="D10" s="32">
        <f t="shared" ref="D10:D13" si="0">($D$9*B10)</f>
        <v>0</v>
      </c>
      <c r="E10" s="1"/>
      <c r="F10" s="27">
        <f t="shared" ref="F10:F13" si="1">ROUND($K$14*B10,2)</f>
        <v>0</v>
      </c>
      <c r="G10" s="1"/>
      <c r="H10" s="86" t="s">
        <v>20</v>
      </c>
      <c r="I10" s="87"/>
      <c r="J10" s="87"/>
      <c r="K10" s="87"/>
      <c r="L10" s="87"/>
      <c r="M10" s="8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2" t="s">
        <v>22</v>
      </c>
      <c r="B11" s="76">
        <v>1.4500000000000001E-2</v>
      </c>
      <c r="C11" s="24">
        <v>3321</v>
      </c>
      <c r="D11" s="32">
        <f t="shared" si="0"/>
        <v>0</v>
      </c>
      <c r="E11" s="1"/>
      <c r="F11" s="27">
        <f t="shared" si="1"/>
        <v>0</v>
      </c>
      <c r="G11" s="1"/>
      <c r="H11" s="86" t="s">
        <v>23</v>
      </c>
      <c r="I11" s="87"/>
      <c r="J11" s="87"/>
      <c r="K11" s="87"/>
      <c r="L11" s="87"/>
      <c r="M11" s="8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2" t="s">
        <v>25</v>
      </c>
      <c r="B12" s="77">
        <v>5.0000000000000001E-4</v>
      </c>
      <c r="C12" s="24">
        <v>3501</v>
      </c>
      <c r="D12" s="32">
        <f t="shared" si="0"/>
        <v>0</v>
      </c>
      <c r="E12" s="1"/>
      <c r="F12" s="27">
        <f t="shared" si="1"/>
        <v>0</v>
      </c>
      <c r="G12" s="1"/>
      <c r="H12" s="34"/>
      <c r="I12" s="1"/>
      <c r="J12" s="1"/>
      <c r="K12" s="1"/>
      <c r="L12" s="1"/>
      <c r="M12" s="3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2" t="s">
        <v>28</v>
      </c>
      <c r="B13" s="77">
        <v>1.2189999999999999E-2</v>
      </c>
      <c r="C13" s="24">
        <v>3601</v>
      </c>
      <c r="D13" s="32">
        <f t="shared" si="0"/>
        <v>0</v>
      </c>
      <c r="E13" s="1"/>
      <c r="F13" s="27">
        <f t="shared" si="1"/>
        <v>0</v>
      </c>
      <c r="G13" s="1"/>
      <c r="H13" s="36"/>
      <c r="I13" s="1"/>
      <c r="J13" s="1"/>
      <c r="K13" s="37">
        <f>ROUND(H13-(H13/(1+B14)),2)</f>
        <v>0</v>
      </c>
      <c r="L13" s="1" t="s">
        <v>8</v>
      </c>
      <c r="M13" s="3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38" t="s">
        <v>31</v>
      </c>
      <c r="B14" s="39">
        <f>SUM(B10:B13)</f>
        <v>0.21819000000000002</v>
      </c>
      <c r="C14" s="40"/>
      <c r="D14" s="41">
        <f>SUM(D9:D13)</f>
        <v>0</v>
      </c>
      <c r="E14" s="1"/>
      <c r="F14" s="42">
        <f>SUM(F9:F13)</f>
        <v>0</v>
      </c>
      <c r="G14" s="1"/>
      <c r="H14" s="34" t="s">
        <v>32</v>
      </c>
      <c r="I14" s="1"/>
      <c r="J14" s="1"/>
      <c r="K14" s="43">
        <f>H13-K13</f>
        <v>0</v>
      </c>
      <c r="L14" s="44" t="s">
        <v>33</v>
      </c>
      <c r="M14" s="3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47"/>
      <c r="B15" s="48"/>
      <c r="C15" s="50"/>
      <c r="D15" s="51"/>
      <c r="E15" s="1"/>
      <c r="F15" s="52"/>
      <c r="G15" s="1"/>
      <c r="H15" s="34"/>
      <c r="I15" s="1"/>
      <c r="J15" s="1"/>
      <c r="K15" s="37">
        <f>H13-K13</f>
        <v>0</v>
      </c>
      <c r="L15" s="1" t="s">
        <v>33</v>
      </c>
      <c r="M15" s="3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54" t="s">
        <v>36</v>
      </c>
      <c r="B16" s="56"/>
      <c r="C16" s="57">
        <v>3401</v>
      </c>
      <c r="D16" s="58"/>
      <c r="E16" s="59"/>
      <c r="F16" s="60"/>
      <c r="G16" s="59"/>
      <c r="H16" s="61"/>
      <c r="I16" s="62"/>
      <c r="J16" s="62"/>
      <c r="K16" s="62"/>
      <c r="L16" s="62"/>
      <c r="M16" s="63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spans="1:26" ht="15.75" customHeight="1" x14ac:dyDescent="0.25">
      <c r="A17" s="38" t="s">
        <v>40</v>
      </c>
      <c r="B17" s="64"/>
      <c r="C17" s="40"/>
      <c r="D17" s="41">
        <f>D14+D16</f>
        <v>0</v>
      </c>
      <c r="E17" s="1"/>
      <c r="F17" s="42">
        <f>SUM(F14:F16)</f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66"/>
      <c r="B18" s="67"/>
      <c r="C18" s="68"/>
      <c r="D18" s="69"/>
      <c r="E18" s="1"/>
      <c r="F18" s="1"/>
      <c r="G18" s="1"/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20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3" t="s">
        <v>42</v>
      </c>
      <c r="B20" s="84"/>
      <c r="C20" s="84"/>
      <c r="D20" s="85"/>
      <c r="E20" s="1"/>
      <c r="F20" s="21"/>
      <c r="G20" s="1"/>
      <c r="H20" s="29"/>
      <c r="I20" s="30"/>
      <c r="J20" s="30"/>
      <c r="K20" s="30"/>
      <c r="L20" s="30"/>
      <c r="M20" s="3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2" t="s">
        <v>43</v>
      </c>
      <c r="B21" s="70"/>
      <c r="C21" s="24" t="s">
        <v>44</v>
      </c>
      <c r="D21" s="25">
        <v>3907.01</v>
      </c>
      <c r="E21" s="1"/>
      <c r="F21" s="27">
        <f>H23-SUM(F22:F26)</f>
        <v>0</v>
      </c>
      <c r="G21" s="1"/>
      <c r="H21" s="86" t="s">
        <v>20</v>
      </c>
      <c r="I21" s="87"/>
      <c r="J21" s="87"/>
      <c r="K21" s="87"/>
      <c r="L21" s="87"/>
      <c r="M21" s="8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2" t="s">
        <v>45</v>
      </c>
      <c r="B22" s="76">
        <v>0.26400000000000001</v>
      </c>
      <c r="C22" s="24">
        <v>3202</v>
      </c>
      <c r="D22" s="32">
        <f t="shared" ref="D22:D26" si="2">ROUND($D$21*B22,0)</f>
        <v>1031</v>
      </c>
      <c r="E22" s="1"/>
      <c r="F22" s="27">
        <f t="shared" ref="F22:F26" si="3">ROUND($K$25*B22,2)</f>
        <v>0</v>
      </c>
      <c r="G22" s="1"/>
      <c r="H22" s="86" t="s">
        <v>46</v>
      </c>
      <c r="I22" s="87"/>
      <c r="J22" s="87"/>
      <c r="K22" s="87"/>
      <c r="L22" s="87"/>
      <c r="M22" s="8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2" t="s">
        <v>47</v>
      </c>
      <c r="B23" s="76">
        <v>6.2E-2</v>
      </c>
      <c r="C23" s="24">
        <v>3312</v>
      </c>
      <c r="D23" s="32">
        <f t="shared" si="2"/>
        <v>242</v>
      </c>
      <c r="E23" s="1"/>
      <c r="F23" s="27">
        <f t="shared" si="3"/>
        <v>0</v>
      </c>
      <c r="G23" s="1"/>
      <c r="H23" s="36"/>
      <c r="I23" s="37"/>
      <c r="J23" s="37"/>
      <c r="K23" s="37">
        <f>ROUND(H23-(H23/(1+B27)),2)</f>
        <v>0</v>
      </c>
      <c r="L23" s="1" t="s">
        <v>8</v>
      </c>
      <c r="M23" s="3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2" t="s">
        <v>48</v>
      </c>
      <c r="B24" s="76">
        <f>B11</f>
        <v>1.4500000000000001E-2</v>
      </c>
      <c r="C24" s="24">
        <v>3322</v>
      </c>
      <c r="D24" s="32">
        <f t="shared" si="2"/>
        <v>57</v>
      </c>
      <c r="E24" s="1"/>
      <c r="F24" s="27">
        <f t="shared" si="3"/>
        <v>0</v>
      </c>
      <c r="G24" s="1"/>
      <c r="H24" s="34" t="s">
        <v>32</v>
      </c>
      <c r="I24" s="37"/>
      <c r="J24" s="37"/>
      <c r="K24" s="37"/>
      <c r="L24" s="1"/>
      <c r="M24" s="3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 t="s">
        <v>49</v>
      </c>
      <c r="B25" s="77">
        <f>B12</f>
        <v>5.0000000000000001E-4</v>
      </c>
      <c r="C25" s="24">
        <v>3502</v>
      </c>
      <c r="D25" s="32">
        <f t="shared" si="2"/>
        <v>2</v>
      </c>
      <c r="E25" s="1"/>
      <c r="F25" s="27">
        <f t="shared" si="3"/>
        <v>0</v>
      </c>
      <c r="G25" s="1"/>
      <c r="H25" s="71"/>
      <c r="I25" s="37"/>
      <c r="J25" s="37"/>
      <c r="K25" s="43">
        <f>H23-K23</f>
        <v>0</v>
      </c>
      <c r="L25" s="44" t="s">
        <v>33</v>
      </c>
      <c r="M25" s="3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2" t="s">
        <v>28</v>
      </c>
      <c r="B26" s="77">
        <f>B13</f>
        <v>1.2189999999999999E-2</v>
      </c>
      <c r="C26" s="24">
        <v>3602</v>
      </c>
      <c r="D26" s="32">
        <f t="shared" si="2"/>
        <v>48</v>
      </c>
      <c r="E26" s="1"/>
      <c r="F26" s="27">
        <f t="shared" si="3"/>
        <v>0</v>
      </c>
      <c r="G26" s="1"/>
      <c r="H26" s="61"/>
      <c r="I26" s="62"/>
      <c r="J26" s="62"/>
      <c r="K26" s="62"/>
      <c r="L26" s="62"/>
      <c r="M26" s="63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8" t="s">
        <v>50</v>
      </c>
      <c r="B27" s="72">
        <f>SUM(B22:B26)</f>
        <v>0.35319</v>
      </c>
      <c r="C27" s="73"/>
      <c r="D27" s="41">
        <f>SUM(D21:D26)</f>
        <v>5287.01</v>
      </c>
      <c r="E27" s="1"/>
      <c r="F27" s="74">
        <f>SUM(F21:F26)</f>
        <v>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7"/>
      <c r="B28" s="48"/>
      <c r="C28" s="50"/>
      <c r="D28" s="51"/>
      <c r="E28" s="1"/>
      <c r="F28" s="7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4" t="s">
        <v>36</v>
      </c>
      <c r="B29" s="56"/>
      <c r="C29" s="57">
        <v>3402</v>
      </c>
      <c r="D29" s="58"/>
      <c r="E29" s="59"/>
      <c r="F29" s="60"/>
      <c r="G29" s="59"/>
      <c r="H29" s="11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 ht="15.75" customHeight="1" x14ac:dyDescent="0.25">
      <c r="A30" s="38" t="s">
        <v>40</v>
      </c>
      <c r="B30" s="64"/>
      <c r="C30" s="40"/>
      <c r="D30" s="41">
        <f>D27+D29</f>
        <v>5287.01</v>
      </c>
      <c r="E30" s="1"/>
      <c r="F30" s="42">
        <f>SUM(F27:F29)</f>
        <v>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2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2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2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2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20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2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2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2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2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2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2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2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2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2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2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2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2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2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2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2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2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2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2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2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2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2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2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2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2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2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2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2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2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2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2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2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2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2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2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2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2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2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2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2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20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2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2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2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20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2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20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20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2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2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2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2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2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2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2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2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2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2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2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2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2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2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2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2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2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2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2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2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2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2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2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2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2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2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2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2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2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20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20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20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20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20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20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20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20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20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20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20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20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20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20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20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20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20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20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20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20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20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20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20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20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20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20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20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20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20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20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20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20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20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20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20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20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20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20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20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20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20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20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20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20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20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20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20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20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20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20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20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20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20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20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20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20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20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20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20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20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20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20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20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20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20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20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20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20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20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20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20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20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20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20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20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20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20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20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20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20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20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20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20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20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20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20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20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20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20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20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20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20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20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20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20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20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20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20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20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20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20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20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20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20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20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20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20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20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20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20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20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20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20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20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20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20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20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20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20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20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20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20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20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20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20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20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20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20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20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20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20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20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20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20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20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20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20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20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20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20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20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20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20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20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20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20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20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20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20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20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20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20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20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20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20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20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20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20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20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20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20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20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20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20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20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20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20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20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20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20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20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20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20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20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20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20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20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20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20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20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20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20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20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20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20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20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20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20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20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20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20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20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20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20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20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20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20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20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20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20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20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20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20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20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20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20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20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20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20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20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20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20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20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20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20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20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20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20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20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20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20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20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20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20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20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20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20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20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20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20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20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20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20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20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20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20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20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20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20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20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20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20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20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20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20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20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20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20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20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20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20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20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20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20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20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20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20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20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20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20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20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20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20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20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20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20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20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20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20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20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20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20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20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20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20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20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20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20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20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20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20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20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20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20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20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20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20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20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20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20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20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20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20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20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20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20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20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20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20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20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20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20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20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20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20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20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20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20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20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20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20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20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20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20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20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20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20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20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20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20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20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20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20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20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20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20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20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20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20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20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20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20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20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20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20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20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20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20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20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20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20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20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20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20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20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20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20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20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20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20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20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20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20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20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20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20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20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20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20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20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20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20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20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20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20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20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20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20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20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20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20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20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20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20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20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20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20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20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20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20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20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20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20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20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20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20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20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20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20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20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20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20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20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20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20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20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20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20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20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20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20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20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20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20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20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20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20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20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20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20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20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20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20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20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20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20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20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20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20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20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20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20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20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20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20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20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20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20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20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20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20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20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20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20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20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20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20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20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20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20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20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20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20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20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20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20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20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20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20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20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20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20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20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20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20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20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20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20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20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20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20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20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20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20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20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20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20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20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20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20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20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20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20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20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20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20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20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20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20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20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20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20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20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20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20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20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20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20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20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20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20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20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20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20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20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20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20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20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20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20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20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20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20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20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20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20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20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20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20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20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20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20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20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20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20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20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20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20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20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20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20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20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20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20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20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20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20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20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20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20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20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20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20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20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20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20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20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20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20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20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20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20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20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20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20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20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20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20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20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20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20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20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20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20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20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20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20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20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20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20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20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20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20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20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20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20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20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20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20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20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20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20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20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20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20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20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20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20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20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20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20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20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20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20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20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20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20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20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20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20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20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20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20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20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20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20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20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20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20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20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20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20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20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20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20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20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20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20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20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20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20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20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20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20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20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20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20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20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20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20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20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20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20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20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20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20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20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20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20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20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20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20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20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20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20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20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20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20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20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20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20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20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20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20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20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20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20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20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20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20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20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20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20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20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20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20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20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20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20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20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20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20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20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20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20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20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20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20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20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20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20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20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20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20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20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20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20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20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20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20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20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20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20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20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20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20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20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20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20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20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20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20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20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20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20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20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20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20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20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20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20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20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20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20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20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20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20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20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20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20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20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20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20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20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20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20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20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20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20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20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20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20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20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20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20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20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20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20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20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20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20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20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20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20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20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20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20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20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20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20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20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20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20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20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20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20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20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20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20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20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20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20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20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20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20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20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20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20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20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20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20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20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20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20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20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20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20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20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20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20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20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20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20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20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20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20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20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20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20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20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20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20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20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20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20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20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20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20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20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20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20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20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20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20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20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20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20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20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20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20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20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20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20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20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20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20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20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20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20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20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20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20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20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20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20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20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20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20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20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20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20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20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20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20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20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20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20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20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20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20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20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20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20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20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20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20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20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20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20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20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20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20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20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20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20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20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20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20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20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20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20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20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20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20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20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20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20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20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20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20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20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20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20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20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20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20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20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20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20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20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20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20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20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20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20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20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20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20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20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20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20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20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20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20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20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20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20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20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0:D20"/>
    <mergeCell ref="H21:M21"/>
    <mergeCell ref="H22:M22"/>
    <mergeCell ref="A1:D1"/>
    <mergeCell ref="A2:D2"/>
    <mergeCell ref="A3:D3"/>
    <mergeCell ref="A5:D5"/>
    <mergeCell ref="A8:D8"/>
    <mergeCell ref="H10:M10"/>
    <mergeCell ref="H11:M1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Salaries</vt:lpstr>
      <vt:lpstr>Back-in Salaries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Arwinder Dhillon</dc:creator>
  <cp:lastModifiedBy>Arwinder Dhillon</cp:lastModifiedBy>
  <dcterms:created xsi:type="dcterms:W3CDTF">2026-09-14T21:05:36Z</dcterms:created>
  <dcterms:modified xsi:type="dcterms:W3CDTF">2026-09-25T17:07:03Z</dcterms:modified>
</cp:coreProperties>
</file>