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healy-my.sharepoint.com/personal/tammi_clarke_doe_k12_ga_us/Documents/2026/School Climate Star Rating/Predictor Tool/"/>
    </mc:Choice>
  </mc:AlternateContent>
  <xr:revisionPtr revIDLastSave="0" documentId="8_{5D388E2C-4EAD-44FF-A36D-CEF481F4F97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📋 Instructions" sheetId="1" r:id="rId1"/>
    <sheet name="Star Rating Prediction" sheetId="2" r:id="rId2"/>
  </sheets>
  <definedNames>
    <definedName name="_xlnm.Print_Area" localSheetId="1">'Star Rating Prediction'!$B$1:$H$107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D23" i="2"/>
  <c r="D93" i="2"/>
  <c r="D33" i="2"/>
  <c r="D34" i="2"/>
  <c r="D35" i="2"/>
  <c r="D36" i="2"/>
  <c r="D46" i="2"/>
  <c r="D94" i="2"/>
  <c r="E51" i="2"/>
  <c r="E53" i="2"/>
  <c r="E52" i="2"/>
  <c r="E55" i="2"/>
  <c r="E54" i="2"/>
  <c r="E56" i="2"/>
  <c r="E57" i="2"/>
  <c r="E58" i="2"/>
  <c r="E59" i="2"/>
  <c r="D61" i="2"/>
  <c r="D71" i="2"/>
  <c r="D95" i="2"/>
  <c r="D80" i="2"/>
  <c r="D90" i="2"/>
  <c r="D96" i="2"/>
  <c r="D98" i="2"/>
  <c r="D79" i="2"/>
  <c r="D104" i="2"/>
  <c r="D101" i="2"/>
  <c r="D102" i="2"/>
  <c r="D103" i="2"/>
  <c r="D106" i="2"/>
  <c r="F78" i="2"/>
  <c r="F77" i="2"/>
  <c r="F76" i="2"/>
  <c r="D59" i="2"/>
</calcChain>
</file>

<file path=xl/sharedStrings.xml><?xml version="1.0" encoding="utf-8"?>
<sst xmlns="http://schemas.openxmlformats.org/spreadsheetml/2006/main" count="275" uniqueCount="170">
  <si>
    <t>GEORGIA SCHOOL CLIMATE STAR RATING</t>
  </si>
  <si>
    <t xml:space="preserve">  ABOUT THIS WORKBOOK</t>
  </si>
  <si>
    <t>📋 Instructions</t>
  </si>
  <si>
    <t xml:space="preserve">  HOW TO USE THIS WORKBOOK</t>
  </si>
  <si>
    <t>Step 1</t>
  </si>
  <si>
    <t>Step 2</t>
  </si>
  <si>
    <t>1 – Primary</t>
  </si>
  <si>
    <t>Schools with no grade 3–12 student survey (grades PK–2 only)</t>
  </si>
  <si>
    <t>2 – Elementary</t>
  </si>
  <si>
    <t>3 – Middle</t>
  </si>
  <si>
    <t>4 – High</t>
  </si>
  <si>
    <t>6 – Middle–High/K12</t>
  </si>
  <si>
    <t xml:space="preserve">  KEY NOTES &amp; REMINDERS</t>
  </si>
  <si>
    <t>⚠️  2024–2025 is a HOLD HARMLESS year. Results cannot be used for accountability or comparisons to prior years.</t>
  </si>
  <si>
    <t>🟡  Yellow cells are for data entry. Do not type in gray or white formula cells.</t>
  </si>
  <si>
    <t>📐  All four domain star ratings are averaged (equal weight) to get the Initial Star Rating.</t>
  </si>
  <si>
    <t>⭐  Bonus stars: +0.5 for Ready Georgia Seal of Preparedness; +0.5 for Operational/Distinguished GaMTSS.</t>
  </si>
  <si>
    <t>📉  Deductions: –1 star for low survey participation; –1 star (2 consec. USCO violations); –2 stars (3 consec.).</t>
  </si>
  <si>
    <t>🔒  Final star rating is capped between 1.00 and 5.00 stars in 0.25-star increments.</t>
  </si>
  <si>
    <t>📋  Survey data comes from the School Climate Survey application in MyGaDOE portal.</t>
  </si>
  <si>
    <t>👶  Exclude Pre-K students from all enrollment counts.</t>
  </si>
  <si>
    <t xml:space="preserve">  SCHOOL INFORMATION</t>
  </si>
  <si>
    <t>School Name:</t>
  </si>
  <si>
    <t>Cut Score Group (1–6):</t>
  </si>
  <si>
    <t>School Year:</t>
  </si>
  <si>
    <t>1=Primary  2=Elem  3=Middle  4=High  5=Elem-Mid  6=Mid-High/K12</t>
  </si>
  <si>
    <t>A student is 'not chronically absent' if they missed fewer than 10% of enrolled days. Exclude Pre-K students. Students enrolled &lt;30 days are excluded unless they meet the 10% criterion.</t>
  </si>
  <si>
    <t>Data Element</t>
  </si>
  <si>
    <t>Your Data</t>
  </si>
  <si>
    <t>Notes</t>
  </si>
  <si>
    <t>Number of students NOT chronically absent
(absent &lt;10% of enrolled days)</t>
  </si>
  <si>
    <t>Total student enrollment count
(all students with enrollment record, excl. PreK)</t>
  </si>
  <si>
    <t>Count every student enrolled at any point in the year</t>
  </si>
  <si>
    <t>ATTENDANCE SCORE  =  (Not Chronically Absent ÷ Total Enrollment) × 100</t>
  </si>
  <si>
    <t xml:space="preserve">  Attendance Cut Scores — Find Your Star Rating (match your Cut Score Group)</t>
  </si>
  <si>
    <t>Stars</t>
  </si>
  <si>
    <t>≥ 89.0</t>
  </si>
  <si>
    <t>≥ 90.0</t>
  </si>
  <si>
    <t>≥ 88.0</t>
  </si>
  <si>
    <t>≥ 85.0</t>
  </si>
  <si>
    <t>≥ 84.0</t>
  </si>
  <si>
    <t>≥ 83.0</t>
  </si>
  <si>
    <t>≥ 82.0</t>
  </si>
  <si>
    <t>≥ 80.0</t>
  </si>
  <si>
    <t>≥ 79.0</t>
  </si>
  <si>
    <t>≥ 76.0</t>
  </si>
  <si>
    <t>≥ 75.0</t>
  </si>
  <si>
    <t>≥ 77.0</t>
  </si>
  <si>
    <t>≥ 74.0</t>
  </si>
  <si>
    <t>≥ 70.0</t>
  </si>
  <si>
    <t>≥ 71.0</t>
  </si>
  <si>
    <t>&lt; 74.0</t>
  </si>
  <si>
    <t>&lt; 70.0</t>
  </si>
  <si>
    <t>&lt; 75.0</t>
  </si>
  <si>
    <t>&lt; 71.0</t>
  </si>
  <si>
    <t>YOUR ATTENDANCE STAR RATING:</t>
  </si>
  <si>
    <t>↑  Enter your cut score group (1–6) in cell F5 above to get your star rating</t>
  </si>
  <si>
    <t>Total Drug-Related Incidents (DI)
(codes 01, 07, 18, 42)</t>
  </si>
  <si>
    <t>Alcohol, Drugs, Tobacco, Electronic Smoking Devices</t>
  </si>
  <si>
    <t>Total Bullying &amp; Harassment Incidents (BHI)
(codes 17, 29)</t>
  </si>
  <si>
    <t>Threat/Intimidation, Bullying</t>
  </si>
  <si>
    <t>Total Violent Incidents (VI)
(codes 02–04, 08–10, 13–16, 22–23, 25–28, 35, 44)</t>
  </si>
  <si>
    <t>Arson, Battery, Burglary, Fighting, Homicide, Kidnapping, Robbery, Sexual Battery/Harassment, Sex Offenses, Weapons, Serious Bodily Injury, Other Firearms, Gang Related, Violence Against Teacher</t>
  </si>
  <si>
    <t>NOT FTE — count every student enrolled at any point during the year</t>
  </si>
  <si>
    <t>DI Rate  = (DI ÷ Enrollment) × 100</t>
  </si>
  <si>
    <t>per 100 students</t>
  </si>
  <si>
    <t>BHI Rate = (BHI ÷ Enrollment) × 100</t>
  </si>
  <si>
    <t>VI Rate  = (VI ÷ Enrollment) × 100</t>
  </si>
  <si>
    <t>SSF SCORE  =  100 − (DI Rate + BHI Rate + VI Rate)</t>
  </si>
  <si>
    <t xml:space="preserve">  SSF Cut Scores — Find Your Star Rating</t>
  </si>
  <si>
    <t>≥ 97.0</t>
  </si>
  <si>
    <t>≥ 95.0</t>
  </si>
  <si>
    <t>≥ 96.0</t>
  </si>
  <si>
    <t>≥ 93.0</t>
  </si>
  <si>
    <t>≥ 92.0</t>
  </si>
  <si>
    <t>&lt; 85.0</t>
  </si>
  <si>
    <t>&lt; 80.0</t>
  </si>
  <si>
    <t>YOUR SSF STAR RATING:</t>
  </si>
  <si>
    <t>Action Tier (Highest Action per Student)</t>
  </si>
  <si>
    <t>Weight</t>
  </si>
  <si>
    <t># of Students in This Tier</t>
  </si>
  <si>
    <t>Weighted Value</t>
  </si>
  <si>
    <t>No disciplinary action (weight = 0.0)</t>
  </si>
  <si>
    <t>Any # of ISS (In-School Suspension) actions (weight = 0.5)</t>
  </si>
  <si>
    <t>1–2 OSS (Out-of-School Suspension) actions (weight = 1.0)</t>
  </si>
  <si>
    <t>3–4 OSS actions (weight = 3.0)</t>
  </si>
  <si>
    <t>5–9 OSS actions (weight = 5.0)</t>
  </si>
  <si>
    <t>10 or more OSS actions (weight = 7.0)</t>
  </si>
  <si>
    <t>Alternative School Assignment (weight = 6.0)</t>
  </si>
  <si>
    <t>Expulsion (weight = 7.0)</t>
  </si>
  <si>
    <t>TOTALS:</t>
  </si>
  <si>
    <t>Total Student Enrollment (all students enrolled any time, excl. PreK):</t>
  </si>
  <si>
    <t>DISCIPLINE SCORE  =  100 × (1 − Sum of Weighted Values ÷ Total Enrollment)</t>
  </si>
  <si>
    <t xml:space="preserve">  Discipline Cut Scores — Find Your Star Rating</t>
  </si>
  <si>
    <t>≥ 91.0</t>
  </si>
  <si>
    <t>≥ 86.0</t>
  </si>
  <si>
    <t>≥ 72.0</t>
  </si>
  <si>
    <t>&lt; 72.0</t>
  </si>
  <si>
    <t>&lt; 77.0</t>
  </si>
  <si>
    <t>&lt; 82.0</t>
  </si>
  <si>
    <t>YOUR DISCIPLINE STAR RATING:</t>
  </si>
  <si>
    <t xml:space="preserve">  DOMAIN 4: SCHOOL CLIMATE SURVEY</t>
  </si>
  <si>
    <t>Survey Component</t>
  </si>
  <si>
    <t>Score (0–100)
From MyGaDOE Portal</t>
  </si>
  <si>
    <t>Meets Requirement?</t>
  </si>
  <si>
    <t>Personnel Survey Score (Teachers + Staff combined, from portal)</t>
  </si>
  <si>
    <t>Family Survey Score (composite from portal)</t>
  </si>
  <si>
    <t>Survey Participation Deduction? (auto-calculated — 1 star if any requirement unmet):</t>
  </si>
  <si>
    <t>SURVEY DOMAIN SCORE  =  (Student + Personnel + Family Scores) ÷ 3</t>
  </si>
  <si>
    <t xml:space="preserve">  Survey Cut Scores — Find Your Star Rating</t>
  </si>
  <si>
    <t>≥ 81.0</t>
  </si>
  <si>
    <t>≥ 73.0</t>
  </si>
  <si>
    <t>≥ 78.0</t>
  </si>
  <si>
    <t>≥ 68.0</t>
  </si>
  <si>
    <t>≥ 67.0</t>
  </si>
  <si>
    <t>≥ 69.0</t>
  </si>
  <si>
    <t>&lt; 78.0</t>
  </si>
  <si>
    <t>&lt; 68.0</t>
  </si>
  <si>
    <t>&lt; 67.0</t>
  </si>
  <si>
    <t>&lt; 69.0</t>
  </si>
  <si>
    <t>YOUR SURVEY STAR RATING:</t>
  </si>
  <si>
    <t>Attendance Domain Star Rating</t>
  </si>
  <si>
    <t>SSF Domain Star Rating</t>
  </si>
  <si>
    <t>Discipline Domain Star Rating</t>
  </si>
  <si>
    <t>Survey Domain Star Rating</t>
  </si>
  <si>
    <t>INITIAL STAR RATING  =  Average of 4 Domain Ratings</t>
  </si>
  <si>
    <t xml:space="preserve">  BONUS STARS &amp; DEDUCTIONS</t>
  </si>
  <si>
    <t>Yes = +0.5 stars</t>
  </si>
  <si>
    <t>2 years=−1, 3 years=−2</t>
  </si>
  <si>
    <t>Survey participation deduction (from row 79 above)?</t>
  </si>
  <si>
    <t>Auto-filled from above</t>
  </si>
  <si>
    <t>★  FINAL STAR RATING  =  Initial + Bonuses + Deductions</t>
  </si>
  <si>
    <t>Final rating is capped between 1.00 and 5.00 stars, in 0.25-star increments.</t>
  </si>
  <si>
    <t>Calculation &amp; Planning Workbook</t>
  </si>
  <si>
    <t xml:space="preserve">  CUT SCORE GROUPS</t>
  </si>
  <si>
    <t>5 – Elem–Middle</t>
  </si>
  <si>
    <t>Schools serving grades 3–5 only</t>
  </si>
  <si>
    <t>Schools serving grades 6–8 only</t>
  </si>
  <si>
    <t>Schools serving grades 9–12 only</t>
  </si>
  <si>
    <t>Schools serving grades 6–12 OR K–12</t>
  </si>
  <si>
    <t>Schools serving both grades PK–5 and 6–8</t>
  </si>
  <si>
    <t>This workbook helps Georgia schools calculate, compare, and plan their School Climate Star Ratings across all four domains. It is organized into two tabs:</t>
  </si>
  <si>
    <t>Enter your school name and cut score group at the top.</t>
  </si>
  <si>
    <r>
      <rPr>
        <b/>
        <sz val="11"/>
        <color rgb="FF000000"/>
        <rFont val="Arial"/>
        <family val="2"/>
      </rPr>
      <t>You are here</t>
    </r>
    <r>
      <rPr>
        <sz val="11"/>
        <color rgb="FF000000"/>
        <rFont val="Arial"/>
        <family val="2"/>
      </rPr>
      <t>: overview and how to use this workbook.</t>
    </r>
  </si>
  <si>
    <t>1 = Primary</t>
  </si>
  <si>
    <t>2 = Elem</t>
  </si>
  <si>
    <t>3 = Middle</t>
  </si>
  <si>
    <t>4 = High</t>
  </si>
  <si>
    <t>5 = Elem-Mid</t>
  </si>
  <si>
    <t>6 = Mid-High/K12</t>
  </si>
  <si>
    <t>Count from student enrollment records (exclude. PreK)</t>
  </si>
  <si>
    <t>Total Student Enrollment (all students enrolled any time, exclude PreK)</t>
  </si>
  <si>
    <t>SCHOOL CLIMATE STAR RATING DATA ENTRY &amp; CALCULATION</t>
  </si>
  <si>
    <t>Participation Rate (%)</t>
  </si>
  <si>
    <t>Completed Surveys (#)</t>
  </si>
  <si>
    <r>
      <t xml:space="preserve">Ready Georgia Seal of Preparedness? </t>
    </r>
    <r>
      <rPr>
        <b/>
        <sz val="11"/>
        <color rgb="FF000000"/>
        <rFont val="Arial"/>
        <family val="2"/>
      </rPr>
      <t>(Yes/No)</t>
    </r>
  </si>
  <si>
    <r>
      <t xml:space="preserve">Operational or Distinguished GaMTSS school? </t>
    </r>
    <r>
      <rPr>
        <b/>
        <sz val="11"/>
        <color rgb="FF000000"/>
        <rFont val="Arial"/>
        <family val="2"/>
      </rPr>
      <t>(Yes/No)</t>
    </r>
  </si>
  <si>
    <r>
      <t xml:space="preserve">USCO (Unsafe School) violations — consecutive years: </t>
    </r>
    <r>
      <rPr>
        <b/>
        <sz val="11"/>
        <color rgb="FF000000"/>
        <rFont val="Arial"/>
        <family val="2"/>
      </rPr>
      <t>(Enter 2, 3 or Leave Blank)</t>
    </r>
  </si>
  <si>
    <t>⭐ Star Rating Prediction</t>
  </si>
  <si>
    <t>Enter your data to calculate ratings.</t>
  </si>
  <si>
    <t>On Star Rating Prediction, enter this year's data to predict your star ratings.</t>
  </si>
  <si>
    <t>Yellow cells = data you enter. Gray/white cells = calculated automatically.</t>
  </si>
  <si>
    <t xml:space="preserve">  ★  FINAL STAR RATING SUMMARY</t>
  </si>
  <si>
    <t>Student Survey Score (composite from portal or NA if exempt)</t>
  </si>
  <si>
    <r>
      <t xml:space="preserve">  DOMAIN 2: SAFE &amp; SUBSTANCE-FREE (SSF) ENVIRONMENT 
</t>
    </r>
    <r>
      <rPr>
        <sz val="12"/>
        <color rgb="FFFFFFFF"/>
        <rFont val="Arial"/>
        <family val="2"/>
      </rPr>
      <t>(See Student Records "Student Safety Reports" DIS100 School Climate Safe and Substance-Free Environment Report)</t>
    </r>
  </si>
  <si>
    <r>
      <t xml:space="preserve">  DOMAIN 1: ATTENDANCE
</t>
    </r>
    <r>
      <rPr>
        <sz val="12"/>
        <color rgb="FFFFFFFF"/>
        <rFont val="Arial"/>
        <family val="2"/>
      </rPr>
      <t>(See Student Records "Enrollment Reports" ENR050 School Climate Attendance Rate Report)</t>
    </r>
  </si>
  <si>
    <r>
      <t xml:space="preserve">  DOMAIN 3: DISCIPLINE (Non-SSF Incidents)
</t>
    </r>
    <r>
      <rPr>
        <sz val="12"/>
        <color rgb="FFFFFFFF"/>
        <rFont val="Arial"/>
        <family val="2"/>
      </rPr>
      <t>(See Student Records "Student Safety Reports" DIS101 School Climate Non-SSF Incident Domain Report)</t>
    </r>
  </si>
  <si>
    <t>Count all SSF events for the full school year. Drug-Related: codes 01,07,18,42. Bullying/Harassment: codes 17,29. Violent: codes 02,03,04,08,09,10,13,14,15,16,22,23,25,26,27,28,35,44.</t>
  </si>
  <si>
    <t>Each student is weighted based on their HIGHEST disciplinary action for non-SSF incidents only. Count the number of students in each action tier — do not double-count students. TOTALS count should equal Total Student Enrollment.</t>
  </si>
  <si>
    <t>The domain average = (Student Score + Personnel Score + Family Score) ÷ 3. Any survey with ≥15 responses is included even if participation thresholds aren't met.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</si>
</sst>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5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  <font>
      <b/>
      <sz val="12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FFFFFF"/>
      <name val="Arial"/>
      <family val="2"/>
    </font>
    <font>
      <i/>
      <sz val="11"/>
      <color rgb="FF000000"/>
      <name val="Arial"/>
      <family val="2"/>
    </font>
    <font>
      <i/>
      <sz val="9"/>
      <color rgb="FF595959"/>
      <name val="Arial"/>
      <family val="2"/>
    </font>
    <font>
      <i/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3"/>
      <color rgb="FFB2CFFA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E20177"/>
      <name val="Arial"/>
      <family val="2"/>
    </font>
    <font>
      <sz val="14"/>
      <color rgb="FFE20177"/>
      <name val="Arial"/>
      <family val="2"/>
    </font>
    <font>
      <b/>
      <sz val="14"/>
      <color rgb="FF00285C"/>
      <name val="Arial"/>
      <family val="2"/>
    </font>
    <font>
      <sz val="14"/>
      <color rgb="FF00285C"/>
      <name val="Arial"/>
      <family val="2"/>
    </font>
    <font>
      <b/>
      <sz val="14"/>
      <color rgb="FF4A8D29"/>
      <name val="Arial"/>
      <family val="2"/>
    </font>
    <font>
      <sz val="14"/>
      <color rgb="FF4A8D29"/>
      <name val="Arial"/>
      <family val="2"/>
    </font>
    <font>
      <b/>
      <sz val="14"/>
      <color rgb="FFEF6400"/>
      <name val="Arial"/>
      <family val="2"/>
    </font>
    <font>
      <sz val="14"/>
      <color rgb="FFEF6400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sz val="12"/>
      <color rgb="FFFFFFFF"/>
      <name val="Arial"/>
      <family val="2"/>
    </font>
    <font>
      <b/>
      <i/>
      <sz val="9"/>
      <color rgb="FF595959"/>
      <name val="Arial"/>
      <family val="2"/>
    </font>
    <font>
      <b/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85C"/>
        <bgColor indexed="64"/>
      </patternFill>
    </fill>
    <fill>
      <patternFill patternType="solid">
        <fgColor rgb="FF0066B2"/>
        <bgColor indexed="64"/>
      </patternFill>
    </fill>
    <fill>
      <patternFill patternType="solid">
        <fgColor rgb="FFB2CFFA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4DD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0177"/>
        <bgColor indexed="64"/>
      </patternFill>
    </fill>
    <fill>
      <patternFill patternType="solid">
        <fgColor rgb="FFF6F9BA"/>
        <bgColor indexed="64"/>
      </patternFill>
    </fill>
    <fill>
      <patternFill patternType="solid">
        <fgColor rgb="FF4A8D29"/>
        <bgColor indexed="64"/>
      </patternFill>
    </fill>
    <fill>
      <patternFill patternType="solid">
        <fgColor rgb="FFEF64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/>
      <right/>
      <top style="medium">
        <color rgb="FF555555"/>
      </top>
      <bottom style="medium">
        <color rgb="FF555555"/>
      </bottom>
      <diagonal/>
    </border>
    <border>
      <left/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5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17" fillId="0" borderId="0" xfId="0" applyFont="1"/>
    <xf numFmtId="0" fontId="17" fillId="5" borderId="0" xfId="0" applyFont="1" applyFill="1"/>
    <xf numFmtId="0" fontId="3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7" fillId="15" borderId="0" xfId="0" applyFont="1" applyFill="1"/>
    <xf numFmtId="0" fontId="3" fillId="12" borderId="1" xfId="0" applyFont="1" applyFill="1" applyBorder="1" applyAlignment="1" applyProtection="1">
      <alignment horizontal="center" vertical="center"/>
      <protection locked="0"/>
    </xf>
    <xf numFmtId="165" fontId="3" fillId="12" borderId="1" xfId="0" applyNumberFormat="1" applyFont="1" applyFill="1" applyBorder="1" applyAlignment="1" applyProtection="1">
      <alignment horizontal="center" vertical="center"/>
      <protection locked="0"/>
    </xf>
    <xf numFmtId="0" fontId="2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4" fillId="4" borderId="5" xfId="0" applyFont="1" applyFill="1" applyBorder="1" applyAlignment="1">
      <alignment horizontal="center"/>
    </xf>
    <xf numFmtId="0" fontId="17" fillId="4" borderId="6" xfId="0" applyFont="1" applyFill="1" applyBorder="1"/>
    <xf numFmtId="0" fontId="17" fillId="4" borderId="7" xfId="0" applyFont="1" applyFill="1" applyBorder="1"/>
    <xf numFmtId="0" fontId="7" fillId="2" borderId="1" xfId="0" applyFont="1" applyFill="1" applyBorder="1" applyAlignment="1">
      <alignment horizontal="left" vertical="center"/>
    </xf>
    <xf numFmtId="0" fontId="17" fillId="0" borderId="4" xfId="0" applyFont="1" applyBorder="1"/>
    <xf numFmtId="0" fontId="6" fillId="15" borderId="0" xfId="0" applyFont="1" applyFill="1" applyAlignment="1">
      <alignment horizontal="center" vertical="center"/>
    </xf>
    <xf numFmtId="0" fontId="2" fillId="11" borderId="9" xfId="0" applyFont="1" applyFill="1" applyBorder="1" applyAlignment="1">
      <alignment horizontal="left" vertical="center" wrapText="1"/>
    </xf>
    <xf numFmtId="0" fontId="2" fillId="11" borderId="0" xfId="0" applyFont="1" applyFill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12" borderId="1" xfId="0" applyFont="1" applyFill="1" applyBorder="1" applyAlignment="1" applyProtection="1">
      <alignment horizontal="left" vertical="center"/>
      <protection locked="0"/>
    </xf>
    <xf numFmtId="0" fontId="17" fillId="12" borderId="4" xfId="0" applyFont="1" applyFill="1" applyBorder="1" applyProtection="1">
      <protection locked="0"/>
    </xf>
    <xf numFmtId="0" fontId="33" fillId="0" borderId="0" xfId="0" applyFont="1" applyAlignment="1">
      <alignment horizontal="right" vertical="center"/>
    </xf>
    <xf numFmtId="0" fontId="34" fillId="0" borderId="0" xfId="0" applyFont="1"/>
    <xf numFmtId="0" fontId="8" fillId="0" borderId="0" xfId="0" applyFont="1" applyAlignment="1">
      <alignment horizontal="left" vertical="center" wrapText="1"/>
    </xf>
    <xf numFmtId="0" fontId="17" fillId="0" borderId="0" xfId="0" applyFont="1"/>
    <xf numFmtId="0" fontId="2" fillId="8" borderId="4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left" vertical="center" wrapText="1"/>
    </xf>
    <xf numFmtId="0" fontId="19" fillId="7" borderId="4" xfId="0" applyFont="1" applyFill="1" applyBorder="1"/>
    <xf numFmtId="164" fontId="21" fillId="4" borderId="1" xfId="0" applyNumberFormat="1" applyFont="1" applyFill="1" applyBorder="1" applyAlignment="1">
      <alignment horizontal="center" vertical="center"/>
    </xf>
    <xf numFmtId="0" fontId="22" fillId="4" borderId="3" xfId="0" applyFont="1" applyFill="1" applyBorder="1"/>
    <xf numFmtId="0" fontId="22" fillId="4" borderId="4" xfId="0" applyFont="1" applyFill="1" applyBorder="1"/>
    <xf numFmtId="0" fontId="2" fillId="15" borderId="1" xfId="0" applyFont="1" applyFill="1" applyBorder="1" applyAlignment="1">
      <alignment horizontal="left" vertical="center"/>
    </xf>
    <xf numFmtId="0" fontId="17" fillId="15" borderId="3" xfId="0" applyFont="1" applyFill="1" applyBorder="1"/>
    <xf numFmtId="0" fontId="17" fillId="15" borderId="4" xfId="0" applyFont="1" applyFill="1" applyBorder="1"/>
    <xf numFmtId="164" fontId="25" fillId="4" borderId="1" xfId="0" applyNumberFormat="1" applyFont="1" applyFill="1" applyBorder="1" applyAlignment="1">
      <alignment horizontal="center"/>
    </xf>
    <xf numFmtId="0" fontId="26" fillId="4" borderId="3" xfId="0" applyFont="1" applyFill="1" applyBorder="1"/>
    <xf numFmtId="0" fontId="26" fillId="4" borderId="4" xfId="0" applyFont="1" applyFill="1" applyBorder="1"/>
    <xf numFmtId="0" fontId="8" fillId="0" borderId="0" xfId="0" applyFont="1" applyAlignment="1">
      <alignment horizontal="left" vertical="center"/>
    </xf>
    <xf numFmtId="0" fontId="4" fillId="7" borderId="1" xfId="0" applyFont="1" applyFill="1" applyBorder="1" applyAlignment="1">
      <alignment horizontal="left" vertical="center" wrapText="1"/>
    </xf>
    <xf numFmtId="0" fontId="17" fillId="7" borderId="4" xfId="0" applyFont="1" applyFill="1" applyBorder="1"/>
    <xf numFmtId="0" fontId="2" fillId="8" borderId="1" xfId="0" applyFont="1" applyFill="1" applyBorder="1" applyAlignment="1">
      <alignment horizontal="left" vertical="center"/>
    </xf>
    <xf numFmtId="0" fontId="17" fillId="8" borderId="3" xfId="0" applyFont="1" applyFill="1" applyBorder="1"/>
    <xf numFmtId="0" fontId="17" fillId="8" borderId="4" xfId="0" applyFont="1" applyFill="1" applyBorder="1"/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7" fillId="0" borderId="3" xfId="0" applyFont="1" applyBorder="1"/>
    <xf numFmtId="0" fontId="6" fillId="15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wrapText="1"/>
    </xf>
    <xf numFmtId="2" fontId="30" fillId="4" borderId="5" xfId="0" applyNumberFormat="1" applyFont="1" applyFill="1" applyBorder="1" applyAlignment="1">
      <alignment horizontal="center" vertical="center"/>
    </xf>
    <xf numFmtId="0" fontId="29" fillId="4" borderId="6" xfId="0" applyFont="1" applyFill="1" applyBorder="1"/>
    <xf numFmtId="0" fontId="29" fillId="4" borderId="7" xfId="0" applyFont="1" applyFill="1" applyBorder="1"/>
    <xf numFmtId="2" fontId="31" fillId="4" borderId="5" xfId="0" applyNumberFormat="1" applyFont="1" applyFill="1" applyBorder="1" applyAlignment="1">
      <alignment horizontal="center" vertical="center"/>
    </xf>
    <xf numFmtId="0" fontId="18" fillId="4" borderId="6" xfId="0" applyFont="1" applyFill="1" applyBorder="1"/>
    <xf numFmtId="0" fontId="18" fillId="4" borderId="7" xfId="0" applyFont="1" applyFill="1" applyBorder="1"/>
    <xf numFmtId="0" fontId="31" fillId="7" borderId="1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wrapText="1"/>
    </xf>
    <xf numFmtId="2" fontId="11" fillId="4" borderId="1" xfId="0" applyNumberFormat="1" applyFont="1" applyFill="1" applyBorder="1" applyAlignment="1">
      <alignment horizontal="center"/>
    </xf>
    <xf numFmtId="0" fontId="17" fillId="4" borderId="4" xfId="0" applyFont="1" applyFill="1" applyBorder="1"/>
    <xf numFmtId="0" fontId="10" fillId="7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27" fillId="4" borderId="1" xfId="0" applyNumberFormat="1" applyFont="1" applyFill="1" applyBorder="1" applyAlignment="1">
      <alignment horizontal="center"/>
    </xf>
    <xf numFmtId="0" fontId="28" fillId="4" borderId="3" xfId="0" applyFont="1" applyFill="1" applyBorder="1"/>
    <xf numFmtId="0" fontId="28" fillId="4" borderId="4" xfId="0" applyFont="1" applyFill="1" applyBorder="1"/>
    <xf numFmtId="2" fontId="1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14" borderId="1" xfId="0" applyFont="1" applyFill="1" applyBorder="1" applyAlignment="1">
      <alignment horizontal="left" vertical="center"/>
    </xf>
    <xf numFmtId="0" fontId="17" fillId="14" borderId="3" xfId="0" applyFont="1" applyFill="1" applyBorder="1"/>
    <xf numFmtId="0" fontId="17" fillId="14" borderId="4" xfId="0" applyFont="1" applyFill="1" applyBorder="1"/>
    <xf numFmtId="0" fontId="13" fillId="2" borderId="1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 vertical="center"/>
    </xf>
    <xf numFmtId="0" fontId="28" fillId="4" borderId="6" xfId="0" applyFont="1" applyFill="1" applyBorder="1"/>
    <xf numFmtId="0" fontId="28" fillId="4" borderId="7" xfId="0" applyFont="1" applyFill="1" applyBorder="1"/>
    <xf numFmtId="0" fontId="2" fillId="8" borderId="1" xfId="0" applyFont="1" applyFill="1" applyBorder="1" applyAlignment="1">
      <alignment horizontal="center" vertical="center" wrapText="1"/>
    </xf>
    <xf numFmtId="0" fontId="19" fillId="8" borderId="3" xfId="0" applyFont="1" applyFill="1" applyBorder="1"/>
    <xf numFmtId="0" fontId="19" fillId="8" borderId="4" xfId="0" applyFont="1" applyFill="1" applyBorder="1"/>
    <xf numFmtId="2" fontId="11" fillId="2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 vertical="center"/>
    </xf>
    <xf numFmtId="0" fontId="26" fillId="4" borderId="6" xfId="0" applyFont="1" applyFill="1" applyBorder="1"/>
    <xf numFmtId="0" fontId="26" fillId="4" borderId="7" xfId="0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17" fillId="5" borderId="3" xfId="0" applyFont="1" applyFill="1" applyBorder="1"/>
    <xf numFmtId="0" fontId="17" fillId="5" borderId="4" xfId="0" applyFont="1" applyFill="1" applyBorder="1"/>
    <xf numFmtId="0" fontId="17" fillId="13" borderId="3" xfId="0" applyFont="1" applyFill="1" applyBorder="1"/>
    <xf numFmtId="0" fontId="17" fillId="13" borderId="4" xfId="0" applyFont="1" applyFill="1" applyBorder="1"/>
    <xf numFmtId="0" fontId="23" fillId="4" borderId="5" xfId="0" applyFont="1" applyFill="1" applyBorder="1" applyAlignment="1">
      <alignment horizontal="center" vertical="center"/>
    </xf>
    <xf numFmtId="0" fontId="24" fillId="4" borderId="6" xfId="0" applyFont="1" applyFill="1" applyBorder="1"/>
    <xf numFmtId="0" fontId="24" fillId="4" borderId="7" xfId="0" applyFont="1" applyFill="1" applyBorder="1"/>
    <xf numFmtId="0" fontId="9" fillId="0" borderId="1" xfId="0" applyFont="1" applyBorder="1" applyAlignment="1">
      <alignment horizontal="left" vertical="center" wrapText="1"/>
    </xf>
    <xf numFmtId="0" fontId="21" fillId="4" borderId="5" xfId="0" applyFont="1" applyFill="1" applyBorder="1" applyAlignment="1">
      <alignment horizontal="center" vertical="center"/>
    </xf>
    <xf numFmtId="0" fontId="22" fillId="4" borderId="6" xfId="0" applyFont="1" applyFill="1" applyBorder="1"/>
    <xf numFmtId="0" fontId="22" fillId="4" borderId="7" xfId="0" applyFont="1" applyFill="1" applyBorder="1"/>
    <xf numFmtId="164" fontId="23" fillId="4" borderId="1" xfId="0" applyNumberFormat="1" applyFont="1" applyFill="1" applyBorder="1" applyAlignment="1">
      <alignment horizontal="center"/>
    </xf>
    <xf numFmtId="0" fontId="24" fillId="4" borderId="3" xfId="0" applyFont="1" applyFill="1" applyBorder="1"/>
    <xf numFmtId="0" fontId="24" fillId="4" borderId="4" xfId="0" applyFont="1" applyFill="1" applyBorder="1"/>
    <xf numFmtId="0" fontId="20" fillId="7" borderId="1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7" fillId="5" borderId="0" xfId="0" applyFont="1" applyFill="1"/>
    <xf numFmtId="0" fontId="3" fillId="10" borderId="0" xfId="0" applyFont="1" applyFill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17" fillId="6" borderId="3" xfId="0" applyFont="1" applyFill="1" applyBorder="1"/>
    <xf numFmtId="0" fontId="17" fillId="6" borderId="4" xfId="0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17" fillId="9" borderId="3" xfId="0" applyFont="1" applyFill="1" applyBorder="1"/>
    <xf numFmtId="0" fontId="17" fillId="9" borderId="4" xfId="0" applyFont="1" applyFill="1" applyBorder="1"/>
    <xf numFmtId="0" fontId="2" fillId="1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F9BA"/>
      <color rgb="FF4A8D29"/>
      <color rgb="FFB2CFFA"/>
      <color rgb="FF0066B2"/>
      <color rgb="FFEF6400"/>
      <color rgb="FF00285C"/>
      <color rgb="FFE20177"/>
      <color rgb="FFF4D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2"/>
  <sheetViews>
    <sheetView showGridLines="0" workbookViewId="0">
      <selection activeCell="J16" sqref="J16"/>
    </sheetView>
  </sheetViews>
  <sheetFormatPr defaultRowHeight="13.8" x14ac:dyDescent="0.25"/>
  <cols>
    <col min="1" max="1" width="3" style="9" customWidth="1"/>
    <col min="2" max="2" width="26.109375" style="9" customWidth="1"/>
    <col min="3" max="3" width="65" style="9" customWidth="1"/>
    <col min="4" max="4" width="20" style="9" customWidth="1"/>
    <col min="5" max="16384" width="8.88671875" style="9"/>
  </cols>
  <sheetData>
    <row r="1" spans="2:4" ht="7.95" customHeight="1" x14ac:dyDescent="0.25">
      <c r="B1" s="10"/>
      <c r="C1" s="10"/>
      <c r="D1" s="10"/>
    </row>
    <row r="2" spans="2:4" ht="31.95" customHeight="1" x14ac:dyDescent="0.25">
      <c r="B2" s="125" t="s">
        <v>0</v>
      </c>
      <c r="C2" s="126"/>
      <c r="D2" s="126"/>
    </row>
    <row r="3" spans="2:4" ht="22.05" customHeight="1" x14ac:dyDescent="0.25">
      <c r="B3" s="128" t="s">
        <v>133</v>
      </c>
      <c r="C3" s="126"/>
      <c r="D3" s="126"/>
    </row>
    <row r="4" spans="2:4" ht="7.95" customHeight="1" x14ac:dyDescent="0.25">
      <c r="B4" s="10"/>
      <c r="C4" s="10"/>
      <c r="D4" s="10"/>
    </row>
    <row r="5" spans="2:4" ht="19.95" customHeight="1" x14ac:dyDescent="0.25">
      <c r="B5" s="129" t="s">
        <v>1</v>
      </c>
      <c r="C5" s="130"/>
      <c r="D5" s="131"/>
    </row>
    <row r="6" spans="2:4" ht="6" customHeight="1" x14ac:dyDescent="0.25"/>
    <row r="7" spans="2:4" ht="31.8" customHeight="1" x14ac:dyDescent="0.25">
      <c r="B7" s="133" t="s">
        <v>141</v>
      </c>
      <c r="C7" s="51"/>
      <c r="D7" s="51"/>
    </row>
    <row r="8" spans="2:4" ht="18" customHeight="1" x14ac:dyDescent="0.25">
      <c r="B8" s="8" t="s">
        <v>2</v>
      </c>
      <c r="C8" s="134" t="s">
        <v>143</v>
      </c>
      <c r="D8" s="32"/>
    </row>
    <row r="9" spans="2:4" ht="18" customHeight="1" x14ac:dyDescent="0.25">
      <c r="B9" s="8" t="s">
        <v>158</v>
      </c>
      <c r="C9" s="135" t="s">
        <v>159</v>
      </c>
      <c r="D9" s="136"/>
    </row>
    <row r="10" spans="2:4" ht="10.050000000000001" customHeight="1" x14ac:dyDescent="0.25"/>
    <row r="11" spans="2:4" ht="19.95" customHeight="1" x14ac:dyDescent="0.25">
      <c r="B11" s="129" t="s">
        <v>3</v>
      </c>
      <c r="C11" s="130"/>
      <c r="D11" s="131"/>
    </row>
    <row r="12" spans="2:4" ht="18" customHeight="1" x14ac:dyDescent="0.25">
      <c r="B12" s="7" t="s">
        <v>4</v>
      </c>
      <c r="C12" s="132" t="s">
        <v>142</v>
      </c>
      <c r="D12" s="85"/>
    </row>
    <row r="13" spans="2:4" ht="18" customHeight="1" x14ac:dyDescent="0.25">
      <c r="B13" s="7" t="s">
        <v>5</v>
      </c>
      <c r="C13" s="132" t="s">
        <v>160</v>
      </c>
      <c r="D13" s="85"/>
    </row>
    <row r="14" spans="2:4" ht="30" customHeight="1" x14ac:dyDescent="0.25">
      <c r="B14" s="127" t="s">
        <v>161</v>
      </c>
      <c r="C14" s="127"/>
      <c r="D14" s="127"/>
    </row>
    <row r="15" spans="2:4" ht="2.4" customHeight="1" x14ac:dyDescent="0.25"/>
    <row r="16" spans="2:4" ht="19.95" customHeight="1" x14ac:dyDescent="0.25">
      <c r="B16" s="129" t="s">
        <v>134</v>
      </c>
      <c r="C16" s="130"/>
      <c r="D16" s="131"/>
    </row>
    <row r="17" spans="2:4" ht="16.05" customHeight="1" x14ac:dyDescent="0.25">
      <c r="B17" s="8" t="s">
        <v>6</v>
      </c>
      <c r="C17" s="132" t="s">
        <v>7</v>
      </c>
      <c r="D17" s="85"/>
    </row>
    <row r="18" spans="2:4" ht="16.05" customHeight="1" x14ac:dyDescent="0.25">
      <c r="B18" s="8" t="s">
        <v>8</v>
      </c>
      <c r="C18" s="132" t="s">
        <v>136</v>
      </c>
      <c r="D18" s="85"/>
    </row>
    <row r="19" spans="2:4" ht="16.05" customHeight="1" x14ac:dyDescent="0.25">
      <c r="B19" s="8" t="s">
        <v>9</v>
      </c>
      <c r="C19" s="132" t="s">
        <v>137</v>
      </c>
      <c r="D19" s="85"/>
    </row>
    <row r="20" spans="2:4" ht="16.05" customHeight="1" x14ac:dyDescent="0.25">
      <c r="B20" s="8" t="s">
        <v>10</v>
      </c>
      <c r="C20" s="132" t="s">
        <v>138</v>
      </c>
      <c r="D20" s="85"/>
    </row>
    <row r="21" spans="2:4" ht="16.05" customHeight="1" x14ac:dyDescent="0.25">
      <c r="B21" s="8" t="s">
        <v>135</v>
      </c>
      <c r="C21" s="132" t="s">
        <v>140</v>
      </c>
      <c r="D21" s="85"/>
    </row>
    <row r="22" spans="2:4" ht="16.05" customHeight="1" x14ac:dyDescent="0.25">
      <c r="B22" s="8" t="s">
        <v>11</v>
      </c>
      <c r="C22" s="132" t="s">
        <v>139</v>
      </c>
      <c r="D22" s="85"/>
    </row>
    <row r="23" spans="2:4" ht="10.050000000000001" customHeight="1" x14ac:dyDescent="0.25"/>
    <row r="24" spans="2:4" ht="19.95" customHeight="1" x14ac:dyDescent="0.25">
      <c r="B24" s="129" t="s">
        <v>12</v>
      </c>
      <c r="C24" s="130"/>
      <c r="D24" s="131"/>
    </row>
    <row r="25" spans="2:4" ht="19.95" customHeight="1" x14ac:dyDescent="0.25">
      <c r="B25" s="139" t="s">
        <v>13</v>
      </c>
      <c r="C25" s="140"/>
      <c r="D25" s="141"/>
    </row>
    <row r="26" spans="2:4" ht="19.95" customHeight="1" x14ac:dyDescent="0.25">
      <c r="B26" s="137" t="s">
        <v>14</v>
      </c>
      <c r="C26" s="72"/>
      <c r="D26" s="32"/>
    </row>
    <row r="27" spans="2:4" ht="19.95" customHeight="1" x14ac:dyDescent="0.25">
      <c r="B27" s="138" t="s">
        <v>15</v>
      </c>
      <c r="C27" s="72"/>
      <c r="D27" s="32"/>
    </row>
    <row r="28" spans="2:4" ht="19.95" customHeight="1" x14ac:dyDescent="0.25">
      <c r="B28" s="137" t="s">
        <v>16</v>
      </c>
      <c r="C28" s="72"/>
      <c r="D28" s="32"/>
    </row>
    <row r="29" spans="2:4" ht="19.95" customHeight="1" x14ac:dyDescent="0.25">
      <c r="B29" s="138" t="s">
        <v>17</v>
      </c>
      <c r="C29" s="72"/>
      <c r="D29" s="32"/>
    </row>
    <row r="30" spans="2:4" ht="19.95" customHeight="1" x14ac:dyDescent="0.25">
      <c r="B30" s="137" t="s">
        <v>18</v>
      </c>
      <c r="C30" s="72"/>
      <c r="D30" s="32"/>
    </row>
    <row r="31" spans="2:4" ht="19.95" customHeight="1" x14ac:dyDescent="0.25">
      <c r="B31" s="138" t="s">
        <v>19</v>
      </c>
      <c r="C31" s="72"/>
      <c r="D31" s="32"/>
    </row>
    <row r="32" spans="2:4" ht="19.95" customHeight="1" x14ac:dyDescent="0.25">
      <c r="B32" s="137" t="s">
        <v>20</v>
      </c>
      <c r="C32" s="72"/>
      <c r="D32" s="32"/>
    </row>
  </sheetData>
  <sheetProtection algorithmName="SHA-512" hashValue="IVdk4ALV41Rk4XbHKPm6sFLc3uxfV0shg8LbG5t/UFu40lNZx8cohlwETTcLAYK/So66WlnCidS9vKh6XKCTkg==" saltValue="hzRGxaml9e5d+mkBz5G0LA==" spinCount="100000" sheet="1" objects="1" scenarios="1" selectLockedCells="1" selectUnlockedCells="1"/>
  <mergeCells count="26">
    <mergeCell ref="C22:D22"/>
    <mergeCell ref="B30:D30"/>
    <mergeCell ref="C18:D18"/>
    <mergeCell ref="B26:D26"/>
    <mergeCell ref="B32:D32"/>
    <mergeCell ref="B29:D29"/>
    <mergeCell ref="B25:D25"/>
    <mergeCell ref="B28:D28"/>
    <mergeCell ref="B31:D31"/>
    <mergeCell ref="B27:D27"/>
    <mergeCell ref="B2:D2"/>
    <mergeCell ref="B14:D14"/>
    <mergeCell ref="B3:D3"/>
    <mergeCell ref="B24:D24"/>
    <mergeCell ref="B16:D16"/>
    <mergeCell ref="C21:D21"/>
    <mergeCell ref="B5:D5"/>
    <mergeCell ref="C20:D20"/>
    <mergeCell ref="B7:D7"/>
    <mergeCell ref="C13:D13"/>
    <mergeCell ref="C8:D8"/>
    <mergeCell ref="C9:D9"/>
    <mergeCell ref="B11:D11"/>
    <mergeCell ref="C17:D17"/>
    <mergeCell ref="C12:D12"/>
    <mergeCell ref="C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H107"/>
  <sheetViews>
    <sheetView showGridLines="0" tabSelected="1" zoomScaleNormal="100" workbookViewId="0">
      <pane xSplit="1" ySplit="7" topLeftCell="B8" activePane="bottomRight" state="frozen"/>
      <selection pane="topRight"/>
      <selection pane="bottomLeft"/>
      <selection pane="bottomRight" activeCell="D58" sqref="D58"/>
    </sheetView>
  </sheetViews>
  <sheetFormatPr defaultRowHeight="13.8" x14ac:dyDescent="0.25"/>
  <cols>
    <col min="1" max="1" width="3" style="9" customWidth="1"/>
    <col min="2" max="2" width="32" style="9" customWidth="1"/>
    <col min="3" max="3" width="22" style="9" customWidth="1"/>
    <col min="4" max="4" width="29.21875" style="9" customWidth="1"/>
    <col min="5" max="5" width="30.21875" style="9" customWidth="1"/>
    <col min="6" max="6" width="24.21875" style="9" customWidth="1"/>
    <col min="7" max="7" width="22.109375" style="9" customWidth="1"/>
    <col min="8" max="8" width="23" style="9" customWidth="1"/>
    <col min="9" max="16384" width="8.88671875" style="9"/>
  </cols>
  <sheetData>
    <row r="1" spans="2:8" ht="7.95" customHeight="1" x14ac:dyDescent="0.25">
      <c r="B1" s="23"/>
      <c r="C1" s="23"/>
      <c r="D1" s="23"/>
      <c r="E1" s="23"/>
      <c r="F1" s="23"/>
      <c r="G1" s="23"/>
      <c r="H1" s="23"/>
    </row>
    <row r="2" spans="2:8" ht="17.399999999999999" x14ac:dyDescent="0.25">
      <c r="B2" s="33" t="s">
        <v>152</v>
      </c>
      <c r="C2" s="33"/>
      <c r="D2" s="33"/>
      <c r="E2" s="33"/>
      <c r="F2" s="33"/>
      <c r="G2" s="33"/>
      <c r="H2" s="33"/>
    </row>
    <row r="3" spans="2:8" ht="6" customHeight="1" x14ac:dyDescent="0.25">
      <c r="B3" s="23"/>
      <c r="C3" s="23"/>
      <c r="D3" s="23"/>
      <c r="E3" s="23"/>
      <c r="F3" s="23"/>
      <c r="G3" s="23"/>
      <c r="H3" s="23"/>
    </row>
    <row r="4" spans="2:8" ht="15.6" x14ac:dyDescent="0.25">
      <c r="B4" s="36" t="s">
        <v>21</v>
      </c>
      <c r="C4" s="37"/>
      <c r="D4" s="37"/>
      <c r="E4" s="37"/>
      <c r="F4" s="37"/>
      <c r="G4" s="37"/>
      <c r="H4" s="37"/>
    </row>
    <row r="5" spans="2:8" ht="29.4" customHeight="1" x14ac:dyDescent="0.25">
      <c r="B5" s="2" t="s">
        <v>22</v>
      </c>
      <c r="C5" s="46"/>
      <c r="D5" s="47"/>
      <c r="E5" s="3" t="s">
        <v>23</v>
      </c>
      <c r="F5" s="24"/>
    </row>
    <row r="6" spans="2:8" ht="19.2" customHeight="1" x14ac:dyDescent="0.25">
      <c r="B6" s="2" t="s">
        <v>24</v>
      </c>
      <c r="C6" s="46"/>
      <c r="D6" s="47"/>
      <c r="E6" s="48" t="s">
        <v>25</v>
      </c>
      <c r="F6" s="49"/>
    </row>
    <row r="7" spans="2:8" ht="7.8" customHeight="1" x14ac:dyDescent="0.25"/>
    <row r="8" spans="2:8" ht="37.200000000000003" customHeight="1" x14ac:dyDescent="0.25">
      <c r="B8" s="34" t="s">
        <v>165</v>
      </c>
      <c r="C8" s="35"/>
      <c r="D8" s="35"/>
      <c r="E8" s="35"/>
      <c r="F8" s="35"/>
      <c r="G8" s="35"/>
      <c r="H8" s="35"/>
    </row>
    <row r="9" spans="2:8" ht="28.05" customHeight="1" x14ac:dyDescent="0.25">
      <c r="B9" s="50" t="s">
        <v>26</v>
      </c>
      <c r="C9" s="51"/>
      <c r="D9" s="51"/>
      <c r="E9" s="51"/>
      <c r="F9" s="51"/>
    </row>
    <row r="10" spans="2:8" ht="22.05" customHeight="1" x14ac:dyDescent="0.25">
      <c r="B10" s="14" t="s">
        <v>27</v>
      </c>
      <c r="C10" s="14" t="s">
        <v>28</v>
      </c>
      <c r="D10" s="38" t="s">
        <v>29</v>
      </c>
      <c r="E10" s="39"/>
      <c r="F10" s="52"/>
      <c r="G10" s="38"/>
      <c r="H10" s="39"/>
    </row>
    <row r="11" spans="2:8" ht="59.4" customHeight="1" x14ac:dyDescent="0.25">
      <c r="B11" s="11" t="s">
        <v>30</v>
      </c>
      <c r="C11" s="24"/>
      <c r="D11" s="42" t="s">
        <v>150</v>
      </c>
      <c r="E11" s="43"/>
      <c r="F11" s="43"/>
      <c r="G11" s="43"/>
      <c r="H11" s="43"/>
    </row>
    <row r="12" spans="2:8" ht="51.6" customHeight="1" x14ac:dyDescent="0.25">
      <c r="B12" s="11" t="s">
        <v>31</v>
      </c>
      <c r="C12" s="24"/>
      <c r="D12" s="44" t="s">
        <v>32</v>
      </c>
      <c r="E12" s="45"/>
      <c r="F12" s="45"/>
      <c r="G12" s="45"/>
      <c r="H12" s="45"/>
    </row>
    <row r="13" spans="2:8" ht="32.4" customHeight="1" x14ac:dyDescent="0.3">
      <c r="B13" s="53" t="s">
        <v>33</v>
      </c>
      <c r="C13" s="54"/>
      <c r="D13" s="55" t="str">
        <f>IFERROR(ROUND((C11/C12)*100,1),"Enter Data Above")</f>
        <v>Enter Data Above</v>
      </c>
      <c r="E13" s="56"/>
      <c r="F13" s="57"/>
    </row>
    <row r="14" spans="2:8" ht="7.95" customHeight="1" x14ac:dyDescent="0.25"/>
    <row r="15" spans="2:8" ht="18" customHeight="1" x14ac:dyDescent="0.25">
      <c r="B15" s="40" t="s">
        <v>34</v>
      </c>
      <c r="C15" s="41"/>
      <c r="D15" s="41"/>
      <c r="E15" s="41"/>
      <c r="F15" s="41"/>
      <c r="G15" s="41"/>
      <c r="H15" s="41"/>
    </row>
    <row r="16" spans="2:8" ht="15.6" x14ac:dyDescent="0.25">
      <c r="B16" s="17" t="s">
        <v>35</v>
      </c>
      <c r="C16" s="17" t="s">
        <v>144</v>
      </c>
      <c r="D16" s="17" t="s">
        <v>145</v>
      </c>
      <c r="E16" s="17" t="s">
        <v>146</v>
      </c>
      <c r="F16" s="17" t="s">
        <v>147</v>
      </c>
      <c r="G16" s="17" t="s">
        <v>148</v>
      </c>
      <c r="H16" s="17" t="s">
        <v>149</v>
      </c>
    </row>
    <row r="17" spans="2:8" ht="16.05" customHeight="1" x14ac:dyDescent="0.25">
      <c r="B17" s="13">
        <v>5</v>
      </c>
      <c r="C17" s="16" t="s">
        <v>36</v>
      </c>
      <c r="D17" s="16" t="s">
        <v>37</v>
      </c>
      <c r="E17" s="16" t="s">
        <v>38</v>
      </c>
      <c r="F17" s="16" t="s">
        <v>39</v>
      </c>
      <c r="G17" s="16" t="s">
        <v>37</v>
      </c>
      <c r="H17" s="16" t="s">
        <v>37</v>
      </c>
    </row>
    <row r="18" spans="2:8" ht="16.05" customHeight="1" x14ac:dyDescent="0.25">
      <c r="B18" s="13">
        <v>4</v>
      </c>
      <c r="C18" s="4" t="s">
        <v>40</v>
      </c>
      <c r="D18" s="4" t="s">
        <v>41</v>
      </c>
      <c r="E18" s="4" t="s">
        <v>42</v>
      </c>
      <c r="F18" s="4" t="s">
        <v>43</v>
      </c>
      <c r="G18" s="4" t="s">
        <v>39</v>
      </c>
      <c r="H18" s="4" t="s">
        <v>41</v>
      </c>
    </row>
    <row r="19" spans="2:8" ht="16.05" customHeight="1" x14ac:dyDescent="0.25">
      <c r="B19" s="13">
        <v>3</v>
      </c>
      <c r="C19" s="16" t="s">
        <v>44</v>
      </c>
      <c r="D19" s="16" t="s">
        <v>45</v>
      </c>
      <c r="E19" s="16" t="s">
        <v>45</v>
      </c>
      <c r="F19" s="16" t="s">
        <v>46</v>
      </c>
      <c r="G19" s="16" t="s">
        <v>43</v>
      </c>
      <c r="H19" s="16" t="s">
        <v>47</v>
      </c>
    </row>
    <row r="20" spans="2:8" ht="16.05" customHeight="1" x14ac:dyDescent="0.25">
      <c r="B20" s="13">
        <v>2</v>
      </c>
      <c r="C20" s="4" t="s">
        <v>48</v>
      </c>
      <c r="D20" s="4" t="s">
        <v>49</v>
      </c>
      <c r="E20" s="4" t="s">
        <v>49</v>
      </c>
      <c r="F20" s="4" t="s">
        <v>49</v>
      </c>
      <c r="G20" s="4" t="s">
        <v>46</v>
      </c>
      <c r="H20" s="4" t="s">
        <v>50</v>
      </c>
    </row>
    <row r="21" spans="2:8" ht="16.05" customHeight="1" x14ac:dyDescent="0.25">
      <c r="B21" s="13">
        <v>1</v>
      </c>
      <c r="C21" s="16" t="s">
        <v>51</v>
      </c>
      <c r="D21" s="16" t="s">
        <v>52</v>
      </c>
      <c r="E21" s="16" t="s">
        <v>52</v>
      </c>
      <c r="F21" s="16" t="s">
        <v>52</v>
      </c>
      <c r="G21" s="16" t="s">
        <v>53</v>
      </c>
      <c r="H21" s="16" t="s">
        <v>54</v>
      </c>
    </row>
    <row r="22" spans="2:8" ht="7.95" customHeight="1" x14ac:dyDescent="0.25"/>
    <row r="23" spans="2:8" ht="17.399999999999999" x14ac:dyDescent="0.3">
      <c r="B23" s="124" t="s">
        <v>55</v>
      </c>
      <c r="C23" s="66"/>
      <c r="D23" s="118" t="str">
        <f>IFERROR(_xlfn.LET(_xlpm.score,D13,_xlpm.grp,F5,_xlfn.IFS(_xlpm.grp=1,_xlfn.IFS(_xlpm.score&gt;=89,5,_xlpm.score&gt;=84,4,_xlpm.score&gt;=79,3,_xlpm.score&gt;=74,2,TRUE,1),_xlpm.grp=2,_xlfn.IFS(_xlpm.score&gt;=90,5,_xlpm.score&gt;=83,4,_xlpm.score&gt;=76,3,_xlpm.score&gt;=70,2,TRUE,1),_xlpm.grp=3,_xlfn.IFS(_xlpm.score&gt;=88,5,_xlpm.score&gt;=82,4,_xlpm.score&gt;=76,3,_xlpm.score&gt;=70,2,TRUE,1),_xlpm.grp=4,_xlfn.IFS(_xlpm.score&gt;=85,5,_xlpm.score&gt;=80,4,_xlpm.score&gt;=75,3,_xlpm.score&gt;=70,2,TRUE,1),_xlpm.grp=5,_xlfn.IFS(_xlpm.score&gt;=90,5,_xlpm.score&gt;=85,4,_xlpm.score&gt;=80,3,_xlpm.score&gt;=75,2,TRUE,1),_xlpm.grp=6,_xlfn.IFS(_xlpm.score&gt;=90,5,_xlpm.score&gt;=83,4,_xlpm.score&gt;=77,3,_xlpm.score&gt;=71,2,TRUE,1),TRUE,"Check Group")),"Enter Data Above")</f>
        <v>Check Group</v>
      </c>
      <c r="E23" s="119"/>
      <c r="F23" s="120"/>
    </row>
    <row r="24" spans="2:8" x14ac:dyDescent="0.25">
      <c r="B24" s="64" t="s">
        <v>56</v>
      </c>
      <c r="C24" s="51"/>
      <c r="D24" s="51"/>
      <c r="E24" s="51"/>
      <c r="F24" s="51"/>
    </row>
    <row r="25" spans="2:8" ht="12" customHeight="1" x14ac:dyDescent="0.25"/>
    <row r="26" spans="2:8" ht="37.200000000000003" customHeight="1" x14ac:dyDescent="0.25">
      <c r="B26" s="109" t="s">
        <v>164</v>
      </c>
      <c r="C26" s="110"/>
      <c r="D26" s="110"/>
      <c r="E26" s="110"/>
      <c r="F26" s="110"/>
      <c r="G26" s="110"/>
      <c r="H26" s="111"/>
    </row>
    <row r="27" spans="2:8" ht="31.95" customHeight="1" x14ac:dyDescent="0.25">
      <c r="B27" s="50" t="s">
        <v>167</v>
      </c>
      <c r="C27" s="51"/>
      <c r="D27" s="51"/>
      <c r="E27" s="51"/>
      <c r="F27" s="51"/>
      <c r="G27" s="51"/>
      <c r="H27" s="51"/>
    </row>
    <row r="28" spans="2:8" ht="22.05" customHeight="1" x14ac:dyDescent="0.25">
      <c r="B28" s="14" t="s">
        <v>27</v>
      </c>
      <c r="C28" s="14" t="s">
        <v>28</v>
      </c>
      <c r="D28" s="101" t="s">
        <v>29</v>
      </c>
      <c r="E28" s="102"/>
      <c r="F28" s="102"/>
      <c r="G28" s="102"/>
      <c r="H28" s="103"/>
    </row>
    <row r="29" spans="2:8" ht="41.4" customHeight="1" x14ac:dyDescent="0.25">
      <c r="B29" s="11" t="s">
        <v>57</v>
      </c>
      <c r="C29" s="24"/>
      <c r="D29" s="117" t="s">
        <v>58</v>
      </c>
      <c r="E29" s="72"/>
      <c r="F29" s="72"/>
      <c r="G29" s="72"/>
      <c r="H29" s="32"/>
    </row>
    <row r="30" spans="2:8" ht="51.6" customHeight="1" x14ac:dyDescent="0.25">
      <c r="B30" s="11" t="s">
        <v>59</v>
      </c>
      <c r="C30" s="24"/>
      <c r="D30" s="117" t="s">
        <v>60</v>
      </c>
      <c r="E30" s="72"/>
      <c r="F30" s="72"/>
      <c r="G30" s="72"/>
      <c r="H30" s="32"/>
    </row>
    <row r="31" spans="2:8" ht="61.8" customHeight="1" x14ac:dyDescent="0.25">
      <c r="B31" s="11" t="s">
        <v>61</v>
      </c>
      <c r="C31" s="24"/>
      <c r="D31" s="117" t="s">
        <v>62</v>
      </c>
      <c r="E31" s="72"/>
      <c r="F31" s="72"/>
      <c r="G31" s="72"/>
      <c r="H31" s="32"/>
    </row>
    <row r="32" spans="2:8" ht="47.4" customHeight="1" x14ac:dyDescent="0.25">
      <c r="B32" s="11" t="s">
        <v>151</v>
      </c>
      <c r="C32" s="24"/>
      <c r="D32" s="117" t="s">
        <v>63</v>
      </c>
      <c r="E32" s="72"/>
      <c r="F32" s="72"/>
      <c r="G32" s="72"/>
      <c r="H32" s="32"/>
    </row>
    <row r="33" spans="2:8" ht="18" customHeight="1" x14ac:dyDescent="0.25">
      <c r="B33" s="31" t="s">
        <v>64</v>
      </c>
      <c r="C33" s="32"/>
      <c r="D33" s="84" t="str">
        <f>IFERROR(ROUND((C29/C32)*100,2),"—")</f>
        <v>—</v>
      </c>
      <c r="E33" s="85"/>
      <c r="F33" s="87" t="s">
        <v>65</v>
      </c>
      <c r="G33" s="51"/>
      <c r="H33" s="51"/>
    </row>
    <row r="34" spans="2:8" ht="18" customHeight="1" x14ac:dyDescent="0.25">
      <c r="B34" s="31" t="s">
        <v>66</v>
      </c>
      <c r="C34" s="32"/>
      <c r="D34" s="84" t="str">
        <f>IFERROR(ROUND((C30/C32)*100,2),"—")</f>
        <v>—</v>
      </c>
      <c r="E34" s="85"/>
      <c r="F34" s="87" t="s">
        <v>65</v>
      </c>
      <c r="G34" s="51"/>
      <c r="H34" s="51"/>
    </row>
    <row r="35" spans="2:8" ht="18" customHeight="1" x14ac:dyDescent="0.25">
      <c r="B35" s="31" t="s">
        <v>67</v>
      </c>
      <c r="C35" s="32"/>
      <c r="D35" s="84" t="str">
        <f>IFERROR(ROUND((C31/C32)*100,2),"—")</f>
        <v>—</v>
      </c>
      <c r="E35" s="85"/>
      <c r="F35" s="87" t="s">
        <v>65</v>
      </c>
      <c r="G35" s="51"/>
      <c r="H35" s="51"/>
    </row>
    <row r="36" spans="2:8" ht="34.200000000000003" customHeight="1" x14ac:dyDescent="0.3">
      <c r="B36" s="53" t="s">
        <v>68</v>
      </c>
      <c r="C36" s="54"/>
      <c r="D36" s="121" t="str">
        <f>IFERROR(ROUND(100-(D33+D34+D35),1),"Enter Data Above")</f>
        <v>Enter Data Above</v>
      </c>
      <c r="E36" s="122"/>
      <c r="F36" s="122"/>
      <c r="G36" s="122"/>
      <c r="H36" s="123"/>
    </row>
    <row r="37" spans="2:8" ht="7.95" customHeight="1" x14ac:dyDescent="0.25"/>
    <row r="38" spans="2:8" ht="18" customHeight="1" x14ac:dyDescent="0.25">
      <c r="B38" s="67" t="s">
        <v>69</v>
      </c>
      <c r="C38" s="68"/>
      <c r="D38" s="68"/>
      <c r="E38" s="68"/>
      <c r="F38" s="68"/>
      <c r="G38" s="68"/>
      <c r="H38" s="69"/>
    </row>
    <row r="39" spans="2:8" ht="15.6" x14ac:dyDescent="0.25">
      <c r="B39" s="15" t="s">
        <v>35</v>
      </c>
      <c r="C39" s="15" t="s">
        <v>144</v>
      </c>
      <c r="D39" s="15" t="s">
        <v>145</v>
      </c>
      <c r="E39" s="15" t="s">
        <v>146</v>
      </c>
      <c r="F39" s="15" t="s">
        <v>147</v>
      </c>
      <c r="G39" s="15" t="s">
        <v>148</v>
      </c>
      <c r="H39" s="15" t="s">
        <v>149</v>
      </c>
    </row>
    <row r="40" spans="2:8" ht="16.05" customHeight="1" x14ac:dyDescent="0.25">
      <c r="B40" s="13">
        <v>5</v>
      </c>
      <c r="C40" s="16" t="s">
        <v>70</v>
      </c>
      <c r="D40" s="16" t="s">
        <v>70</v>
      </c>
      <c r="E40" s="16" t="s">
        <v>71</v>
      </c>
      <c r="F40" s="16" t="s">
        <v>72</v>
      </c>
      <c r="G40" s="16" t="s">
        <v>70</v>
      </c>
      <c r="H40" s="16" t="s">
        <v>70</v>
      </c>
    </row>
    <row r="41" spans="2:8" ht="16.05" customHeight="1" x14ac:dyDescent="0.25">
      <c r="B41" s="13">
        <v>4</v>
      </c>
      <c r="C41" s="4" t="s">
        <v>73</v>
      </c>
      <c r="D41" s="4" t="s">
        <v>73</v>
      </c>
      <c r="E41" s="4" t="s">
        <v>37</v>
      </c>
      <c r="F41" s="4" t="s">
        <v>74</v>
      </c>
      <c r="G41" s="4" t="s">
        <v>73</v>
      </c>
      <c r="H41" s="4" t="s">
        <v>73</v>
      </c>
    </row>
    <row r="42" spans="2:8" ht="16.05" customHeight="1" x14ac:dyDescent="0.25">
      <c r="B42" s="13">
        <v>3</v>
      </c>
      <c r="C42" s="16" t="s">
        <v>36</v>
      </c>
      <c r="D42" s="16" t="s">
        <v>36</v>
      </c>
      <c r="E42" s="16" t="s">
        <v>39</v>
      </c>
      <c r="F42" s="16" t="s">
        <v>38</v>
      </c>
      <c r="G42" s="16" t="s">
        <v>36</v>
      </c>
      <c r="H42" s="16" t="s">
        <v>36</v>
      </c>
    </row>
    <row r="43" spans="2:8" ht="16.05" customHeight="1" x14ac:dyDescent="0.25">
      <c r="B43" s="13">
        <v>2</v>
      </c>
      <c r="C43" s="4" t="s">
        <v>39</v>
      </c>
      <c r="D43" s="4" t="s">
        <v>39</v>
      </c>
      <c r="E43" s="4" t="s">
        <v>43</v>
      </c>
      <c r="F43" s="4" t="s">
        <v>39</v>
      </c>
      <c r="G43" s="4" t="s">
        <v>39</v>
      </c>
      <c r="H43" s="4" t="s">
        <v>39</v>
      </c>
    </row>
    <row r="44" spans="2:8" ht="16.05" customHeight="1" x14ac:dyDescent="0.25">
      <c r="B44" s="13">
        <v>1</v>
      </c>
      <c r="C44" s="16" t="s">
        <v>75</v>
      </c>
      <c r="D44" s="16" t="s">
        <v>75</v>
      </c>
      <c r="E44" s="16" t="s">
        <v>76</v>
      </c>
      <c r="F44" s="16" t="s">
        <v>75</v>
      </c>
      <c r="G44" s="16" t="s">
        <v>75</v>
      </c>
      <c r="H44" s="16" t="s">
        <v>75</v>
      </c>
    </row>
    <row r="45" spans="2:8" ht="7.95" customHeight="1" x14ac:dyDescent="0.25"/>
    <row r="46" spans="2:8" ht="17.399999999999999" x14ac:dyDescent="0.3">
      <c r="B46" s="86" t="s">
        <v>77</v>
      </c>
      <c r="C46" s="66"/>
      <c r="D46" s="114" t="str">
        <f>IFERROR(_xlfn.LET(_xlpm.score,D36,_xlpm.grp,F5,_xlfn.IFS(_xlpm.grp=1,_xlfn.IFS(_xlpm.score&gt;=97,5,_xlpm.score&gt;=93,4,_xlpm.score&gt;=89,3,_xlpm.score&gt;=85,2,TRUE,1),_xlpm.grp=2,_xlfn.IFS(_xlpm.score&gt;=97,5,_xlpm.score&gt;=93,4,_xlpm.score&gt;=89,3,_xlpm.score&gt;=85,2,TRUE,1),_xlpm.grp=3,_xlfn.IFS(_xlpm.score&gt;=95,5,_xlpm.score&gt;=90,4,_xlpm.score&gt;=85,3,_xlpm.score&gt;=80,2,TRUE,1),_xlpm.grp=4,_xlfn.IFS(_xlpm.score&gt;=96,5,_xlpm.score&gt;=92,4,_xlpm.score&gt;=88,3,_xlpm.score&gt;=85,2,TRUE,1),_xlpm.grp=5,_xlfn.IFS(_xlpm.score&gt;=97,5,_xlpm.score&gt;=93,4,_xlpm.score&gt;=89,3,_xlpm.score&gt;=85,2,TRUE,1),_xlpm.grp=6,_xlfn.IFS(_xlpm.score&gt;=97,5,_xlpm.score&gt;=93,4,_xlpm.score&gt;=89,3,_xlpm.score&gt;=85,2,TRUE,1),TRUE,"Check Group")),"Enter Data Above")</f>
        <v>Check Group</v>
      </c>
      <c r="E46" s="115"/>
      <c r="F46" s="115"/>
      <c r="G46" s="115"/>
      <c r="H46" s="116"/>
    </row>
    <row r="47" spans="2:8" ht="12" customHeight="1" x14ac:dyDescent="0.25"/>
    <row r="48" spans="2:8" ht="42" customHeight="1" x14ac:dyDescent="0.25">
      <c r="B48" s="142" t="s">
        <v>166</v>
      </c>
      <c r="C48" s="112"/>
      <c r="D48" s="112"/>
      <c r="E48" s="112"/>
      <c r="F48" s="112"/>
      <c r="G48" s="112"/>
      <c r="H48" s="113"/>
    </row>
    <row r="49" spans="2:8" ht="28.05" customHeight="1" x14ac:dyDescent="0.25">
      <c r="B49" s="50" t="s">
        <v>168</v>
      </c>
      <c r="C49" s="51"/>
      <c r="D49" s="51"/>
      <c r="E49" s="51"/>
      <c r="F49" s="51"/>
      <c r="G49" s="51"/>
      <c r="H49" s="51"/>
    </row>
    <row r="50" spans="2:8" ht="33.6" customHeight="1" x14ac:dyDescent="0.25">
      <c r="B50" s="14" t="s">
        <v>78</v>
      </c>
      <c r="C50" s="14" t="s">
        <v>79</v>
      </c>
      <c r="D50" s="14" t="s">
        <v>80</v>
      </c>
      <c r="E50" s="101" t="s">
        <v>81</v>
      </c>
      <c r="F50" s="102"/>
      <c r="G50" s="102"/>
      <c r="H50" s="103"/>
    </row>
    <row r="51" spans="2:8" ht="22.05" customHeight="1" x14ac:dyDescent="0.25">
      <c r="B51" s="19" t="s">
        <v>82</v>
      </c>
      <c r="C51" s="20">
        <v>0</v>
      </c>
      <c r="D51" s="24"/>
      <c r="E51" s="91">
        <f t="shared" ref="E51:E58" si="0">IFERROR(C51*D51,0)</f>
        <v>0</v>
      </c>
      <c r="F51" s="72"/>
      <c r="G51" s="72"/>
      <c r="H51" s="32"/>
    </row>
    <row r="52" spans="2:8" ht="37.200000000000003" customHeight="1" x14ac:dyDescent="0.25">
      <c r="B52" s="19" t="s">
        <v>83</v>
      </c>
      <c r="C52" s="20">
        <v>0.5</v>
      </c>
      <c r="D52" s="24"/>
      <c r="E52" s="91">
        <f t="shared" si="0"/>
        <v>0</v>
      </c>
      <c r="F52" s="72"/>
      <c r="G52" s="72"/>
      <c r="H52" s="32"/>
    </row>
    <row r="53" spans="2:8" ht="33.6" customHeight="1" x14ac:dyDescent="0.25">
      <c r="B53" s="19" t="s">
        <v>84</v>
      </c>
      <c r="C53" s="20">
        <v>1</v>
      </c>
      <c r="D53" s="24"/>
      <c r="E53" s="91">
        <f t="shared" si="0"/>
        <v>0</v>
      </c>
      <c r="F53" s="72"/>
      <c r="G53" s="72"/>
      <c r="H53" s="32"/>
    </row>
    <row r="54" spans="2:8" ht="22.05" customHeight="1" x14ac:dyDescent="0.25">
      <c r="B54" s="19" t="s">
        <v>85</v>
      </c>
      <c r="C54" s="20">
        <v>3</v>
      </c>
      <c r="D54" s="24"/>
      <c r="E54" s="91">
        <f t="shared" si="0"/>
        <v>0</v>
      </c>
      <c r="F54" s="72"/>
      <c r="G54" s="72"/>
      <c r="H54" s="32"/>
    </row>
    <row r="55" spans="2:8" ht="22.05" customHeight="1" x14ac:dyDescent="0.25">
      <c r="B55" s="19" t="s">
        <v>86</v>
      </c>
      <c r="C55" s="20">
        <v>5</v>
      </c>
      <c r="D55" s="24"/>
      <c r="E55" s="91">
        <f t="shared" si="0"/>
        <v>0</v>
      </c>
      <c r="F55" s="72"/>
      <c r="G55" s="72"/>
      <c r="H55" s="32"/>
    </row>
    <row r="56" spans="2:8" ht="22.05" customHeight="1" x14ac:dyDescent="0.25">
      <c r="B56" s="19" t="s">
        <v>87</v>
      </c>
      <c r="C56" s="20">
        <v>7</v>
      </c>
      <c r="D56" s="24"/>
      <c r="E56" s="91">
        <f t="shared" si="0"/>
        <v>0</v>
      </c>
      <c r="F56" s="72"/>
      <c r="G56" s="72"/>
      <c r="H56" s="32"/>
    </row>
    <row r="57" spans="2:8" ht="33.6" customHeight="1" x14ac:dyDescent="0.25">
      <c r="B57" s="19" t="s">
        <v>88</v>
      </c>
      <c r="C57" s="20">
        <v>6</v>
      </c>
      <c r="D57" s="24"/>
      <c r="E57" s="91">
        <f t="shared" si="0"/>
        <v>0</v>
      </c>
      <c r="F57" s="72"/>
      <c r="G57" s="72"/>
      <c r="H57" s="32"/>
    </row>
    <row r="58" spans="2:8" ht="22.05" customHeight="1" x14ac:dyDescent="0.25">
      <c r="B58" s="1" t="s">
        <v>89</v>
      </c>
      <c r="C58" s="5">
        <v>7</v>
      </c>
      <c r="D58" s="24"/>
      <c r="E58" s="91">
        <f t="shared" si="0"/>
        <v>0</v>
      </c>
      <c r="F58" s="72"/>
      <c r="G58" s="72"/>
      <c r="H58" s="32"/>
    </row>
    <row r="59" spans="2:8" ht="18" customHeight="1" x14ac:dyDescent="0.25">
      <c r="B59" s="21" t="s">
        <v>90</v>
      </c>
      <c r="C59" s="22"/>
      <c r="D59" s="12">
        <f>SUM(D51:D58)</f>
        <v>0</v>
      </c>
      <c r="E59" s="104">
        <f>SUM(E51:E58)</f>
        <v>0</v>
      </c>
      <c r="F59" s="72"/>
      <c r="G59" s="72"/>
      <c r="H59" s="32"/>
    </row>
    <row r="60" spans="2:8" ht="35.4" customHeight="1" x14ac:dyDescent="0.25">
      <c r="B60" s="92" t="s">
        <v>91</v>
      </c>
      <c r="C60" s="32"/>
      <c r="D60" s="24"/>
    </row>
    <row r="61" spans="2:8" ht="33" customHeight="1" x14ac:dyDescent="0.3">
      <c r="B61" s="53" t="s">
        <v>92</v>
      </c>
      <c r="C61" s="54"/>
      <c r="D61" s="61" t="str">
        <f>IFERROR(ROUND(100*(1-(E59/D60)),1),"Enter Data Above")</f>
        <v>Enter Data Above</v>
      </c>
      <c r="E61" s="62"/>
      <c r="F61" s="62"/>
      <c r="G61" s="62"/>
      <c r="H61" s="63"/>
    </row>
    <row r="62" spans="2:8" ht="7.95" customHeight="1" x14ac:dyDescent="0.25"/>
    <row r="63" spans="2:8" ht="18" customHeight="1" x14ac:dyDescent="0.25">
      <c r="B63" s="67" t="s">
        <v>93</v>
      </c>
      <c r="C63" s="68"/>
      <c r="D63" s="68"/>
      <c r="E63" s="68"/>
      <c r="F63" s="68"/>
      <c r="G63" s="68"/>
      <c r="H63" s="69"/>
    </row>
    <row r="64" spans="2:8" ht="15.6" x14ac:dyDescent="0.25">
      <c r="B64" s="18" t="s">
        <v>35</v>
      </c>
      <c r="C64" s="18" t="s">
        <v>144</v>
      </c>
      <c r="D64" s="18" t="s">
        <v>145</v>
      </c>
      <c r="E64" s="18" t="s">
        <v>146</v>
      </c>
      <c r="F64" s="18" t="s">
        <v>147</v>
      </c>
      <c r="G64" s="18" t="s">
        <v>148</v>
      </c>
      <c r="H64" s="18" t="s">
        <v>149</v>
      </c>
    </row>
    <row r="65" spans="2:8" ht="16.05" customHeight="1" x14ac:dyDescent="0.25">
      <c r="B65" s="13">
        <v>5</v>
      </c>
      <c r="C65" s="16" t="s">
        <v>71</v>
      </c>
      <c r="D65" s="16" t="s">
        <v>71</v>
      </c>
      <c r="E65" s="16" t="s">
        <v>73</v>
      </c>
      <c r="F65" s="16" t="s">
        <v>71</v>
      </c>
      <c r="G65" s="16" t="s">
        <v>71</v>
      </c>
      <c r="H65" s="16" t="s">
        <v>71</v>
      </c>
    </row>
    <row r="66" spans="2:8" ht="16.05" customHeight="1" x14ac:dyDescent="0.25">
      <c r="B66" s="13">
        <v>4</v>
      </c>
      <c r="C66" s="4" t="s">
        <v>94</v>
      </c>
      <c r="D66" s="4" t="s">
        <v>94</v>
      </c>
      <c r="E66" s="4" t="s">
        <v>95</v>
      </c>
      <c r="F66" s="4" t="s">
        <v>36</v>
      </c>
      <c r="G66" s="4" t="s">
        <v>94</v>
      </c>
      <c r="H66" s="4" t="s">
        <v>37</v>
      </c>
    </row>
    <row r="67" spans="2:8" ht="16.05" customHeight="1" x14ac:dyDescent="0.25">
      <c r="B67" s="13">
        <v>3</v>
      </c>
      <c r="C67" s="16" t="s">
        <v>38</v>
      </c>
      <c r="D67" s="16" t="s">
        <v>38</v>
      </c>
      <c r="E67" s="16" t="s">
        <v>44</v>
      </c>
      <c r="F67" s="16" t="s">
        <v>41</v>
      </c>
      <c r="G67" s="16" t="s">
        <v>38</v>
      </c>
      <c r="H67" s="16" t="s">
        <v>95</v>
      </c>
    </row>
    <row r="68" spans="2:8" ht="16.05" customHeight="1" x14ac:dyDescent="0.25">
      <c r="B68" s="13">
        <v>2</v>
      </c>
      <c r="C68" s="4" t="s">
        <v>39</v>
      </c>
      <c r="D68" s="4" t="s">
        <v>39</v>
      </c>
      <c r="E68" s="4" t="s">
        <v>96</v>
      </c>
      <c r="F68" s="4" t="s">
        <v>47</v>
      </c>
      <c r="G68" s="4" t="s">
        <v>39</v>
      </c>
      <c r="H68" s="4" t="s">
        <v>42</v>
      </c>
    </row>
    <row r="69" spans="2:8" ht="16.05" customHeight="1" x14ac:dyDescent="0.25">
      <c r="B69" s="13">
        <v>1</v>
      </c>
      <c r="C69" s="16" t="s">
        <v>75</v>
      </c>
      <c r="D69" s="16" t="s">
        <v>75</v>
      </c>
      <c r="E69" s="16" t="s">
        <v>97</v>
      </c>
      <c r="F69" s="16" t="s">
        <v>98</v>
      </c>
      <c r="G69" s="16" t="s">
        <v>75</v>
      </c>
      <c r="H69" s="16" t="s">
        <v>99</v>
      </c>
    </row>
    <row r="70" spans="2:8" ht="7.95" customHeight="1" x14ac:dyDescent="0.25"/>
    <row r="71" spans="2:8" ht="17.399999999999999" x14ac:dyDescent="0.3">
      <c r="B71" s="86" t="s">
        <v>100</v>
      </c>
      <c r="C71" s="66"/>
      <c r="D71" s="106" t="str">
        <f>IFERROR(_xlfn.LET(_xlpm.score,D61,_xlpm.grp,F5,_xlfn.IFS(_xlpm.grp=1,_xlfn.IFS(_xlpm.score&gt;=95,5,_xlpm.score&gt;=91,4,_xlpm.score&gt;=88,3,_xlpm.score&gt;=85,2,TRUE,1),_xlpm.grp=2,_xlfn.IFS(_xlpm.score&gt;=95,5,_xlpm.score&gt;=91,4,_xlpm.score&gt;=88,3,_xlpm.score&gt;=85,2,TRUE,1),_xlpm.grp=3,_xlfn.IFS(_xlpm.score&gt;=93,5,_xlpm.score&gt;=86,4,_xlpm.score&gt;=79,3,_xlpm.score&gt;=72,2,TRUE,1),_xlpm.grp=4,_xlfn.IFS(_xlpm.score&gt;=95,5,_xlpm.score&gt;=89,4,_xlpm.score&gt;=83,3,_xlpm.score&gt;=77,2,TRUE,1),_xlpm.grp=5,_xlfn.IFS(_xlpm.score&gt;=95,5,_xlpm.score&gt;=91,4,_xlpm.score&gt;=88,3,_xlpm.score&gt;=85,2,TRUE,1),_xlpm.grp=6,_xlfn.IFS(_xlpm.score&gt;=95,5,_xlpm.score&gt;=90,4,_xlpm.score&gt;=86,3,_xlpm.score&gt;=82,2,TRUE,1),TRUE,"Check Group")),"Enter data")</f>
        <v>Check Group</v>
      </c>
      <c r="E71" s="107"/>
      <c r="F71" s="107"/>
      <c r="G71" s="107"/>
      <c r="H71" s="108"/>
    </row>
    <row r="72" spans="2:8" ht="12" customHeight="1" x14ac:dyDescent="0.25"/>
    <row r="73" spans="2:8" ht="22.05" customHeight="1" x14ac:dyDescent="0.25">
      <c r="B73" s="94" t="s">
        <v>101</v>
      </c>
      <c r="C73" s="95"/>
      <c r="D73" s="95"/>
      <c r="E73" s="95"/>
      <c r="F73" s="95"/>
      <c r="G73" s="95"/>
      <c r="H73" s="96"/>
    </row>
    <row r="74" spans="2:8" ht="31.95" customHeight="1" x14ac:dyDescent="0.25">
      <c r="B74" s="50" t="s">
        <v>169</v>
      </c>
      <c r="C74" s="51"/>
      <c r="D74" s="51"/>
      <c r="E74" s="51"/>
      <c r="F74" s="51"/>
      <c r="G74" s="51"/>
      <c r="H74" s="51"/>
    </row>
    <row r="75" spans="2:8" ht="46.8" x14ac:dyDescent="0.25">
      <c r="B75" s="14" t="s">
        <v>102</v>
      </c>
      <c r="C75" s="14" t="s">
        <v>103</v>
      </c>
      <c r="D75" s="14" t="s">
        <v>154</v>
      </c>
      <c r="E75" s="14" t="s">
        <v>153</v>
      </c>
      <c r="F75" s="101" t="s">
        <v>104</v>
      </c>
      <c r="G75" s="102"/>
      <c r="H75" s="103"/>
    </row>
    <row r="76" spans="2:8" ht="33.6" customHeight="1" x14ac:dyDescent="0.25">
      <c r="B76" s="19" t="s">
        <v>163</v>
      </c>
      <c r="C76" s="24"/>
      <c r="D76" s="24"/>
      <c r="E76" s="25"/>
      <c r="F76" s="97" t="str">
        <f>IFERROR(IF(E76&gt;=0.51,"✓ MET","✗ NOT MET — −1 star risk"),"Enter %")</f>
        <v>✗ NOT MET — −1 star risk</v>
      </c>
      <c r="G76" s="72"/>
      <c r="H76" s="32"/>
    </row>
    <row r="77" spans="2:8" ht="32.4" customHeight="1" x14ac:dyDescent="0.25">
      <c r="B77" s="19" t="s">
        <v>105</v>
      </c>
      <c r="C77" s="24"/>
      <c r="D77" s="24"/>
      <c r="E77" s="25"/>
      <c r="F77" s="97" t="str">
        <f>IFERROR(IF(E77&gt;=0.51,"✓ MET","✗ NOT MET — −1 star risk"),"Enter %")</f>
        <v>✗ NOT MET — −1 star risk</v>
      </c>
      <c r="G77" s="72"/>
      <c r="H77" s="32"/>
    </row>
    <row r="78" spans="2:8" ht="33.6" customHeight="1" x14ac:dyDescent="0.25">
      <c r="B78" s="19" t="s">
        <v>106</v>
      </c>
      <c r="C78" s="24"/>
      <c r="D78" s="24"/>
      <c r="E78" s="25"/>
      <c r="F78" s="97" t="str">
        <f>IFERROR(IF(D78&gt;=15,"✓ MET","✗ NOT MET — −1 star risk"),"Enter count")</f>
        <v>✗ NOT MET — −1 star risk</v>
      </c>
      <c r="G78" s="72"/>
      <c r="H78" s="32"/>
    </row>
    <row r="79" spans="2:8" ht="34.200000000000003" customHeight="1" x14ac:dyDescent="0.3">
      <c r="B79" s="65" t="s">
        <v>107</v>
      </c>
      <c r="C79" s="66"/>
      <c r="D79" s="105" t="str">
        <f>IFERROR(IF(OR(E76&lt;0.51,E77&lt;0.51,D78&lt;15),"−1 Star Deduction","No Deduction"),"Enter participation data")</f>
        <v>−1 Star Deduction</v>
      </c>
      <c r="E79" s="89"/>
      <c r="F79" s="89"/>
      <c r="G79" s="89"/>
      <c r="H79" s="90"/>
    </row>
    <row r="80" spans="2:8" ht="37.200000000000003" customHeight="1" x14ac:dyDescent="0.3">
      <c r="B80" s="65" t="s">
        <v>108</v>
      </c>
      <c r="C80" s="66"/>
      <c r="D80" s="88" t="str">
        <f>IFERROR(ROUND(AVERAGE(C76,C77,C78),1),"Enter Survey Scores Above")</f>
        <v>Enter Survey Scores Above</v>
      </c>
      <c r="E80" s="89"/>
      <c r="F80" s="89"/>
      <c r="G80" s="89"/>
      <c r="H80" s="90"/>
    </row>
    <row r="81" spans="2:8" ht="7.95" customHeight="1" x14ac:dyDescent="0.25"/>
    <row r="82" spans="2:8" ht="18" customHeight="1" x14ac:dyDescent="0.25">
      <c r="B82" s="67" t="s">
        <v>109</v>
      </c>
      <c r="C82" s="68"/>
      <c r="D82" s="68"/>
      <c r="E82" s="68"/>
      <c r="F82" s="68"/>
      <c r="G82" s="68"/>
      <c r="H82" s="69"/>
    </row>
    <row r="83" spans="2:8" ht="15.6" x14ac:dyDescent="0.25">
      <c r="B83" s="26" t="s">
        <v>35</v>
      </c>
      <c r="C83" s="26" t="s">
        <v>144</v>
      </c>
      <c r="D83" s="26" t="s">
        <v>145</v>
      </c>
      <c r="E83" s="26" t="s">
        <v>146</v>
      </c>
      <c r="F83" s="26" t="s">
        <v>147</v>
      </c>
      <c r="G83" s="26" t="s">
        <v>148</v>
      </c>
      <c r="H83" s="26" t="s">
        <v>149</v>
      </c>
    </row>
    <row r="84" spans="2:8" ht="16.05" customHeight="1" x14ac:dyDescent="0.25">
      <c r="B84" s="13">
        <v>5</v>
      </c>
      <c r="C84" s="16" t="s">
        <v>40</v>
      </c>
      <c r="D84" s="16" t="s">
        <v>41</v>
      </c>
      <c r="E84" s="16" t="s">
        <v>47</v>
      </c>
      <c r="F84" s="16" t="s">
        <v>45</v>
      </c>
      <c r="G84" s="16" t="s">
        <v>110</v>
      </c>
      <c r="H84" s="16" t="s">
        <v>43</v>
      </c>
    </row>
    <row r="85" spans="2:8" ht="16.05" customHeight="1" x14ac:dyDescent="0.25">
      <c r="B85" s="13">
        <v>4</v>
      </c>
      <c r="C85" s="4" t="s">
        <v>42</v>
      </c>
      <c r="D85" s="4" t="s">
        <v>43</v>
      </c>
      <c r="E85" s="4" t="s">
        <v>48</v>
      </c>
      <c r="F85" s="4" t="s">
        <v>111</v>
      </c>
      <c r="G85" s="4" t="s">
        <v>47</v>
      </c>
      <c r="H85" s="4" t="s">
        <v>47</v>
      </c>
    </row>
    <row r="86" spans="2:8" ht="16.05" customHeight="1" x14ac:dyDescent="0.25">
      <c r="B86" s="13">
        <v>3</v>
      </c>
      <c r="C86" s="16" t="s">
        <v>43</v>
      </c>
      <c r="D86" s="16" t="s">
        <v>47</v>
      </c>
      <c r="E86" s="16" t="s">
        <v>50</v>
      </c>
      <c r="F86" s="16" t="s">
        <v>49</v>
      </c>
      <c r="G86" s="16" t="s">
        <v>111</v>
      </c>
      <c r="H86" s="16" t="s">
        <v>48</v>
      </c>
    </row>
    <row r="87" spans="2:8" ht="16.05" customHeight="1" x14ac:dyDescent="0.25">
      <c r="B87" s="13">
        <v>2</v>
      </c>
      <c r="C87" s="4" t="s">
        <v>112</v>
      </c>
      <c r="D87" s="4" t="s">
        <v>48</v>
      </c>
      <c r="E87" s="4" t="s">
        <v>113</v>
      </c>
      <c r="F87" s="4" t="s">
        <v>114</v>
      </c>
      <c r="G87" s="4" t="s">
        <v>115</v>
      </c>
      <c r="H87" s="4" t="s">
        <v>50</v>
      </c>
    </row>
    <row r="88" spans="2:8" ht="16.05" customHeight="1" x14ac:dyDescent="0.25">
      <c r="B88" s="13">
        <v>1</v>
      </c>
      <c r="C88" s="16" t="s">
        <v>116</v>
      </c>
      <c r="D88" s="16" t="s">
        <v>51</v>
      </c>
      <c r="E88" s="16" t="s">
        <v>117</v>
      </c>
      <c r="F88" s="16" t="s">
        <v>118</v>
      </c>
      <c r="G88" s="16" t="s">
        <v>119</v>
      </c>
      <c r="H88" s="16" t="s">
        <v>54</v>
      </c>
    </row>
    <row r="89" spans="2:8" ht="7.95" customHeight="1" x14ac:dyDescent="0.25"/>
    <row r="90" spans="2:8" ht="17.399999999999999" x14ac:dyDescent="0.3">
      <c r="B90" s="86" t="s">
        <v>120</v>
      </c>
      <c r="C90" s="66"/>
      <c r="D90" s="98" t="str">
        <f>IFERROR(_xlfn.LET(_xlpm.score,D80,_xlpm.grp,F5,_xlfn.IFS(_xlpm.grp=1,_xlfn.IFS(_xlpm.score&gt;=84,5,_xlpm.score&gt;=82,4,_xlpm.score&gt;=80,3,_xlpm.score&gt;=78,2,TRUE,1),_xlpm.grp=2,_xlfn.IFS(_xlpm.score&gt;=83,5,_xlpm.score&gt;=80,4,_xlpm.score&gt;=77,3,_xlpm.score&gt;=74,2,TRUE,1),_xlpm.grp=3,_xlfn.IFS(_xlpm.score&gt;=77,5,_xlpm.score&gt;=74,4,_xlpm.score&gt;=71,3,_xlpm.score&gt;=68,2,TRUE,1),_xlpm.grp=4,_xlfn.IFS(_xlpm.score&gt;=76,5,_xlpm.score&gt;=73,4,_xlpm.score&gt;=70,3,_xlpm.score&gt;=67,2,TRUE,1),_xlpm.grp=5,_xlfn.IFS(_xlpm.score&gt;=81,5,_xlpm.score&gt;=77,4,_xlpm.score&gt;=73,3,_xlpm.score&gt;=69,2,TRUE,1),_xlpm.grp=6,_xlfn.IFS(_xlpm.score&gt;=80,5,_xlpm.score&gt;=77,4,_xlpm.score&gt;=74,3,_xlpm.score&gt;=71,2,TRUE,1),TRUE,"Check Group")),"Enter Data Above")</f>
        <v>Check Group</v>
      </c>
      <c r="E90" s="99"/>
      <c r="F90" s="99"/>
      <c r="G90" s="99"/>
      <c r="H90" s="100"/>
    </row>
    <row r="91" spans="2:8" ht="13.95" customHeight="1" x14ac:dyDescent="0.25"/>
    <row r="92" spans="2:8" ht="28.05" customHeight="1" x14ac:dyDescent="0.25">
      <c r="B92" s="73" t="s">
        <v>162</v>
      </c>
      <c r="C92" s="59"/>
      <c r="D92" s="59"/>
      <c r="E92" s="59"/>
      <c r="F92" s="59"/>
      <c r="G92" s="59"/>
      <c r="H92" s="60"/>
    </row>
    <row r="93" spans="2:8" ht="22.05" customHeight="1" x14ac:dyDescent="0.3">
      <c r="B93" s="70" t="s">
        <v>121</v>
      </c>
      <c r="C93" s="32"/>
      <c r="D93" s="28" t="str">
        <f>IFERROR(D23,"—")</f>
        <v>Check Group</v>
      </c>
      <c r="E93" s="29"/>
      <c r="F93" s="29"/>
      <c r="G93" s="29"/>
      <c r="H93" s="30"/>
    </row>
    <row r="94" spans="2:8" ht="22.05" customHeight="1" x14ac:dyDescent="0.3">
      <c r="B94" s="70" t="s">
        <v>122</v>
      </c>
      <c r="C94" s="32"/>
      <c r="D94" s="28" t="str">
        <f>IFERROR(D46,"—")</f>
        <v>Check Group</v>
      </c>
      <c r="E94" s="29"/>
      <c r="F94" s="29"/>
      <c r="G94" s="29"/>
      <c r="H94" s="30"/>
    </row>
    <row r="95" spans="2:8" ht="22.05" customHeight="1" x14ac:dyDescent="0.3">
      <c r="B95" s="70" t="s">
        <v>123</v>
      </c>
      <c r="C95" s="32"/>
      <c r="D95" s="28" t="str">
        <f>IFERROR(D71,"—")</f>
        <v>Check Group</v>
      </c>
      <c r="E95" s="29"/>
      <c r="F95" s="29"/>
      <c r="G95" s="29"/>
      <c r="H95" s="30"/>
    </row>
    <row r="96" spans="2:8" ht="22.05" customHeight="1" x14ac:dyDescent="0.3">
      <c r="B96" s="70" t="s">
        <v>124</v>
      </c>
      <c r="C96" s="32"/>
      <c r="D96" s="28" t="str">
        <f>IFERROR(D90,"—")</f>
        <v>Check Group</v>
      </c>
      <c r="E96" s="29"/>
      <c r="F96" s="29"/>
      <c r="G96" s="29"/>
      <c r="H96" s="30"/>
    </row>
    <row r="97" spans="2:8" ht="7.95" customHeight="1" x14ac:dyDescent="0.25"/>
    <row r="98" spans="2:8" ht="31.95" customHeight="1" x14ac:dyDescent="0.3">
      <c r="B98" s="74" t="s">
        <v>125</v>
      </c>
      <c r="C98" s="75"/>
      <c r="D98" s="79" t="str">
        <f>IFERROR(ROUND(AVERAGE(D93,D94,D95,D96)*4,0)/4,"Enter All Domain Data Above")</f>
        <v>Enter All Domain Data Above</v>
      </c>
      <c r="E98" s="80"/>
      <c r="F98" s="80"/>
      <c r="G98" s="80"/>
      <c r="H98" s="81"/>
    </row>
    <row r="99" spans="2:8" ht="7.95" customHeight="1" x14ac:dyDescent="0.25"/>
    <row r="100" spans="2:8" ht="19.95" customHeight="1" x14ac:dyDescent="0.25">
      <c r="B100" s="58" t="s">
        <v>126</v>
      </c>
      <c r="C100" s="59"/>
      <c r="D100" s="59"/>
      <c r="E100" s="59"/>
      <c r="F100" s="59"/>
      <c r="G100" s="59"/>
      <c r="H100" s="60"/>
    </row>
    <row r="101" spans="2:8" ht="47.4" customHeight="1" x14ac:dyDescent="0.3">
      <c r="B101" s="27" t="s">
        <v>155</v>
      </c>
      <c r="C101" s="24"/>
      <c r="D101" s="6">
        <f>IF(C101="Yes",0.5,0)</f>
        <v>0</v>
      </c>
      <c r="E101" s="71" t="s">
        <v>127</v>
      </c>
      <c r="F101" s="72"/>
      <c r="G101" s="72"/>
      <c r="H101" s="32"/>
    </row>
    <row r="102" spans="2:8" ht="39" customHeight="1" x14ac:dyDescent="0.3">
      <c r="B102" s="27" t="s">
        <v>156</v>
      </c>
      <c r="C102" s="24"/>
      <c r="D102" s="6">
        <f>IF(C102="Yes",0.5,0)</f>
        <v>0</v>
      </c>
      <c r="E102" s="71" t="s">
        <v>127</v>
      </c>
      <c r="F102" s="72"/>
      <c r="G102" s="72"/>
      <c r="H102" s="32"/>
    </row>
    <row r="103" spans="2:8" ht="60.6" customHeight="1" x14ac:dyDescent="0.3">
      <c r="B103" s="27" t="s">
        <v>157</v>
      </c>
      <c r="C103" s="24"/>
      <c r="D103" s="6">
        <f>IF(C103=2,-1,IF(C103&gt;=3,-2,0))</f>
        <v>0</v>
      </c>
      <c r="E103" s="71" t="s">
        <v>128</v>
      </c>
      <c r="F103" s="72"/>
      <c r="G103" s="72"/>
      <c r="H103" s="32"/>
    </row>
    <row r="104" spans="2:8" ht="27.6" customHeight="1" x14ac:dyDescent="0.3">
      <c r="B104" s="92" t="s">
        <v>129</v>
      </c>
      <c r="C104" s="93"/>
      <c r="D104" s="6">
        <f>IF(D79="−1 Star Deduction",-1,0)</f>
        <v>-1</v>
      </c>
      <c r="E104" s="71" t="s">
        <v>130</v>
      </c>
      <c r="F104" s="72"/>
      <c r="G104" s="72"/>
      <c r="H104" s="32"/>
    </row>
    <row r="105" spans="2:8" ht="10.050000000000001" customHeight="1" x14ac:dyDescent="0.25"/>
    <row r="106" spans="2:8" ht="54" customHeight="1" x14ac:dyDescent="0.4">
      <c r="B106" s="82" t="s">
        <v>131</v>
      </c>
      <c r="C106" s="83"/>
      <c r="D106" s="76" t="str">
        <f>IFERROR(MAX(1,MIN(5,ROUND((D98+D101+D102+D103+D104)*4,0)/4)),"Enter All Data Above")</f>
        <v>Enter All Data Above</v>
      </c>
      <c r="E106" s="77"/>
      <c r="F106" s="77"/>
      <c r="G106" s="77"/>
      <c r="H106" s="78"/>
    </row>
    <row r="107" spans="2:8" x14ac:dyDescent="0.25">
      <c r="B107" s="64" t="s">
        <v>132</v>
      </c>
      <c r="C107" s="51"/>
      <c r="D107" s="51"/>
      <c r="E107" s="51"/>
      <c r="F107" s="51"/>
      <c r="G107" s="51"/>
      <c r="H107" s="51"/>
    </row>
  </sheetData>
  <sheetProtection algorithmName="SHA-512" hashValue="IoqmBfY5ASVoeVsmjJxwbpZWccLwRkI2ZlRsV8+ANrVV2KHVMMsRyQ3+zmEfsUo5uzTNhBwa7x4o6SMacNpZUw==" saltValue="j8RTH1HW8WNW7v3VTOimfQ==" spinCount="100000" sheet="1" objects="1" scenarios="1" selectLockedCells="1"/>
  <mergeCells count="89">
    <mergeCell ref="D23:F23"/>
    <mergeCell ref="E51:H51"/>
    <mergeCell ref="D28:H28"/>
    <mergeCell ref="D30:H30"/>
    <mergeCell ref="B33:C33"/>
    <mergeCell ref="F33:H33"/>
    <mergeCell ref="B49:H49"/>
    <mergeCell ref="D33:E33"/>
    <mergeCell ref="D29:H29"/>
    <mergeCell ref="D32:H32"/>
    <mergeCell ref="E50:H50"/>
    <mergeCell ref="D36:H36"/>
    <mergeCell ref="B23:C23"/>
    <mergeCell ref="B24:F24"/>
    <mergeCell ref="B63:H63"/>
    <mergeCell ref="E56:H56"/>
    <mergeCell ref="B26:H26"/>
    <mergeCell ref="B61:C61"/>
    <mergeCell ref="B27:H27"/>
    <mergeCell ref="B36:C36"/>
    <mergeCell ref="B38:H38"/>
    <mergeCell ref="B34:C34"/>
    <mergeCell ref="B48:H48"/>
    <mergeCell ref="D46:H46"/>
    <mergeCell ref="D31:H31"/>
    <mergeCell ref="B93:C93"/>
    <mergeCell ref="F78:H78"/>
    <mergeCell ref="F76:H76"/>
    <mergeCell ref="D90:H90"/>
    <mergeCell ref="E53:H53"/>
    <mergeCell ref="F77:H77"/>
    <mergeCell ref="B79:C79"/>
    <mergeCell ref="B60:C60"/>
    <mergeCell ref="E54:H54"/>
    <mergeCell ref="F75:H75"/>
    <mergeCell ref="E59:H59"/>
    <mergeCell ref="D79:H79"/>
    <mergeCell ref="D71:H71"/>
    <mergeCell ref="B71:C71"/>
    <mergeCell ref="B74:H74"/>
    <mergeCell ref="E58:H58"/>
    <mergeCell ref="B106:C106"/>
    <mergeCell ref="D35:E35"/>
    <mergeCell ref="E101:H101"/>
    <mergeCell ref="B90:C90"/>
    <mergeCell ref="D34:E34"/>
    <mergeCell ref="F35:H35"/>
    <mergeCell ref="D80:H80"/>
    <mergeCell ref="D96:H96"/>
    <mergeCell ref="E102:H102"/>
    <mergeCell ref="E55:H55"/>
    <mergeCell ref="E52:H52"/>
    <mergeCell ref="B104:C104"/>
    <mergeCell ref="F34:H34"/>
    <mergeCell ref="B73:H73"/>
    <mergeCell ref="E57:H57"/>
    <mergeCell ref="B46:C46"/>
    <mergeCell ref="B100:H100"/>
    <mergeCell ref="D61:H61"/>
    <mergeCell ref="B107:H107"/>
    <mergeCell ref="B80:C80"/>
    <mergeCell ref="B82:H82"/>
    <mergeCell ref="B95:C95"/>
    <mergeCell ref="E104:H104"/>
    <mergeCell ref="B92:H92"/>
    <mergeCell ref="B96:C96"/>
    <mergeCell ref="D95:H95"/>
    <mergeCell ref="B98:C98"/>
    <mergeCell ref="D106:H106"/>
    <mergeCell ref="D93:H93"/>
    <mergeCell ref="E103:H103"/>
    <mergeCell ref="B94:C94"/>
    <mergeCell ref="D98:H98"/>
    <mergeCell ref="D94:H94"/>
    <mergeCell ref="B35:C35"/>
    <mergeCell ref="B2:H2"/>
    <mergeCell ref="B8:H8"/>
    <mergeCell ref="B4:H4"/>
    <mergeCell ref="G10:H10"/>
    <mergeCell ref="B15:H15"/>
    <mergeCell ref="D11:H11"/>
    <mergeCell ref="D12:H12"/>
    <mergeCell ref="C6:D6"/>
    <mergeCell ref="E6:F6"/>
    <mergeCell ref="B9:F9"/>
    <mergeCell ref="C5:D5"/>
    <mergeCell ref="D10:F10"/>
    <mergeCell ref="B13:C13"/>
    <mergeCell ref="D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📋 Instructions</vt:lpstr>
      <vt:lpstr>Star Rating Prediction</vt:lpstr>
      <vt:lpstr>'Star Rating Prediction'!Print_Area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Tammi Clarke</cp:lastModifiedBy>
  <dcterms:created xsi:type="dcterms:W3CDTF">2026-06-03T15:36:12Z</dcterms:created>
  <dcterms:modified xsi:type="dcterms:W3CDTF">2026-09-02T12:30:53Z</dcterms:modified>
</cp:coreProperties>
</file>