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dcoe2-my.sharepoint.com/personal/vandee_shelton_sdcoe_net/Documents/DFS Admin Files - Susie/Desktop/Items to delete/"/>
    </mc:Choice>
  </mc:AlternateContent>
  <xr:revisionPtr revIDLastSave="0" documentId="13_ncr:1_{044CFEF9-CC6F-4FC0-B0EF-CF0F2DE8DD25}" xr6:coauthVersionLast="47" xr6:coauthVersionMax="47" xr10:uidLastSave="{00000000-0000-0000-0000-000000000000}"/>
  <bookViews>
    <workbookView xWindow="38280" yWindow="-120" windowWidth="25440" windowHeight="15270" tabRatio="743" firstSheet="1" activeTab="3" xr2:uid="{DAB52F09-B187-4A9C-8897-AAEAF6348E10}"/>
  </bookViews>
  <sheets>
    <sheet name="FY 2024-25 Form 51 Data" sheetId="4" state="hidden" r:id="rId1"/>
    <sheet name="Example 1 - No Audit Adjust" sheetId="7" r:id="rId2"/>
    <sheet name="Example 2 - With Audit Adjust" sheetId="6" r:id="rId3"/>
    <sheet name="Template" sheetId="1" r:id="rId4"/>
  </sheets>
  <definedNames>
    <definedName name="_xlnm._FilterDatabase" localSheetId="0" hidden="1">'FY 2024-25 Form 51 Data'!$A$1:$H$68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7" l="1"/>
  <c r="I1" i="6"/>
  <c r="I1" i="1"/>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H11" i="1" s="1"/>
  <c r="G32" i="1" s="1"/>
  <c r="G28" i="4"/>
  <c r="G27" i="4"/>
  <c r="G26" i="4"/>
  <c r="G25" i="4"/>
  <c r="G24" i="4"/>
  <c r="G23" i="4"/>
  <c r="G22" i="4"/>
  <c r="G21" i="4"/>
  <c r="G20" i="4"/>
  <c r="G19" i="4"/>
  <c r="G18" i="4"/>
  <c r="G17" i="4"/>
  <c r="G16" i="4"/>
  <c r="G15" i="4"/>
  <c r="G14" i="4"/>
  <c r="G13" i="4"/>
  <c r="G12" i="4"/>
  <c r="G11" i="4"/>
  <c r="G10" i="4"/>
  <c r="G9" i="4"/>
  <c r="G8" i="4"/>
  <c r="G7" i="4"/>
  <c r="G6" i="4"/>
  <c r="G5" i="4"/>
  <c r="G4" i="4"/>
  <c r="G3" i="4"/>
  <c r="G2" i="4"/>
  <c r="F9" i="1" s="1"/>
  <c r="G24" i="1" s="1"/>
  <c r="Q62" i="7"/>
  <c r="Q61" i="7"/>
  <c r="Q60" i="7"/>
  <c r="Q52" i="7"/>
  <c r="Q54" i="7" s="1"/>
  <c r="G32" i="7"/>
  <c r="G29" i="7"/>
  <c r="G26" i="7"/>
  <c r="G24" i="7"/>
  <c r="G24" i="6"/>
  <c r="Q49" i="6"/>
  <c r="Q48" i="6"/>
  <c r="Q50" i="6" s="1"/>
  <c r="Q41" i="6"/>
  <c r="Q40" i="6"/>
  <c r="Q42" i="6" s="1"/>
  <c r="G32" i="6"/>
  <c r="G29" i="6"/>
  <c r="G26" i="6"/>
  <c r="G29" i="1"/>
  <c r="G26" i="1"/>
  <c r="F7" i="1"/>
  <c r="H19" i="1"/>
  <c r="G19" i="1"/>
</calcChain>
</file>

<file path=xl/sharedStrings.xml><?xml version="1.0" encoding="utf-8"?>
<sst xmlns="http://schemas.openxmlformats.org/spreadsheetml/2006/main" count="481" uniqueCount="135">
  <si>
    <t>Form 51 - Reconciliation (SACS vs. Audit Report vs. Auditor &amp; Controller)</t>
  </si>
  <si>
    <t xml:space="preserve">Object </t>
  </si>
  <si>
    <t xml:space="preserve">Audit Adjustment(s) </t>
  </si>
  <si>
    <t>Audit Report</t>
  </si>
  <si>
    <t>SACS Form 51</t>
  </si>
  <si>
    <t>FMV Calculator</t>
  </si>
  <si>
    <t>FY 2023-24</t>
  </si>
  <si>
    <t>FY 2022-23</t>
  </si>
  <si>
    <t>Ending Fund Balance</t>
  </si>
  <si>
    <r>
      <rPr>
        <b/>
        <sz val="11"/>
        <color rgb="FF0070C0"/>
        <rFont val="Aptos Narrow"/>
        <family val="2"/>
        <scheme val="minor"/>
      </rPr>
      <t>Background:</t>
    </r>
    <r>
      <rPr>
        <sz val="11"/>
        <color theme="1"/>
        <rFont val="Aptos Narrow"/>
        <family val="2"/>
        <scheme val="minor"/>
      </rPr>
      <t xml:space="preserve"> The Bond Interest and Redemption Fund (SACS Form 51) data is prepared by the county auditor and controller’s (A&amp;C) office and sent out to all corresponding districts. It is important to remember that the county A&amp;C does not track fair market value (FMV) and audit adjustments. Districts will need to track these amounts separately and manually add them into the SACS Web System via the ‘Data Input/Review’ screen.</t>
    </r>
  </si>
  <si>
    <t>979Z</t>
  </si>
  <si>
    <r>
      <rPr>
        <b/>
        <sz val="11"/>
        <color theme="1"/>
        <rFont val="Aptos Narrow"/>
        <family val="2"/>
        <scheme val="minor"/>
      </rPr>
      <t>Instructions - Step 2:</t>
    </r>
    <r>
      <rPr>
        <sz val="11"/>
        <color theme="1"/>
        <rFont val="Aptos Narrow"/>
        <family val="2"/>
        <scheme val="minor"/>
      </rPr>
      <t xml:space="preserve"> When entering the A&amp;C Form 51 data into SACS (for Unaudited Actuals), please use the updated amounts below.</t>
    </r>
  </si>
  <si>
    <r>
      <rPr>
        <b/>
        <sz val="11"/>
        <color rgb="FF0070C0"/>
        <rFont val="Aptos Narrow"/>
        <family val="2"/>
        <scheme val="minor"/>
      </rPr>
      <t>Purpose:</t>
    </r>
    <r>
      <rPr>
        <sz val="11"/>
        <color theme="1"/>
        <rFont val="Aptos Narrow"/>
        <family val="2"/>
        <scheme val="minor"/>
      </rPr>
      <t xml:space="preserve"> The purpose of this tool is to assist districts in calculating the missing component in the Form 51 data received from A&amp;C and confirm that all impacted amounts (such as Fund Balance) have updated correctly.</t>
    </r>
  </si>
  <si>
    <t>Description</t>
  </si>
  <si>
    <t>Net Interest (Decrease) in the Fair Value of Investments</t>
  </si>
  <si>
    <t>G. ASSETS</t>
  </si>
  <si>
    <t>Resource Codes</t>
  </si>
  <si>
    <t>Object Codes</t>
  </si>
  <si>
    <t>2023/24</t>
  </si>
  <si>
    <t>Unaudited Actuals</t>
  </si>
  <si>
    <t>Budget</t>
  </si>
  <si>
    <t>1) Fair Value Adjustment to Cash in County Treasury</t>
  </si>
  <si>
    <t>OTHER LOCAL REVENUE</t>
  </si>
  <si>
    <t>F. FUND BALANCE, RESERVES</t>
  </si>
  <si>
    <t>1) Beginning Fund Balance</t>
  </si>
  <si>
    <t xml:space="preserve">      b) Audit Adjustments</t>
  </si>
  <si>
    <t>Form 51 
District</t>
  </si>
  <si>
    <t>Unaudited Actuals
Bond Interest and Redemption Fund</t>
  </si>
  <si>
    <t>= Current Year FMV Adjustment</t>
  </si>
  <si>
    <t>= Current Year FMV Adjustment - Prior Year FMV Adjustment</t>
  </si>
  <si>
    <t>= SACS Form 51 EFB - Audit Report EFB</t>
  </si>
  <si>
    <t>= Cash Balance in 9110 x FMV rate for Prior Year</t>
  </si>
  <si>
    <t>= Cash Balance in 9110 x FMV rate for Current Year</t>
  </si>
  <si>
    <t>Reconcile between sources.</t>
  </si>
  <si>
    <t>6/30/2023 - Cash Balance in Object 9110</t>
  </si>
  <si>
    <t>6/30/2023 -  FMV Rate</t>
  </si>
  <si>
    <r>
      <rPr>
        <b/>
        <sz val="11"/>
        <color rgb="FFC00000"/>
        <rFont val="Aptos Narrow"/>
        <family val="2"/>
        <scheme val="minor"/>
      </rPr>
      <t>Prior Year</t>
    </r>
    <r>
      <rPr>
        <sz val="11"/>
        <color theme="1"/>
        <rFont val="Aptos Narrow"/>
        <family val="2"/>
        <scheme val="minor"/>
      </rPr>
      <t xml:space="preserve"> FMV Adjustment</t>
    </r>
  </si>
  <si>
    <r>
      <rPr>
        <b/>
        <sz val="11"/>
        <color rgb="FF00B050"/>
        <rFont val="Aptos Narrow"/>
        <family val="2"/>
        <scheme val="minor"/>
      </rPr>
      <t>Current Year</t>
    </r>
    <r>
      <rPr>
        <sz val="11"/>
        <color theme="1"/>
        <rFont val="Aptos Narrow"/>
        <family val="2"/>
        <scheme val="minor"/>
      </rPr>
      <t xml:space="preserve"> FMV Adjustment</t>
    </r>
  </si>
  <si>
    <t>6/30/2024 - Cash Balance in Object 9110</t>
  </si>
  <si>
    <t>6/30/2024 -  FMV Rate</t>
  </si>
  <si>
    <t>Prior Year</t>
  </si>
  <si>
    <r>
      <t>Current Year</t>
    </r>
    <r>
      <rPr>
        <sz val="11"/>
        <color theme="1"/>
        <rFont val="Aptos Narrow"/>
        <family val="2"/>
        <scheme val="minor"/>
      </rPr>
      <t xml:space="preserve"> Fair Market Value Adjustment</t>
    </r>
  </si>
  <si>
    <t xml:space="preserve">Current Year </t>
  </si>
  <si>
    <r>
      <t xml:space="preserve">Prior Year </t>
    </r>
    <r>
      <rPr>
        <sz val="11"/>
        <color theme="1"/>
        <rFont val="Aptos Narrow"/>
        <family val="2"/>
        <scheme val="minor"/>
      </rPr>
      <t>Fair Market Value Adjustment*</t>
    </r>
  </si>
  <si>
    <t>*If Prior Year FMV Adjustment was not included by your auditors, please leave this cell blank.</t>
  </si>
  <si>
    <t xml:space="preserve">      a) As of July 1 - Unaudited</t>
  </si>
  <si>
    <t>FiscalYear</t>
  </si>
  <si>
    <t>FY</t>
  </si>
  <si>
    <t>FundCode</t>
  </si>
  <si>
    <t>BU</t>
  </si>
  <si>
    <t>ObjectCode</t>
  </si>
  <si>
    <t>51</t>
  </si>
  <si>
    <t>00100</t>
  </si>
  <si>
    <t>Alpine Union</t>
  </si>
  <si>
    <t>9111</t>
  </si>
  <si>
    <t>18900</t>
  </si>
  <si>
    <t>Bonsall Unified</t>
  </si>
  <si>
    <t>00600</t>
  </si>
  <si>
    <t>Cajon Valley Union</t>
  </si>
  <si>
    <t>00700</t>
  </si>
  <si>
    <t>Cardiff</t>
  </si>
  <si>
    <t>06300</t>
  </si>
  <si>
    <t>Carlsbad Unified</t>
  </si>
  <si>
    <t>00900</t>
  </si>
  <si>
    <t>Chula Vista Elementary</t>
  </si>
  <si>
    <t>04700</t>
  </si>
  <si>
    <t>Coronado Unified</t>
  </si>
  <si>
    <t>01000</t>
  </si>
  <si>
    <t>Dehesa</t>
  </si>
  <si>
    <t>01400</t>
  </si>
  <si>
    <t>Encinitas Union</t>
  </si>
  <si>
    <t>01500</t>
  </si>
  <si>
    <t>Escondido Union</t>
  </si>
  <si>
    <t>04000</t>
  </si>
  <si>
    <t>Escondido Union High</t>
  </si>
  <si>
    <t>01600</t>
  </si>
  <si>
    <t>Fallbrook Union Elementary</t>
  </si>
  <si>
    <t>04100</t>
  </si>
  <si>
    <t>Fallbrook Union High</t>
  </si>
  <si>
    <t>04200</t>
  </si>
  <si>
    <t>Grossmont Union High</t>
  </si>
  <si>
    <t>04300</t>
  </si>
  <si>
    <t>Julian Union High</t>
  </si>
  <si>
    <t>02000</t>
  </si>
  <si>
    <t>La Mesa-Spring Valley</t>
  </si>
  <si>
    <t>02100</t>
  </si>
  <si>
    <t>Lemon Grove</t>
  </si>
  <si>
    <t>04800</t>
  </si>
  <si>
    <t>Mountain Empire Unified</t>
  </si>
  <si>
    <t>02300</t>
  </si>
  <si>
    <t>National</t>
  </si>
  <si>
    <t>06400</t>
  </si>
  <si>
    <t>Oceanside Unified</t>
  </si>
  <si>
    <t>06100</t>
  </si>
  <si>
    <t>Poway Unified</t>
  </si>
  <si>
    <t>02800</t>
  </si>
  <si>
    <t>Rancho Santa Fe</t>
  </si>
  <si>
    <t>05000</t>
  </si>
  <si>
    <t>San Diego Unified</t>
  </si>
  <si>
    <t>04500</t>
  </si>
  <si>
    <t>San Dieguito Union High</t>
  </si>
  <si>
    <t>06500</t>
  </si>
  <si>
    <t>San Marcos Unified</t>
  </si>
  <si>
    <t>03300</t>
  </si>
  <si>
    <t>San Ysidro</t>
  </si>
  <si>
    <t>03200</t>
  </si>
  <si>
    <t>Santee</t>
  </si>
  <si>
    <t>03500</t>
  </si>
  <si>
    <t>South Bay Union</t>
  </si>
  <si>
    <t>04600</t>
  </si>
  <si>
    <t>Sweetwater Union High</t>
  </si>
  <si>
    <t>05100</t>
  </si>
  <si>
    <t>Vista Unified</t>
  </si>
  <si>
    <t>01100</t>
  </si>
  <si>
    <t>Del Mar Union</t>
  </si>
  <si>
    <t>01700</t>
  </si>
  <si>
    <t>Jamul-Dulzura Union</t>
  </si>
  <si>
    <t>01900</t>
  </si>
  <si>
    <t>Lakeside Union</t>
  </si>
  <si>
    <t>03100</t>
  </si>
  <si>
    <t>San Pasqual Union</t>
  </si>
  <si>
    <t>03400</t>
  </si>
  <si>
    <t>Solana Beach</t>
  </si>
  <si>
    <t>District Name:</t>
  </si>
  <si>
    <t>Select District Name</t>
  </si>
  <si>
    <t>-</t>
  </si>
  <si>
    <t>By selecting district name, prior Fiscal Year's SACS Unaudited Actuals data will automatically populate below.</t>
  </si>
  <si>
    <t>ABC District</t>
  </si>
  <si>
    <r>
      <rPr>
        <b/>
        <sz val="11"/>
        <color theme="1"/>
        <rFont val="Aptos Narrow"/>
        <family val="2"/>
        <scheme val="minor"/>
      </rPr>
      <t>Instructions - Step 2:</t>
    </r>
    <r>
      <rPr>
        <sz val="11"/>
        <color theme="1"/>
        <rFont val="Aptos Narrow"/>
        <family val="2"/>
        <scheme val="minor"/>
      </rPr>
      <t xml:space="preserve"> When entering the A&amp;C Form 51 data into SACS (for Unaudited Actuals), please use the updated amounts (in green boxes) below.</t>
    </r>
  </si>
  <si>
    <r>
      <rPr>
        <b/>
        <sz val="11"/>
        <color theme="1"/>
        <rFont val="Aptos Narrow"/>
        <family val="2"/>
        <scheme val="minor"/>
      </rPr>
      <t xml:space="preserve">Instructions - Step 1: </t>
    </r>
    <r>
      <rPr>
        <sz val="11"/>
        <color theme="1"/>
        <rFont val="Aptos Narrow"/>
        <family val="2"/>
        <scheme val="minor"/>
      </rPr>
      <t>Enter values in the yellow boxes using information from the sources noted below.</t>
    </r>
  </si>
  <si>
    <t>FMV rate for Current Year</t>
  </si>
  <si>
    <t>= Prior Fiscal Year's SACS Unaudited Actuals Ending Fund Balance. Will auto populate in SACS Web.</t>
  </si>
  <si>
    <t>FY 2025/26</t>
  </si>
  <si>
    <t>2024-2025</t>
  </si>
  <si>
    <t>Source: Copy of F.00 Cash in County FMV Calculation Template - San Diego_25-26.xlsx (emailed on 7/22/2026).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</si>
</sst>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_(* #,##0_);_(* \(#,##0\);_(* &quot;-&quot;??_);_(@_)"/>
    <numFmt numFmtId="166" formatCode="_(&quot;$&quot;* #,##0_);_(&quot;$&quot;* \(#,##0\);_(&quot;$&quot;* &quot;-&quot;??_);_(@_)"/>
  </numFmts>
  <fonts count="19" x14ac:knownFonts="1">
    <font>
      <sz val="11"/>
      <color theme="1"/>
      <name val="Aptos Narrow"/>
      <family val="2"/>
      <scheme val="minor"/>
    </font>
    <font>
      <b/>
      <sz val="11"/>
      <color theme="1"/>
      <name val="Aptos Narrow"/>
      <family val="2"/>
      <scheme val="minor"/>
    </font>
    <font>
      <b/>
      <sz val="16"/>
      <color theme="1"/>
      <name val="Aptos Narrow"/>
      <family val="2"/>
      <scheme val="minor"/>
    </font>
    <font>
      <b/>
      <sz val="11"/>
      <color rgb="FF0070C0"/>
      <name val="Aptos Narrow"/>
      <family val="2"/>
      <scheme val="minor"/>
    </font>
    <font>
      <b/>
      <sz val="11"/>
      <color rgb="FFC00000"/>
      <name val="Aptos Narrow"/>
      <family val="2"/>
      <scheme val="minor"/>
    </font>
    <font>
      <b/>
      <sz val="11"/>
      <color rgb="FF00B050"/>
      <name val="Aptos Narrow"/>
      <family val="2"/>
      <scheme val="minor"/>
    </font>
    <font>
      <sz val="10"/>
      <color theme="1"/>
      <name val="Aptos Narrow"/>
      <family val="2"/>
      <scheme val="minor"/>
    </font>
    <font>
      <sz val="9"/>
      <color theme="1"/>
      <name val="Aptos Narrow"/>
      <family val="2"/>
      <scheme val="minor"/>
    </font>
    <font>
      <sz val="11"/>
      <color theme="1"/>
      <name val="Aptos Narrow"/>
      <family val="2"/>
      <scheme val="minor"/>
    </font>
    <font>
      <i/>
      <sz val="11"/>
      <color theme="1"/>
      <name val="Aptos Narrow"/>
      <family val="2"/>
      <scheme val="minor"/>
    </font>
    <font>
      <sz val="8"/>
      <name val="Aptos Narrow"/>
      <family val="2"/>
      <scheme val="minor"/>
    </font>
    <font>
      <b/>
      <sz val="11"/>
      <color indexed="17"/>
      <name val="Aptos Narrow"/>
      <family val="2"/>
      <scheme val="minor"/>
    </font>
    <font>
      <i/>
      <sz val="11"/>
      <color indexed="8"/>
      <name val="Aptos Narrow"/>
      <family val="2"/>
      <scheme val="minor"/>
    </font>
    <font>
      <sz val="10"/>
      <color indexed="8"/>
      <name val="Arial"/>
      <family val="2"/>
    </font>
    <font>
      <sz val="11"/>
      <color indexed="8"/>
      <name val="Calibri"/>
      <family val="2"/>
    </font>
    <font>
      <i/>
      <sz val="9"/>
      <color rgb="FFC00000"/>
      <name val="Aptos Narrow"/>
      <family val="2"/>
      <scheme val="minor"/>
    </font>
    <font>
      <sz val="11"/>
      <color rgb="FFC00000"/>
      <name val="Aptos Narrow"/>
      <family val="2"/>
      <scheme val="minor"/>
    </font>
    <font>
      <sz val="10"/>
      <color indexed="8"/>
      <name val="Arial"/>
    </font>
    <font>
      <sz val="11"/>
      <color indexed="8"/>
      <name val="Calibri"/>
    </font>
  </fonts>
  <fills count="15">
    <fill>
      <patternFill patternType="none"/>
    </fill>
    <fill>
      <patternFill patternType="gray125"/>
    </fill>
    <fill>
      <patternFill patternType="solid">
        <fgColor theme="2" tint="-0.499984740745262"/>
        <bgColor indexed="64"/>
      </patternFill>
    </fill>
    <fill>
      <patternFill patternType="solid">
        <fgColor theme="3" tint="0.89999084444715716"/>
        <bgColor indexed="64"/>
      </patternFill>
    </fill>
    <fill>
      <patternFill patternType="solid">
        <fgColor theme="4"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indexed="22"/>
        <bgColor indexed="0"/>
      </patternFill>
    </fill>
    <fill>
      <patternFill patternType="solid">
        <fgColor theme="7" tint="0.79998168889431442"/>
        <bgColor indexed="64"/>
      </patternFill>
    </fill>
    <fill>
      <patternFill patternType="solid">
        <fgColor theme="0" tint="-0.14999847407452621"/>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5">
    <xf numFmtId="0" fontId="0" fillId="0" borderId="0"/>
    <xf numFmtId="43" fontId="8" fillId="0" borderId="0" applyFont="0" applyFill="0" applyBorder="0" applyAlignment="0" applyProtection="0"/>
    <xf numFmtId="0" fontId="13" fillId="0" borderId="0"/>
    <xf numFmtId="0" fontId="13" fillId="0" borderId="0"/>
    <xf numFmtId="0" fontId="17" fillId="0" borderId="0"/>
  </cellStyleXfs>
  <cellXfs count="85">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xf numFmtId="0" fontId="0" fillId="0" borderId="0" xfId="0" applyAlignment="1">
      <alignment horizontal="left" wrapText="1"/>
    </xf>
    <xf numFmtId="0" fontId="0" fillId="8" borderId="0" xfId="0" applyFill="1"/>
    <xf numFmtId="0" fontId="1" fillId="6" borderId="3" xfId="0" applyFont="1" applyFill="1" applyBorder="1"/>
    <xf numFmtId="0" fontId="1" fillId="6" borderId="4" xfId="0" applyFont="1" applyFill="1" applyBorder="1"/>
    <xf numFmtId="0" fontId="1" fillId="6" borderId="4" xfId="0" applyFont="1" applyFill="1" applyBorder="1" applyAlignment="1">
      <alignment horizontal="center"/>
    </xf>
    <xf numFmtId="0" fontId="1" fillId="6" borderId="5" xfId="0" applyFont="1" applyFill="1" applyBorder="1" applyAlignment="1">
      <alignment horizontal="center"/>
    </xf>
    <xf numFmtId="0" fontId="1" fillId="6" borderId="6" xfId="0" applyFont="1" applyFill="1" applyBorder="1"/>
    <xf numFmtId="0" fontId="1" fillId="6" borderId="2" xfId="0" applyFont="1" applyFill="1" applyBorder="1"/>
    <xf numFmtId="0" fontId="1" fillId="6" borderId="2" xfId="0" applyFont="1" applyFill="1" applyBorder="1" applyAlignment="1">
      <alignment horizontal="right"/>
    </xf>
    <xf numFmtId="0" fontId="1" fillId="6" borderId="2" xfId="0" applyFont="1" applyFill="1" applyBorder="1" applyAlignment="1">
      <alignment horizontal="center"/>
    </xf>
    <xf numFmtId="0" fontId="1" fillId="6" borderId="7" xfId="0" applyFont="1" applyFill="1" applyBorder="1" applyAlignment="1">
      <alignment horizontal="center"/>
    </xf>
    <xf numFmtId="0" fontId="0" fillId="6" borderId="0" xfId="0" applyFill="1"/>
    <xf numFmtId="0" fontId="0" fillId="6" borderId="0" xfId="0" applyFill="1" applyAlignment="1">
      <alignment horizontal="center"/>
    </xf>
    <xf numFmtId="0" fontId="1" fillId="6" borderId="0" xfId="0" applyFont="1" applyFill="1"/>
    <xf numFmtId="0" fontId="7" fillId="6" borderId="2" xfId="0" applyFont="1" applyFill="1" applyBorder="1" applyAlignment="1">
      <alignment horizontal="right" vertical="top" wrapText="1"/>
    </xf>
    <xf numFmtId="0" fontId="0" fillId="0" borderId="0" xfId="0" quotePrefix="1"/>
    <xf numFmtId="0" fontId="9" fillId="0" borderId="0" xfId="0" applyFont="1" applyAlignment="1">
      <alignment horizontal="left" indent="1"/>
    </xf>
    <xf numFmtId="0" fontId="9" fillId="0" borderId="0" xfId="0" quotePrefix="1" applyFont="1" applyAlignment="1">
      <alignment horizontal="left" indent="1"/>
    </xf>
    <xf numFmtId="44" fontId="0" fillId="6" borderId="0" xfId="0" applyNumberFormat="1" applyFill="1"/>
    <xf numFmtId="166" fontId="0" fillId="7" borderId="1" xfId="1" applyNumberFormat="1" applyFont="1" applyFill="1" applyBorder="1"/>
    <xf numFmtId="166" fontId="0" fillId="2" borderId="0" xfId="1" applyNumberFormat="1" applyFont="1" applyFill="1"/>
    <xf numFmtId="166" fontId="0" fillId="9" borderId="0" xfId="1" applyNumberFormat="1" applyFont="1" applyFill="1"/>
    <xf numFmtId="166" fontId="0" fillId="6" borderId="0" xfId="1" applyNumberFormat="1" applyFont="1" applyFill="1"/>
    <xf numFmtId="165" fontId="0" fillId="6" borderId="0" xfId="1" applyNumberFormat="1" applyFont="1" applyFill="1"/>
    <xf numFmtId="0" fontId="4" fillId="0" borderId="0" xfId="0" applyFont="1"/>
    <xf numFmtId="0" fontId="5" fillId="0" borderId="0" xfId="0" applyFont="1"/>
    <xf numFmtId="0" fontId="11" fillId="0" borderId="1" xfId="0" applyFont="1" applyBorder="1" applyAlignment="1">
      <alignment horizontal="center" wrapText="1"/>
    </xf>
    <xf numFmtId="0" fontId="1" fillId="4" borderId="13" xfId="0" applyFont="1" applyFill="1" applyBorder="1" applyAlignment="1">
      <alignment horizontal="center"/>
    </xf>
    <xf numFmtId="0" fontId="1" fillId="6" borderId="14" xfId="0" applyFont="1" applyFill="1" applyBorder="1" applyAlignment="1">
      <alignment horizontal="center"/>
    </xf>
    <xf numFmtId="166" fontId="0" fillId="7" borderId="14" xfId="1" applyNumberFormat="1" applyFont="1" applyFill="1" applyBorder="1"/>
    <xf numFmtId="0" fontId="1" fillId="6" borderId="18" xfId="0" applyFont="1" applyFill="1" applyBorder="1" applyAlignment="1">
      <alignment horizontal="center"/>
    </xf>
    <xf numFmtId="0" fontId="1" fillId="6" borderId="19" xfId="0" applyFont="1" applyFill="1" applyBorder="1" applyAlignment="1">
      <alignment horizontal="center"/>
    </xf>
    <xf numFmtId="0" fontId="1" fillId="6" borderId="20" xfId="0" applyFont="1" applyFill="1" applyBorder="1" applyAlignment="1">
      <alignment horizontal="center"/>
    </xf>
    <xf numFmtId="0" fontId="12" fillId="0" borderId="0" xfId="0" applyFont="1"/>
    <xf numFmtId="165" fontId="0" fillId="7" borderId="14" xfId="1" applyNumberFormat="1" applyFont="1" applyFill="1" applyBorder="1" applyProtection="1">
      <protection locked="0"/>
    </xf>
    <xf numFmtId="165" fontId="0" fillId="7" borderId="1" xfId="1" applyNumberFormat="1" applyFont="1" applyFill="1" applyBorder="1" applyProtection="1">
      <protection locked="0"/>
    </xf>
    <xf numFmtId="0" fontId="0" fillId="0" borderId="0" xfId="0" applyProtection="1">
      <protection locked="0"/>
    </xf>
    <xf numFmtId="0" fontId="14" fillId="12" borderId="21" xfId="2" applyFont="1" applyFill="1" applyBorder="1" applyAlignment="1">
      <alignment horizontal="center"/>
    </xf>
    <xf numFmtId="0" fontId="14" fillId="0" borderId="22" xfId="2" applyFont="1" applyBorder="1" applyAlignment="1">
      <alignment horizontal="right" wrapText="1"/>
    </xf>
    <xf numFmtId="0" fontId="14" fillId="0" borderId="22" xfId="2" applyFont="1" applyBorder="1" applyAlignment="1">
      <alignment wrapText="1"/>
    </xf>
    <xf numFmtId="4" fontId="14" fillId="0" borderId="22" xfId="2" applyNumberFormat="1" applyFont="1" applyBorder="1" applyAlignment="1">
      <alignment horizontal="right" wrapText="1"/>
    </xf>
    <xf numFmtId="0" fontId="14" fillId="0" borderId="22" xfId="3" applyFont="1" applyBorder="1" applyAlignment="1">
      <alignment wrapText="1"/>
    </xf>
    <xf numFmtId="4" fontId="14" fillId="0" borderId="22" xfId="3" applyNumberFormat="1" applyFont="1" applyBorder="1" applyAlignment="1">
      <alignment horizontal="right" wrapText="1"/>
    </xf>
    <xf numFmtId="0" fontId="0" fillId="0" borderId="0" xfId="0" applyAlignment="1">
      <alignment wrapText="1"/>
    </xf>
    <xf numFmtId="0" fontId="1" fillId="0" borderId="0" xfId="0" applyFont="1"/>
    <xf numFmtId="0" fontId="1" fillId="9" borderId="0" xfId="0" applyFont="1" applyFill="1" applyAlignment="1" applyProtection="1">
      <alignment horizontal="center"/>
      <protection locked="0"/>
    </xf>
    <xf numFmtId="0" fontId="15" fillId="0" borderId="0" xfId="0" applyFont="1"/>
    <xf numFmtId="0" fontId="0" fillId="13" borderId="0" xfId="0" applyFill="1" applyAlignment="1">
      <alignment horizontal="center"/>
    </xf>
    <xf numFmtId="165" fontId="0" fillId="6" borderId="0" xfId="1" applyNumberFormat="1" applyFont="1" applyFill="1" applyProtection="1"/>
    <xf numFmtId="165" fontId="0" fillId="9" borderId="0" xfId="1" applyNumberFormat="1" applyFont="1" applyFill="1" applyProtection="1"/>
    <xf numFmtId="165" fontId="0" fillId="2" borderId="0" xfId="1" applyNumberFormat="1" applyFont="1" applyFill="1" applyProtection="1"/>
    <xf numFmtId="165" fontId="0" fillId="14" borderId="14" xfId="1" applyNumberFormat="1" applyFont="1" applyFill="1" applyBorder="1" applyProtection="1"/>
    <xf numFmtId="165" fontId="0" fillId="14" borderId="1" xfId="1" applyNumberFormat="1" applyFont="1" applyFill="1" applyBorder="1" applyProtection="1"/>
    <xf numFmtId="0" fontId="15" fillId="0" borderId="0" xfId="0" applyFont="1" applyProtection="1">
      <protection locked="0"/>
    </xf>
    <xf numFmtId="0" fontId="16" fillId="0" borderId="0" xfId="0" applyFont="1" applyProtection="1">
      <protection locked="0"/>
    </xf>
    <xf numFmtId="0" fontId="18" fillId="0" borderId="22" xfId="4" applyFont="1" applyBorder="1" applyAlignment="1">
      <alignment horizontal="right" wrapText="1"/>
    </xf>
    <xf numFmtId="0" fontId="18" fillId="0" borderId="22" xfId="4" applyFont="1" applyBorder="1" applyAlignment="1">
      <alignment wrapText="1"/>
    </xf>
    <xf numFmtId="0" fontId="6" fillId="6" borderId="2" xfId="0" applyFont="1" applyFill="1" applyBorder="1" applyAlignment="1">
      <alignment horizontal="center" vertical="top" wrapText="1"/>
    </xf>
    <xf numFmtId="0" fontId="6" fillId="6" borderId="2" xfId="0" applyFont="1" applyFill="1" applyBorder="1" applyAlignment="1">
      <alignment horizontal="center" vertical="top"/>
    </xf>
    <xf numFmtId="0" fontId="0" fillId="0" borderId="0" xfId="0" applyAlignment="1">
      <alignment horizontal="center" wrapText="1"/>
    </xf>
    <xf numFmtId="0" fontId="0" fillId="5" borderId="0" xfId="0" applyFill="1" applyAlignment="1">
      <alignment horizontal="left" wrapText="1"/>
    </xf>
    <xf numFmtId="0" fontId="0" fillId="0" borderId="0" xfId="0" applyAlignment="1">
      <alignment horizontal="left" wrapText="1"/>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165" fontId="0" fillId="0" borderId="8" xfId="1" applyNumberFormat="1" applyFont="1" applyBorder="1" applyAlignment="1">
      <alignment horizontal="center"/>
    </xf>
    <xf numFmtId="165" fontId="0" fillId="10" borderId="9" xfId="0" applyNumberFormat="1" applyFill="1" applyBorder="1" applyAlignment="1">
      <alignment horizontal="center"/>
    </xf>
    <xf numFmtId="165" fontId="0" fillId="11" borderId="9" xfId="0" applyNumberFormat="1" applyFill="1" applyBorder="1" applyAlignment="1">
      <alignment horizontal="center"/>
    </xf>
    <xf numFmtId="0" fontId="0" fillId="5" borderId="0" xfId="0" applyFill="1" applyAlignment="1">
      <alignment horizontal="center"/>
    </xf>
    <xf numFmtId="165" fontId="0" fillId="0" borderId="0" xfId="1" applyNumberFormat="1" applyFont="1" applyAlignment="1">
      <alignment horizontal="center"/>
    </xf>
    <xf numFmtId="164" fontId="0" fillId="0" borderId="8" xfId="0" applyNumberFormat="1" applyBorder="1" applyAlignment="1">
      <alignment horizontal="right"/>
    </xf>
    <xf numFmtId="165" fontId="0" fillId="0" borderId="0" xfId="0" applyNumberFormat="1" applyAlignment="1">
      <alignment horizontal="center"/>
    </xf>
    <xf numFmtId="43" fontId="0" fillId="0" borderId="0" xfId="0" applyNumberFormat="1" applyAlignment="1">
      <alignment horizontal="center"/>
    </xf>
    <xf numFmtId="0" fontId="0" fillId="0" borderId="0" xfId="0" applyAlignment="1">
      <alignment horizontal="center"/>
    </xf>
    <xf numFmtId="43" fontId="0" fillId="0" borderId="8" xfId="1" applyFont="1" applyBorder="1" applyAlignment="1">
      <alignment horizontal="center"/>
    </xf>
    <xf numFmtId="43" fontId="0" fillId="10" borderId="9" xfId="0" applyNumberFormat="1" applyFill="1" applyBorder="1" applyAlignment="1">
      <alignment horizontal="center"/>
    </xf>
    <xf numFmtId="0" fontId="0" fillId="10" borderId="9" xfId="0" applyFill="1" applyBorder="1" applyAlignment="1">
      <alignment horizontal="center"/>
    </xf>
    <xf numFmtId="43" fontId="0" fillId="0" borderId="0" xfId="1" applyFont="1" applyAlignment="1">
      <alignment horizontal="center"/>
    </xf>
  </cellXfs>
  <cellStyles count="5">
    <cellStyle name="Comma" xfId="1" builtinId="3"/>
    <cellStyle name="Normal" xfId="0" builtinId="0"/>
    <cellStyle name="Normal_2324 FD51 End Bal" xfId="3" xr:uid="{9C83C449-3A79-4EC8-8AE2-0844324C5E48}"/>
    <cellStyle name="Normal_Sheet1" xfId="2" xr:uid="{F3BEA8A7-ECA4-49C5-ACBA-E90AEDB669B9}"/>
    <cellStyle name="Normal_Sheet2" xfId="4" xr:uid="{9EB50B4D-FC47-435A-A9B8-6D7F3EF23FFE}"/>
  </cellStyles>
  <dxfs count="2">
    <dxf>
      <fill>
        <patternFill>
          <bgColor rgb="FFFFFF0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26</xdr:col>
      <xdr:colOff>343905</xdr:colOff>
      <xdr:row>9</xdr:row>
      <xdr:rowOff>154199</xdr:rowOff>
    </xdr:to>
    <xdr:pic>
      <xdr:nvPicPr>
        <xdr:cNvPr id="8" name="Picture 7">
          <a:extLst>
            <a:ext uri="{FF2B5EF4-FFF2-40B4-BE49-F238E27FC236}">
              <a16:creationId xmlns:a16="http://schemas.microsoft.com/office/drawing/2014/main" id="{FC34D875-9E0F-9737-D23F-81D68D317761}"/>
            </a:ext>
          </a:extLst>
        </xdr:cNvPr>
        <xdr:cNvPicPr>
          <a:picLocks noChangeAspect="1"/>
        </xdr:cNvPicPr>
      </xdr:nvPicPr>
      <xdr:blipFill>
        <a:blip xmlns:r="http://schemas.openxmlformats.org/officeDocument/2006/relationships" r:embed="rId1"/>
        <a:stretch>
          <a:fillRect/>
        </a:stretch>
      </xdr:blipFill>
      <xdr:spPr>
        <a:xfrm>
          <a:off x="13055600" y="270933"/>
          <a:ext cx="8895238" cy="2533333"/>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14</xdr:col>
      <xdr:colOff>184997</xdr:colOff>
      <xdr:row>12</xdr:row>
      <xdr:rowOff>63076</xdr:rowOff>
    </xdr:from>
    <xdr:to>
      <xdr:col>21</xdr:col>
      <xdr:colOff>593937</xdr:colOff>
      <xdr:row>46</xdr:row>
      <xdr:rowOff>24518</xdr:rowOff>
    </xdr:to>
    <xdr:pic>
      <xdr:nvPicPr>
        <xdr:cNvPr id="9" name="Picture 8">
          <a:extLst>
            <a:ext uri="{FF2B5EF4-FFF2-40B4-BE49-F238E27FC236}">
              <a16:creationId xmlns:a16="http://schemas.microsoft.com/office/drawing/2014/main" id="{69B22E2A-1AB9-2180-6A9D-B9B00B9C63A1}"/>
            </a:ext>
          </a:extLst>
        </xdr:cNvPr>
        <xdr:cNvPicPr>
          <a:picLocks noChangeAspect="1"/>
        </xdr:cNvPicPr>
      </xdr:nvPicPr>
      <xdr:blipFill>
        <a:blip xmlns:r="http://schemas.openxmlformats.org/officeDocument/2006/relationships" r:embed="rId2"/>
        <a:stretch>
          <a:fillRect/>
        </a:stretch>
      </xdr:blipFill>
      <xdr:spPr>
        <a:xfrm>
          <a:off x="14476730" y="3297343"/>
          <a:ext cx="4674870" cy="647315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19</xdr:col>
      <xdr:colOff>66465</xdr:colOff>
      <xdr:row>48</xdr:row>
      <xdr:rowOff>8907</xdr:rowOff>
    </xdr:from>
    <xdr:to>
      <xdr:col>30</xdr:col>
      <xdr:colOff>22015</xdr:colOff>
      <xdr:row>52</xdr:row>
      <xdr:rowOff>24553</xdr:rowOff>
    </xdr:to>
    <xdr:pic>
      <xdr:nvPicPr>
        <xdr:cNvPr id="10" name="Picture 9">
          <a:extLst>
            <a:ext uri="{FF2B5EF4-FFF2-40B4-BE49-F238E27FC236}">
              <a16:creationId xmlns:a16="http://schemas.microsoft.com/office/drawing/2014/main" id="{F3863DF9-C37C-E27D-6707-7B894AC7A1F2}"/>
            </a:ext>
          </a:extLst>
        </xdr:cNvPr>
        <xdr:cNvPicPr>
          <a:picLocks noChangeAspect="1"/>
        </xdr:cNvPicPr>
      </xdr:nvPicPr>
      <xdr:blipFill>
        <a:blip xmlns:r="http://schemas.openxmlformats.org/officeDocument/2006/relationships" r:embed="rId3"/>
        <a:stretch>
          <a:fillRect/>
        </a:stretch>
      </xdr:blipFill>
      <xdr:spPr>
        <a:xfrm>
          <a:off x="17406198" y="10135040"/>
          <a:ext cx="6659880" cy="753093"/>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19</xdr:col>
      <xdr:colOff>1</xdr:colOff>
      <xdr:row>57</xdr:row>
      <xdr:rowOff>0</xdr:rowOff>
    </xdr:from>
    <xdr:to>
      <xdr:col>30</xdr:col>
      <xdr:colOff>1</xdr:colOff>
      <xdr:row>60</xdr:row>
      <xdr:rowOff>167318</xdr:rowOff>
    </xdr:to>
    <xdr:pic>
      <xdr:nvPicPr>
        <xdr:cNvPr id="11" name="Picture 10">
          <a:extLst>
            <a:ext uri="{FF2B5EF4-FFF2-40B4-BE49-F238E27FC236}">
              <a16:creationId xmlns:a16="http://schemas.microsoft.com/office/drawing/2014/main" id="{484A8ED2-4DE3-EF3A-DD77-5E2DC5532CC9}"/>
            </a:ext>
          </a:extLst>
        </xdr:cNvPr>
        <xdr:cNvPicPr>
          <a:picLocks noChangeAspect="1"/>
        </xdr:cNvPicPr>
      </xdr:nvPicPr>
      <xdr:blipFill>
        <a:blip xmlns:r="http://schemas.openxmlformats.org/officeDocument/2006/relationships" r:embed="rId4"/>
        <a:stretch>
          <a:fillRect/>
        </a:stretch>
      </xdr:blipFill>
      <xdr:spPr>
        <a:xfrm>
          <a:off x="17339734" y="11802533"/>
          <a:ext cx="6705600" cy="721038"/>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378143</xdr:colOff>
      <xdr:row>36</xdr:row>
      <xdr:rowOff>0</xdr:rowOff>
    </xdr:from>
    <xdr:to>
      <xdr:col>30</xdr:col>
      <xdr:colOff>574211</xdr:colOff>
      <xdr:row>40</xdr:row>
      <xdr:rowOff>135937</xdr:rowOff>
    </xdr:to>
    <xdr:pic>
      <xdr:nvPicPr>
        <xdr:cNvPr id="2" name="Picture 1">
          <a:extLst>
            <a:ext uri="{FF2B5EF4-FFF2-40B4-BE49-F238E27FC236}">
              <a16:creationId xmlns:a16="http://schemas.microsoft.com/office/drawing/2014/main" id="{DAF7B17A-38A5-4A30-9702-B0CEC6261BB0}"/>
            </a:ext>
          </a:extLst>
        </xdr:cNvPr>
        <xdr:cNvPicPr>
          <a:picLocks noChangeAspect="1"/>
        </xdr:cNvPicPr>
      </xdr:nvPicPr>
      <xdr:blipFill>
        <a:blip xmlns:r="http://schemas.openxmlformats.org/officeDocument/2006/relationships" r:embed="rId1"/>
        <a:stretch>
          <a:fillRect/>
        </a:stretch>
      </xdr:blipFill>
      <xdr:spPr>
        <a:xfrm>
          <a:off x="16692563" y="7505700"/>
          <a:ext cx="7511268" cy="87126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18</xdr:col>
      <xdr:colOff>342265</xdr:colOff>
      <xdr:row>43</xdr:row>
      <xdr:rowOff>169229</xdr:rowOff>
    </xdr:from>
    <xdr:to>
      <xdr:col>30</xdr:col>
      <xdr:colOff>444243</xdr:colOff>
      <xdr:row>48</xdr:row>
      <xdr:rowOff>78741</xdr:rowOff>
    </xdr:to>
    <xdr:pic>
      <xdr:nvPicPr>
        <xdr:cNvPr id="3" name="Picture 2">
          <a:extLst>
            <a:ext uri="{FF2B5EF4-FFF2-40B4-BE49-F238E27FC236}">
              <a16:creationId xmlns:a16="http://schemas.microsoft.com/office/drawing/2014/main" id="{DDECED1F-3AE0-4F7F-B39A-483616C0E817}"/>
            </a:ext>
          </a:extLst>
        </xdr:cNvPr>
        <xdr:cNvPicPr>
          <a:picLocks noChangeAspect="1"/>
        </xdr:cNvPicPr>
      </xdr:nvPicPr>
      <xdr:blipFill>
        <a:blip xmlns:r="http://schemas.openxmlformats.org/officeDocument/2006/relationships" r:embed="rId2"/>
        <a:stretch>
          <a:fillRect/>
        </a:stretch>
      </xdr:blipFill>
      <xdr:spPr>
        <a:xfrm>
          <a:off x="16656685" y="8958899"/>
          <a:ext cx="7404478" cy="82010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12</xdr:col>
      <xdr:colOff>154306</xdr:colOff>
      <xdr:row>0</xdr:row>
      <xdr:rowOff>144143</xdr:rowOff>
    </xdr:from>
    <xdr:to>
      <xdr:col>25</xdr:col>
      <xdr:colOff>362797</xdr:colOff>
      <xdr:row>2</xdr:row>
      <xdr:rowOff>212937</xdr:rowOff>
    </xdr:to>
    <xdr:pic>
      <xdr:nvPicPr>
        <xdr:cNvPr id="4" name="Picture 3">
          <a:extLst>
            <a:ext uri="{FF2B5EF4-FFF2-40B4-BE49-F238E27FC236}">
              <a16:creationId xmlns:a16="http://schemas.microsoft.com/office/drawing/2014/main" id="{7BCFB17D-559C-4563-A625-15E4BCA28498}"/>
            </a:ext>
          </a:extLst>
        </xdr:cNvPr>
        <xdr:cNvPicPr>
          <a:picLocks noChangeAspect="1"/>
        </xdr:cNvPicPr>
      </xdr:nvPicPr>
      <xdr:blipFill rotWithShape="1">
        <a:blip xmlns:r="http://schemas.openxmlformats.org/officeDocument/2006/relationships" r:embed="rId3"/>
        <a:srcRect b="87058"/>
        <a:stretch/>
      </xdr:blipFill>
      <xdr:spPr>
        <a:xfrm>
          <a:off x="13209906" y="144143"/>
          <a:ext cx="8155304" cy="89725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12</xdr:col>
      <xdr:colOff>150813</xdr:colOff>
      <xdr:row>2</xdr:row>
      <xdr:rowOff>177165</xdr:rowOff>
    </xdr:from>
    <xdr:to>
      <xdr:col>25</xdr:col>
      <xdr:colOff>363470</xdr:colOff>
      <xdr:row>8</xdr:row>
      <xdr:rowOff>152400</xdr:rowOff>
    </xdr:to>
    <xdr:pic>
      <xdr:nvPicPr>
        <xdr:cNvPr id="5" name="Picture 4">
          <a:extLst>
            <a:ext uri="{FF2B5EF4-FFF2-40B4-BE49-F238E27FC236}">
              <a16:creationId xmlns:a16="http://schemas.microsoft.com/office/drawing/2014/main" id="{2F8E7F41-80CE-4982-9EF3-41DE472C7222}"/>
            </a:ext>
          </a:extLst>
        </xdr:cNvPr>
        <xdr:cNvPicPr>
          <a:picLocks noChangeAspect="1"/>
        </xdr:cNvPicPr>
      </xdr:nvPicPr>
      <xdr:blipFill rotWithShape="1">
        <a:blip xmlns:r="http://schemas.openxmlformats.org/officeDocument/2006/relationships" r:embed="rId3"/>
        <a:srcRect t="80452"/>
        <a:stretch/>
      </xdr:blipFill>
      <xdr:spPr>
        <a:xfrm>
          <a:off x="13206413" y="1006898"/>
          <a:ext cx="8159470" cy="160083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12</xdr:col>
      <xdr:colOff>79279</xdr:colOff>
      <xdr:row>12</xdr:row>
      <xdr:rowOff>50799</xdr:rowOff>
    </xdr:from>
    <xdr:to>
      <xdr:col>24</xdr:col>
      <xdr:colOff>62187</xdr:colOff>
      <xdr:row>19</xdr:row>
      <xdr:rowOff>22382</xdr:rowOff>
    </xdr:to>
    <xdr:pic>
      <xdr:nvPicPr>
        <xdr:cNvPr id="6" name="Picture 5">
          <a:extLst>
            <a:ext uri="{FF2B5EF4-FFF2-40B4-BE49-F238E27FC236}">
              <a16:creationId xmlns:a16="http://schemas.microsoft.com/office/drawing/2014/main" id="{B0F613A6-2B5A-4D22-8DA7-FE84EFDC02FC}"/>
            </a:ext>
          </a:extLst>
        </xdr:cNvPr>
        <xdr:cNvPicPr>
          <a:picLocks noChangeAspect="1"/>
        </xdr:cNvPicPr>
      </xdr:nvPicPr>
      <xdr:blipFill rotWithShape="1">
        <a:blip xmlns:r="http://schemas.openxmlformats.org/officeDocument/2006/relationships" r:embed="rId4"/>
        <a:srcRect b="72939"/>
        <a:stretch/>
      </xdr:blipFill>
      <xdr:spPr>
        <a:xfrm>
          <a:off x="13134879" y="3285066"/>
          <a:ext cx="7313771" cy="1545113"/>
        </a:xfrm>
        <a:prstGeom prst="rect">
          <a:avLst/>
        </a:prstGeom>
      </xdr:spPr>
    </xdr:pic>
    <xdr:clientData/>
  </xdr:twoCellAnchor>
  <xdr:twoCellAnchor editAs="oneCell">
    <xdr:from>
      <xdr:col>12</xdr:col>
      <xdr:colOff>203422</xdr:colOff>
      <xdr:row>18</xdr:row>
      <xdr:rowOff>139277</xdr:rowOff>
    </xdr:from>
    <xdr:to>
      <xdr:col>24</xdr:col>
      <xdr:colOff>173630</xdr:colOff>
      <xdr:row>29</xdr:row>
      <xdr:rowOff>140123</xdr:rowOff>
    </xdr:to>
    <xdr:pic>
      <xdr:nvPicPr>
        <xdr:cNvPr id="7" name="Picture 6">
          <a:extLst>
            <a:ext uri="{FF2B5EF4-FFF2-40B4-BE49-F238E27FC236}">
              <a16:creationId xmlns:a16="http://schemas.microsoft.com/office/drawing/2014/main" id="{4F443DD0-937E-4A66-99FE-A274566A3398}"/>
            </a:ext>
          </a:extLst>
        </xdr:cNvPr>
        <xdr:cNvPicPr>
          <a:picLocks noChangeAspect="1"/>
        </xdr:cNvPicPr>
      </xdr:nvPicPr>
      <xdr:blipFill rotWithShape="1">
        <a:blip xmlns:r="http://schemas.openxmlformats.org/officeDocument/2006/relationships" r:embed="rId4"/>
        <a:srcRect t="63949"/>
        <a:stretch/>
      </xdr:blipFill>
      <xdr:spPr>
        <a:xfrm>
          <a:off x="13259022" y="4753610"/>
          <a:ext cx="7301071" cy="1977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46618</xdr:colOff>
      <xdr:row>8</xdr:row>
      <xdr:rowOff>7620</xdr:rowOff>
    </xdr:from>
    <xdr:to>
      <xdr:col>13</xdr:col>
      <xdr:colOff>45599</xdr:colOff>
      <xdr:row>11</xdr:row>
      <xdr:rowOff>83820</xdr:rowOff>
    </xdr:to>
    <xdr:pic>
      <xdr:nvPicPr>
        <xdr:cNvPr id="4" name="Picture 3">
          <a:extLst>
            <a:ext uri="{FF2B5EF4-FFF2-40B4-BE49-F238E27FC236}">
              <a16:creationId xmlns:a16="http://schemas.microsoft.com/office/drawing/2014/main" id="{38E84BBE-6B7C-0BB9-C28E-603A3E8AF18F}"/>
            </a:ext>
          </a:extLst>
        </xdr:cNvPr>
        <xdr:cNvPicPr>
          <a:picLocks noChangeAspect="1"/>
        </xdr:cNvPicPr>
      </xdr:nvPicPr>
      <xdr:blipFill>
        <a:blip xmlns:r="http://schemas.openxmlformats.org/officeDocument/2006/relationships" r:embed="rId1"/>
        <a:stretch>
          <a:fillRect/>
        </a:stretch>
      </xdr:blipFill>
      <xdr:spPr>
        <a:xfrm>
          <a:off x="12855838" y="2430780"/>
          <a:ext cx="6209281" cy="647700"/>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44299-56E1-40D8-8312-A416D9B23747}">
  <dimension ref="A1:H68"/>
  <sheetViews>
    <sheetView workbookViewId="0">
      <selection activeCell="J56" sqref="J56"/>
    </sheetView>
  </sheetViews>
  <sheetFormatPr defaultColWidth="32.21875" defaultRowHeight="14.4" x14ac:dyDescent="0.3"/>
  <cols>
    <col min="1" max="1" width="9" bestFit="1" customWidth="1"/>
    <col min="2" max="2" width="14.21875" customWidth="1"/>
    <col min="3" max="3" width="9.21875" bestFit="1" customWidth="1"/>
    <col min="4" max="4" width="5.77734375" bestFit="1" customWidth="1"/>
    <col min="5" max="5" width="32.77734375" customWidth="1"/>
    <col min="6" max="6" width="10.44140625" bestFit="1" customWidth="1"/>
    <col min="7" max="7" width="28.21875" bestFit="1" customWidth="1"/>
  </cols>
  <sheetData>
    <row r="1" spans="1:8" x14ac:dyDescent="0.3">
      <c r="A1" s="41" t="s">
        <v>46</v>
      </c>
      <c r="B1" s="41" t="s">
        <v>47</v>
      </c>
      <c r="C1" s="41" t="s">
        <v>48</v>
      </c>
      <c r="D1" s="41" t="s">
        <v>49</v>
      </c>
      <c r="E1" s="41" t="s">
        <v>124</v>
      </c>
      <c r="F1" s="41" t="s">
        <v>50</v>
      </c>
      <c r="G1" s="41"/>
      <c r="H1" s="41" t="s">
        <v>125</v>
      </c>
    </row>
    <row r="2" spans="1:8" ht="28.8" x14ac:dyDescent="0.3">
      <c r="A2" s="59">
        <v>2024</v>
      </c>
      <c r="B2" s="60" t="s">
        <v>133</v>
      </c>
      <c r="C2" s="60" t="s">
        <v>51</v>
      </c>
      <c r="D2" s="60" t="s">
        <v>52</v>
      </c>
      <c r="E2" s="60" t="s">
        <v>53</v>
      </c>
      <c r="F2" s="60" t="s">
        <v>10</v>
      </c>
      <c r="G2" s="45" t="str">
        <f>E2&amp;F2</f>
        <v>Alpine Union979Z</v>
      </c>
      <c r="H2" s="46">
        <v>839317.56</v>
      </c>
    </row>
    <row r="3" spans="1:8" ht="28.8" x14ac:dyDescent="0.3">
      <c r="A3" s="59">
        <v>2024</v>
      </c>
      <c r="B3" s="60" t="s">
        <v>133</v>
      </c>
      <c r="C3" s="60" t="s">
        <v>51</v>
      </c>
      <c r="D3" s="60" t="s">
        <v>55</v>
      </c>
      <c r="E3" s="60" t="s">
        <v>56</v>
      </c>
      <c r="F3" s="60" t="s">
        <v>10</v>
      </c>
      <c r="G3" s="45" t="str">
        <f t="shared" ref="G3:G64" si="0">E3&amp;F3</f>
        <v>Bonsall Unified979Z</v>
      </c>
      <c r="H3" s="46">
        <v>1625459</v>
      </c>
    </row>
    <row r="4" spans="1:8" ht="28.8" x14ac:dyDescent="0.3">
      <c r="A4" s="59">
        <v>2024</v>
      </c>
      <c r="B4" s="60" t="s">
        <v>133</v>
      </c>
      <c r="C4" s="60" t="s">
        <v>51</v>
      </c>
      <c r="D4" s="60" t="s">
        <v>57</v>
      </c>
      <c r="E4" s="60" t="s">
        <v>58</v>
      </c>
      <c r="F4" s="60" t="s">
        <v>10</v>
      </c>
      <c r="G4" s="45" t="str">
        <f t="shared" si="0"/>
        <v>Cajon Valley Union979Z</v>
      </c>
      <c r="H4" s="46">
        <v>21945577</v>
      </c>
    </row>
    <row r="5" spans="1:8" ht="28.8" x14ac:dyDescent="0.3">
      <c r="A5" s="59">
        <v>2024</v>
      </c>
      <c r="B5" s="60" t="s">
        <v>133</v>
      </c>
      <c r="C5" s="60" t="s">
        <v>51</v>
      </c>
      <c r="D5" s="60" t="s">
        <v>59</v>
      </c>
      <c r="E5" s="60" t="s">
        <v>60</v>
      </c>
      <c r="F5" s="60" t="s">
        <v>10</v>
      </c>
      <c r="G5" s="45" t="str">
        <f t="shared" si="0"/>
        <v>Cardiff979Z</v>
      </c>
      <c r="H5" s="46">
        <v>2532684</v>
      </c>
    </row>
    <row r="6" spans="1:8" ht="28.8" x14ac:dyDescent="0.3">
      <c r="A6" s="59">
        <v>2024</v>
      </c>
      <c r="B6" s="60" t="s">
        <v>133</v>
      </c>
      <c r="C6" s="60" t="s">
        <v>51</v>
      </c>
      <c r="D6" s="60" t="s">
        <v>61</v>
      </c>
      <c r="E6" s="60" t="s">
        <v>62</v>
      </c>
      <c r="F6" s="60" t="s">
        <v>10</v>
      </c>
      <c r="G6" s="45" t="str">
        <f t="shared" si="0"/>
        <v>Carlsbad Unified979Z</v>
      </c>
      <c r="H6" s="46">
        <v>33739145.25</v>
      </c>
    </row>
    <row r="7" spans="1:8" ht="28.8" x14ac:dyDescent="0.3">
      <c r="A7" s="59">
        <v>2024</v>
      </c>
      <c r="B7" s="60" t="s">
        <v>133</v>
      </c>
      <c r="C7" s="60" t="s">
        <v>51</v>
      </c>
      <c r="D7" s="60" t="s">
        <v>63</v>
      </c>
      <c r="E7" s="60" t="s">
        <v>64</v>
      </c>
      <c r="F7" s="60" t="s">
        <v>10</v>
      </c>
      <c r="G7" s="45" t="str">
        <f t="shared" si="0"/>
        <v>Chula Vista Elementary979Z</v>
      </c>
      <c r="H7" s="46">
        <v>29063908</v>
      </c>
    </row>
    <row r="8" spans="1:8" ht="28.8" x14ac:dyDescent="0.3">
      <c r="A8" s="59">
        <v>2024</v>
      </c>
      <c r="B8" s="60" t="s">
        <v>133</v>
      </c>
      <c r="C8" s="60" t="s">
        <v>51</v>
      </c>
      <c r="D8" s="60" t="s">
        <v>65</v>
      </c>
      <c r="E8" s="60" t="s">
        <v>66</v>
      </c>
      <c r="F8" s="60" t="s">
        <v>10</v>
      </c>
      <c r="G8" s="45" t="str">
        <f t="shared" si="0"/>
        <v>Coronado Unified979Z</v>
      </c>
      <c r="H8" s="46">
        <v>1541264</v>
      </c>
    </row>
    <row r="9" spans="1:8" ht="28.8" x14ac:dyDescent="0.3">
      <c r="A9" s="59">
        <v>2024</v>
      </c>
      <c r="B9" s="60" t="s">
        <v>133</v>
      </c>
      <c r="C9" s="60" t="s">
        <v>51</v>
      </c>
      <c r="D9" s="60" t="s">
        <v>67</v>
      </c>
      <c r="E9" s="60" t="s">
        <v>68</v>
      </c>
      <c r="F9" s="60" t="s">
        <v>10</v>
      </c>
      <c r="G9" s="45" t="str">
        <f t="shared" si="0"/>
        <v>Dehesa979Z</v>
      </c>
      <c r="H9" s="46">
        <v>244939</v>
      </c>
    </row>
    <row r="10" spans="1:8" ht="28.8" x14ac:dyDescent="0.3">
      <c r="A10" s="59">
        <v>2024</v>
      </c>
      <c r="B10" s="60" t="s">
        <v>133</v>
      </c>
      <c r="C10" s="60" t="s">
        <v>51</v>
      </c>
      <c r="D10" s="60" t="s">
        <v>113</v>
      </c>
      <c r="E10" s="60" t="s">
        <v>114</v>
      </c>
      <c r="F10" s="60" t="s">
        <v>10</v>
      </c>
      <c r="G10" s="45" t="str">
        <f t="shared" si="0"/>
        <v>Del Mar Union979Z</v>
      </c>
      <c r="H10" s="46">
        <v>5872381</v>
      </c>
    </row>
    <row r="11" spans="1:8" ht="28.8" x14ac:dyDescent="0.3">
      <c r="A11" s="59">
        <v>2024</v>
      </c>
      <c r="B11" s="60" t="s">
        <v>133</v>
      </c>
      <c r="C11" s="60" t="s">
        <v>51</v>
      </c>
      <c r="D11" s="60" t="s">
        <v>69</v>
      </c>
      <c r="E11" s="60" t="s">
        <v>70</v>
      </c>
      <c r="F11" s="60" t="s">
        <v>10</v>
      </c>
      <c r="G11" s="45" t="str">
        <f t="shared" si="0"/>
        <v>Encinitas Union979Z</v>
      </c>
      <c r="H11" s="46">
        <v>26507379</v>
      </c>
    </row>
    <row r="12" spans="1:8" ht="28.8" x14ac:dyDescent="0.3">
      <c r="A12" s="59">
        <v>2024</v>
      </c>
      <c r="B12" s="60" t="s">
        <v>133</v>
      </c>
      <c r="C12" s="60" t="s">
        <v>51</v>
      </c>
      <c r="D12" s="60" t="s">
        <v>71</v>
      </c>
      <c r="E12" s="60" t="s">
        <v>72</v>
      </c>
      <c r="F12" s="60" t="s">
        <v>10</v>
      </c>
      <c r="G12" s="45" t="str">
        <f t="shared" si="0"/>
        <v>Escondido Union979Z</v>
      </c>
      <c r="H12" s="46">
        <v>12171942</v>
      </c>
    </row>
    <row r="13" spans="1:8" ht="28.8" x14ac:dyDescent="0.3">
      <c r="A13" s="59">
        <v>2024</v>
      </c>
      <c r="B13" s="60" t="s">
        <v>133</v>
      </c>
      <c r="C13" s="60" t="s">
        <v>51</v>
      </c>
      <c r="D13" s="60" t="s">
        <v>73</v>
      </c>
      <c r="E13" s="60" t="s">
        <v>74</v>
      </c>
      <c r="F13" s="60" t="s">
        <v>10</v>
      </c>
      <c r="G13" s="45" t="str">
        <f t="shared" si="0"/>
        <v>Escondido Union High979Z</v>
      </c>
      <c r="H13" s="46">
        <v>9432503</v>
      </c>
    </row>
    <row r="14" spans="1:8" ht="28.8" x14ac:dyDescent="0.3">
      <c r="A14" s="59">
        <v>2024</v>
      </c>
      <c r="B14" s="60" t="s">
        <v>133</v>
      </c>
      <c r="C14" s="60" t="s">
        <v>51</v>
      </c>
      <c r="D14" s="60" t="s">
        <v>75</v>
      </c>
      <c r="E14" s="60" t="s">
        <v>76</v>
      </c>
      <c r="F14" s="60" t="s">
        <v>10</v>
      </c>
      <c r="G14" s="45" t="str">
        <f t="shared" si="0"/>
        <v>Fallbrook Union Elementary979Z</v>
      </c>
      <c r="H14" s="46">
        <v>4030163</v>
      </c>
    </row>
    <row r="15" spans="1:8" ht="28.8" x14ac:dyDescent="0.3">
      <c r="A15" s="59">
        <v>2024</v>
      </c>
      <c r="B15" s="60" t="s">
        <v>133</v>
      </c>
      <c r="C15" s="60" t="s">
        <v>51</v>
      </c>
      <c r="D15" s="60" t="s">
        <v>77</v>
      </c>
      <c r="E15" s="60" t="s">
        <v>78</v>
      </c>
      <c r="F15" s="60" t="s">
        <v>10</v>
      </c>
      <c r="G15" s="45" t="str">
        <f t="shared" si="0"/>
        <v>Fallbrook Union High979Z</v>
      </c>
      <c r="H15" s="46">
        <v>1701706</v>
      </c>
    </row>
    <row r="16" spans="1:8" ht="28.8" x14ac:dyDescent="0.3">
      <c r="A16" s="59">
        <v>2024</v>
      </c>
      <c r="B16" s="60" t="s">
        <v>133</v>
      </c>
      <c r="C16" s="60" t="s">
        <v>51</v>
      </c>
      <c r="D16" s="60" t="s">
        <v>79</v>
      </c>
      <c r="E16" s="60" t="s">
        <v>80</v>
      </c>
      <c r="F16" s="60" t="s">
        <v>10</v>
      </c>
      <c r="G16" s="45" t="str">
        <f t="shared" si="0"/>
        <v>Grossmont Union High979Z</v>
      </c>
      <c r="H16" s="46">
        <v>72200139.180000007</v>
      </c>
    </row>
    <row r="17" spans="1:8" ht="28.8" x14ac:dyDescent="0.3">
      <c r="A17" s="59">
        <v>2024</v>
      </c>
      <c r="B17" s="60" t="s">
        <v>133</v>
      </c>
      <c r="C17" s="60" t="s">
        <v>51</v>
      </c>
      <c r="D17" s="60" t="s">
        <v>115</v>
      </c>
      <c r="E17" s="60" t="s">
        <v>116</v>
      </c>
      <c r="F17" s="60" t="s">
        <v>10</v>
      </c>
      <c r="G17" s="45" t="str">
        <f t="shared" si="0"/>
        <v>Jamul-Dulzura Union979Z</v>
      </c>
      <c r="H17" s="46">
        <v>1456505</v>
      </c>
    </row>
    <row r="18" spans="1:8" ht="28.8" x14ac:dyDescent="0.3">
      <c r="A18" s="59">
        <v>2024</v>
      </c>
      <c r="B18" s="60" t="s">
        <v>133</v>
      </c>
      <c r="C18" s="60" t="s">
        <v>51</v>
      </c>
      <c r="D18" s="60" t="s">
        <v>81</v>
      </c>
      <c r="E18" s="60" t="s">
        <v>82</v>
      </c>
      <c r="F18" s="60" t="s">
        <v>10</v>
      </c>
      <c r="G18" s="45" t="str">
        <f t="shared" si="0"/>
        <v>Julian Union High979Z</v>
      </c>
      <c r="H18" s="46">
        <v>293921</v>
      </c>
    </row>
    <row r="19" spans="1:8" ht="28.8" x14ac:dyDescent="0.3">
      <c r="A19" s="59">
        <v>2024</v>
      </c>
      <c r="B19" s="60" t="s">
        <v>133</v>
      </c>
      <c r="C19" s="60" t="s">
        <v>51</v>
      </c>
      <c r="D19" s="60" t="s">
        <v>83</v>
      </c>
      <c r="E19" s="60" t="s">
        <v>84</v>
      </c>
      <c r="F19" s="60" t="s">
        <v>10</v>
      </c>
      <c r="G19" s="45" t="str">
        <f t="shared" si="0"/>
        <v>La Mesa-Spring Valley979Z</v>
      </c>
      <c r="H19" s="46">
        <v>10118717</v>
      </c>
    </row>
    <row r="20" spans="1:8" ht="28.8" x14ac:dyDescent="0.3">
      <c r="A20" s="59">
        <v>2024</v>
      </c>
      <c r="B20" s="60" t="s">
        <v>133</v>
      </c>
      <c r="C20" s="60" t="s">
        <v>51</v>
      </c>
      <c r="D20" s="60" t="s">
        <v>117</v>
      </c>
      <c r="E20" s="60" t="s">
        <v>118</v>
      </c>
      <c r="F20" s="60" t="s">
        <v>10</v>
      </c>
      <c r="G20" s="45" t="str">
        <f t="shared" si="0"/>
        <v>Lakeside Union979Z</v>
      </c>
      <c r="H20" s="46">
        <v>3581719</v>
      </c>
    </row>
    <row r="21" spans="1:8" ht="28.8" x14ac:dyDescent="0.3">
      <c r="A21" s="59">
        <v>2024</v>
      </c>
      <c r="B21" s="60" t="s">
        <v>133</v>
      </c>
      <c r="C21" s="60" t="s">
        <v>51</v>
      </c>
      <c r="D21" s="60" t="s">
        <v>85</v>
      </c>
      <c r="E21" s="60" t="s">
        <v>86</v>
      </c>
      <c r="F21" s="60" t="s">
        <v>10</v>
      </c>
      <c r="G21" s="45" t="str">
        <f t="shared" si="0"/>
        <v>Lemon Grove979Z</v>
      </c>
      <c r="H21" s="46">
        <v>5043917</v>
      </c>
    </row>
    <row r="22" spans="1:8" ht="28.8" x14ac:dyDescent="0.3">
      <c r="A22" s="59">
        <v>2024</v>
      </c>
      <c r="B22" s="60" t="s">
        <v>133</v>
      </c>
      <c r="C22" s="60" t="s">
        <v>51</v>
      </c>
      <c r="D22" s="60" t="s">
        <v>87</v>
      </c>
      <c r="E22" s="60" t="s">
        <v>88</v>
      </c>
      <c r="F22" s="60" t="s">
        <v>10</v>
      </c>
      <c r="G22" s="45" t="str">
        <f t="shared" si="0"/>
        <v>Mountain Empire Unified979Z</v>
      </c>
      <c r="H22" s="46">
        <v>597076</v>
      </c>
    </row>
    <row r="23" spans="1:8" ht="28.8" x14ac:dyDescent="0.3">
      <c r="A23" s="59">
        <v>2024</v>
      </c>
      <c r="B23" s="60" t="s">
        <v>133</v>
      </c>
      <c r="C23" s="60" t="s">
        <v>51</v>
      </c>
      <c r="D23" s="60" t="s">
        <v>89</v>
      </c>
      <c r="E23" s="60" t="s">
        <v>90</v>
      </c>
      <c r="F23" s="60" t="s">
        <v>10</v>
      </c>
      <c r="G23" s="45" t="str">
        <f t="shared" si="0"/>
        <v>National979Z</v>
      </c>
      <c r="H23" s="46">
        <v>3614661.42</v>
      </c>
    </row>
    <row r="24" spans="1:8" ht="28.8" x14ac:dyDescent="0.3">
      <c r="A24" s="59">
        <v>2024</v>
      </c>
      <c r="B24" s="60" t="s">
        <v>133</v>
      </c>
      <c r="C24" s="60" t="s">
        <v>51</v>
      </c>
      <c r="D24" s="60" t="s">
        <v>91</v>
      </c>
      <c r="E24" s="60" t="s">
        <v>92</v>
      </c>
      <c r="F24" s="60" t="s">
        <v>10</v>
      </c>
      <c r="G24" s="45" t="str">
        <f t="shared" si="0"/>
        <v>Oceanside Unified979Z</v>
      </c>
      <c r="H24" s="46">
        <v>25502099</v>
      </c>
    </row>
    <row r="25" spans="1:8" ht="28.8" x14ac:dyDescent="0.3">
      <c r="A25" s="59">
        <v>2024</v>
      </c>
      <c r="B25" s="60" t="s">
        <v>133</v>
      </c>
      <c r="C25" s="60" t="s">
        <v>51</v>
      </c>
      <c r="D25" s="60" t="s">
        <v>93</v>
      </c>
      <c r="E25" s="60" t="s">
        <v>94</v>
      </c>
      <c r="F25" s="60" t="s">
        <v>10</v>
      </c>
      <c r="G25" s="45" t="str">
        <f t="shared" si="0"/>
        <v>Poway Unified979Z</v>
      </c>
      <c r="H25" s="46">
        <v>32385839</v>
      </c>
    </row>
    <row r="26" spans="1:8" ht="28.8" x14ac:dyDescent="0.3">
      <c r="A26" s="59">
        <v>2024</v>
      </c>
      <c r="B26" s="60" t="s">
        <v>133</v>
      </c>
      <c r="C26" s="60" t="s">
        <v>51</v>
      </c>
      <c r="D26" s="60" t="s">
        <v>95</v>
      </c>
      <c r="E26" s="60" t="s">
        <v>96</v>
      </c>
      <c r="F26" s="60" t="s">
        <v>10</v>
      </c>
      <c r="G26" s="45" t="str">
        <f t="shared" si="0"/>
        <v>Rancho Santa Fe979Z</v>
      </c>
      <c r="H26" s="46">
        <v>3526119</v>
      </c>
    </row>
    <row r="27" spans="1:8" ht="28.8" x14ac:dyDescent="0.3">
      <c r="A27" s="59">
        <v>2024</v>
      </c>
      <c r="B27" s="60" t="s">
        <v>133</v>
      </c>
      <c r="C27" s="60" t="s">
        <v>51</v>
      </c>
      <c r="D27" s="60" t="s">
        <v>97</v>
      </c>
      <c r="E27" s="60" t="s">
        <v>98</v>
      </c>
      <c r="F27" s="60" t="s">
        <v>10</v>
      </c>
      <c r="G27" s="45" t="str">
        <f t="shared" si="0"/>
        <v>San Diego Unified979Z</v>
      </c>
      <c r="H27" s="46">
        <v>592805086.51999998</v>
      </c>
    </row>
    <row r="28" spans="1:8" ht="28.8" x14ac:dyDescent="0.3">
      <c r="A28" s="59">
        <v>2024</v>
      </c>
      <c r="B28" s="60" t="s">
        <v>133</v>
      </c>
      <c r="C28" s="60" t="s">
        <v>51</v>
      </c>
      <c r="D28" s="60" t="s">
        <v>99</v>
      </c>
      <c r="E28" s="60" t="s">
        <v>100</v>
      </c>
      <c r="F28" s="60" t="s">
        <v>10</v>
      </c>
      <c r="G28" s="45" t="str">
        <f t="shared" si="0"/>
        <v>San Dieguito Union High979Z</v>
      </c>
      <c r="H28" s="46">
        <v>18673069</v>
      </c>
    </row>
    <row r="29" spans="1:8" ht="28.8" x14ac:dyDescent="0.3">
      <c r="A29" s="59">
        <v>2024</v>
      </c>
      <c r="B29" s="60" t="s">
        <v>133</v>
      </c>
      <c r="C29" s="60" t="s">
        <v>51</v>
      </c>
      <c r="D29" s="60" t="s">
        <v>101</v>
      </c>
      <c r="E29" s="60" t="s">
        <v>102</v>
      </c>
      <c r="F29" s="60" t="s">
        <v>10</v>
      </c>
      <c r="G29" s="45" t="str">
        <f t="shared" si="0"/>
        <v>San Marcos Unified979Z</v>
      </c>
      <c r="H29" s="46">
        <v>25176644</v>
      </c>
    </row>
    <row r="30" spans="1:8" ht="28.8" x14ac:dyDescent="0.3">
      <c r="A30" s="59">
        <v>2024</v>
      </c>
      <c r="B30" s="60" t="s">
        <v>133</v>
      </c>
      <c r="C30" s="60" t="s">
        <v>51</v>
      </c>
      <c r="D30" s="60" t="s">
        <v>119</v>
      </c>
      <c r="E30" s="60" t="s">
        <v>120</v>
      </c>
      <c r="F30" s="60" t="s">
        <v>10</v>
      </c>
      <c r="G30" s="45" t="str">
        <f t="shared" si="0"/>
        <v>San Pasqual Union979Z</v>
      </c>
      <c r="H30" s="46">
        <v>49674</v>
      </c>
    </row>
    <row r="31" spans="1:8" ht="28.8" x14ac:dyDescent="0.3">
      <c r="A31" s="59">
        <v>2024</v>
      </c>
      <c r="B31" s="60" t="s">
        <v>133</v>
      </c>
      <c r="C31" s="60" t="s">
        <v>51</v>
      </c>
      <c r="D31" s="60" t="s">
        <v>103</v>
      </c>
      <c r="E31" s="60" t="s">
        <v>104</v>
      </c>
      <c r="F31" s="60" t="s">
        <v>10</v>
      </c>
      <c r="G31" s="45" t="str">
        <f t="shared" si="0"/>
        <v>San Ysidro979Z</v>
      </c>
      <c r="H31" s="46">
        <v>16129362</v>
      </c>
    </row>
    <row r="32" spans="1:8" ht="28.8" x14ac:dyDescent="0.3">
      <c r="A32" s="59">
        <v>2024</v>
      </c>
      <c r="B32" s="60" t="s">
        <v>133</v>
      </c>
      <c r="C32" s="60" t="s">
        <v>51</v>
      </c>
      <c r="D32" s="60" t="s">
        <v>105</v>
      </c>
      <c r="E32" s="60" t="s">
        <v>106</v>
      </c>
      <c r="F32" s="60" t="s">
        <v>10</v>
      </c>
      <c r="G32" s="45" t="str">
        <f t="shared" si="0"/>
        <v>Santee979Z</v>
      </c>
      <c r="H32" s="46">
        <v>6281904.9800000004</v>
      </c>
    </row>
    <row r="33" spans="1:8" ht="28.8" x14ac:dyDescent="0.3">
      <c r="A33" s="59">
        <v>2024</v>
      </c>
      <c r="B33" s="60" t="s">
        <v>133</v>
      </c>
      <c r="C33" s="60" t="s">
        <v>51</v>
      </c>
      <c r="D33" s="60" t="s">
        <v>121</v>
      </c>
      <c r="E33" s="60" t="s">
        <v>122</v>
      </c>
      <c r="F33" s="60" t="s">
        <v>10</v>
      </c>
      <c r="G33" s="45" t="str">
        <f t="shared" si="0"/>
        <v>Solana Beach979Z</v>
      </c>
      <c r="H33" s="46">
        <v>4193608</v>
      </c>
    </row>
    <row r="34" spans="1:8" ht="28.8" x14ac:dyDescent="0.3">
      <c r="A34" s="59">
        <v>2024</v>
      </c>
      <c r="B34" s="60" t="s">
        <v>133</v>
      </c>
      <c r="C34" s="60" t="s">
        <v>51</v>
      </c>
      <c r="D34" s="60" t="s">
        <v>107</v>
      </c>
      <c r="E34" s="60" t="s">
        <v>108</v>
      </c>
      <c r="F34" s="60" t="s">
        <v>10</v>
      </c>
      <c r="G34" s="45" t="str">
        <f t="shared" si="0"/>
        <v>South Bay Union979Z</v>
      </c>
      <c r="H34" s="46">
        <v>3894491</v>
      </c>
    </row>
    <row r="35" spans="1:8" ht="28.8" x14ac:dyDescent="0.3">
      <c r="A35" s="59">
        <v>2024</v>
      </c>
      <c r="B35" s="60" t="s">
        <v>133</v>
      </c>
      <c r="C35" s="60" t="s">
        <v>51</v>
      </c>
      <c r="D35" s="60" t="s">
        <v>109</v>
      </c>
      <c r="E35" s="60" t="s">
        <v>110</v>
      </c>
      <c r="F35" s="60" t="s">
        <v>10</v>
      </c>
      <c r="G35" s="45" t="str">
        <f t="shared" si="0"/>
        <v>Sweetwater Union High979Z</v>
      </c>
      <c r="H35" s="46">
        <v>49165889</v>
      </c>
    </row>
    <row r="36" spans="1:8" ht="28.8" x14ac:dyDescent="0.3">
      <c r="A36" s="59">
        <v>2024</v>
      </c>
      <c r="B36" s="60" t="s">
        <v>133</v>
      </c>
      <c r="C36" s="60" t="s">
        <v>51</v>
      </c>
      <c r="D36" s="60" t="s">
        <v>111</v>
      </c>
      <c r="E36" s="60" t="s">
        <v>112</v>
      </c>
      <c r="F36" s="60" t="s">
        <v>10</v>
      </c>
      <c r="G36" s="45" t="str">
        <f t="shared" si="0"/>
        <v>Vista Unified979Z</v>
      </c>
      <c r="H36" s="46">
        <v>19046972</v>
      </c>
    </row>
    <row r="37" spans="1:8" ht="28.8" x14ac:dyDescent="0.3">
      <c r="A37" s="59">
        <v>2024</v>
      </c>
      <c r="B37" s="60" t="s">
        <v>133</v>
      </c>
      <c r="C37" s="60" t="s">
        <v>51</v>
      </c>
      <c r="D37" s="60" t="s">
        <v>52</v>
      </c>
      <c r="E37" s="60" t="s">
        <v>53</v>
      </c>
      <c r="F37" s="60" t="s">
        <v>54</v>
      </c>
      <c r="G37" s="45" t="str">
        <f t="shared" si="0"/>
        <v>Alpine Union9111</v>
      </c>
      <c r="H37" s="46">
        <v>-420.56</v>
      </c>
    </row>
    <row r="38" spans="1:8" ht="28.8" x14ac:dyDescent="0.3">
      <c r="A38" s="59">
        <v>2024</v>
      </c>
      <c r="B38" s="60" t="s">
        <v>133</v>
      </c>
      <c r="C38" s="60" t="s">
        <v>51</v>
      </c>
      <c r="D38" s="60" t="s">
        <v>55</v>
      </c>
      <c r="E38" s="60" t="s">
        <v>56</v>
      </c>
      <c r="F38" s="60" t="s">
        <v>54</v>
      </c>
      <c r="G38" s="45" t="str">
        <f t="shared" si="0"/>
        <v>Bonsall Unified9111</v>
      </c>
      <c r="H38" s="46">
        <v>775</v>
      </c>
    </row>
    <row r="39" spans="1:8" ht="28.8" x14ac:dyDescent="0.3">
      <c r="A39" s="59">
        <v>2024</v>
      </c>
      <c r="B39" s="60" t="s">
        <v>133</v>
      </c>
      <c r="C39" s="60" t="s">
        <v>51</v>
      </c>
      <c r="D39" s="60" t="s">
        <v>59</v>
      </c>
      <c r="E39" s="60" t="s">
        <v>60</v>
      </c>
      <c r="F39" s="60" t="s">
        <v>54</v>
      </c>
      <c r="G39" s="45" t="str">
        <f t="shared" si="0"/>
        <v>Cardiff9111</v>
      </c>
      <c r="H39" s="46">
        <v>1208</v>
      </c>
    </row>
    <row r="40" spans="1:8" ht="28.8" x14ac:dyDescent="0.3">
      <c r="A40" s="59">
        <v>2024</v>
      </c>
      <c r="B40" s="60" t="s">
        <v>133</v>
      </c>
      <c r="C40" s="60" t="s">
        <v>51</v>
      </c>
      <c r="D40" s="60" t="s">
        <v>61</v>
      </c>
      <c r="E40" s="60" t="s">
        <v>62</v>
      </c>
      <c r="F40" s="60" t="s">
        <v>54</v>
      </c>
      <c r="G40" s="45" t="str">
        <f t="shared" si="0"/>
        <v>Carlsbad Unified9111</v>
      </c>
      <c r="H40" s="46">
        <v>16086</v>
      </c>
    </row>
    <row r="41" spans="1:8" ht="28.8" x14ac:dyDescent="0.3">
      <c r="A41" s="59">
        <v>2024</v>
      </c>
      <c r="B41" s="60" t="s">
        <v>133</v>
      </c>
      <c r="C41" s="60" t="s">
        <v>51</v>
      </c>
      <c r="D41" s="60" t="s">
        <v>63</v>
      </c>
      <c r="E41" s="60" t="s">
        <v>64</v>
      </c>
      <c r="F41" s="60" t="s">
        <v>54</v>
      </c>
      <c r="G41" s="45" t="str">
        <f t="shared" si="0"/>
        <v>Chula Vista Elementary9111</v>
      </c>
      <c r="H41" s="46">
        <v>13856</v>
      </c>
    </row>
    <row r="42" spans="1:8" ht="28.8" x14ac:dyDescent="0.3">
      <c r="A42" s="59">
        <v>2024</v>
      </c>
      <c r="B42" s="60" t="s">
        <v>133</v>
      </c>
      <c r="C42" s="60" t="s">
        <v>51</v>
      </c>
      <c r="D42" s="60" t="s">
        <v>67</v>
      </c>
      <c r="E42" s="60" t="s">
        <v>68</v>
      </c>
      <c r="F42" s="60" t="s">
        <v>54</v>
      </c>
      <c r="G42" s="45" t="str">
        <f t="shared" si="0"/>
        <v>Dehesa9111</v>
      </c>
      <c r="H42" s="46">
        <v>117</v>
      </c>
    </row>
    <row r="43" spans="1:8" ht="28.8" x14ac:dyDescent="0.3">
      <c r="A43" s="59">
        <v>2024</v>
      </c>
      <c r="B43" s="60" t="s">
        <v>133</v>
      </c>
      <c r="C43" s="60" t="s">
        <v>51</v>
      </c>
      <c r="D43" s="60" t="s">
        <v>113</v>
      </c>
      <c r="E43" s="60" t="s">
        <v>114</v>
      </c>
      <c r="F43" s="60" t="s">
        <v>54</v>
      </c>
      <c r="G43" s="45" t="str">
        <f t="shared" si="0"/>
        <v>Del Mar Union9111</v>
      </c>
      <c r="H43" s="46">
        <v>2800</v>
      </c>
    </row>
    <row r="44" spans="1:8" ht="28.8" x14ac:dyDescent="0.3">
      <c r="A44" s="59">
        <v>2024</v>
      </c>
      <c r="B44" s="60" t="s">
        <v>133</v>
      </c>
      <c r="C44" s="60" t="s">
        <v>51</v>
      </c>
      <c r="D44" s="60" t="s">
        <v>69</v>
      </c>
      <c r="E44" s="60" t="s">
        <v>70</v>
      </c>
      <c r="F44" s="60" t="s">
        <v>54</v>
      </c>
      <c r="G44" s="45" t="str">
        <f t="shared" si="0"/>
        <v>Encinitas Union9111</v>
      </c>
      <c r="H44" s="46">
        <v>3850</v>
      </c>
    </row>
    <row r="45" spans="1:8" ht="28.8" x14ac:dyDescent="0.3">
      <c r="A45" s="59">
        <v>2024</v>
      </c>
      <c r="B45" s="60" t="s">
        <v>133</v>
      </c>
      <c r="C45" s="60" t="s">
        <v>51</v>
      </c>
      <c r="D45" s="60" t="s">
        <v>71</v>
      </c>
      <c r="E45" s="60" t="s">
        <v>72</v>
      </c>
      <c r="F45" s="60" t="s">
        <v>54</v>
      </c>
      <c r="G45" s="45" t="str">
        <f t="shared" si="0"/>
        <v>Escondido Union9111</v>
      </c>
      <c r="H45" s="46">
        <v>5803</v>
      </c>
    </row>
    <row r="46" spans="1:8" ht="28.8" x14ac:dyDescent="0.3">
      <c r="A46" s="59">
        <v>2024</v>
      </c>
      <c r="B46" s="60" t="s">
        <v>133</v>
      </c>
      <c r="C46" s="60" t="s">
        <v>51</v>
      </c>
      <c r="D46" s="60" t="s">
        <v>73</v>
      </c>
      <c r="E46" s="60" t="s">
        <v>74</v>
      </c>
      <c r="F46" s="60" t="s">
        <v>54</v>
      </c>
      <c r="G46" s="45" t="str">
        <f t="shared" si="0"/>
        <v>Escondido Union High9111</v>
      </c>
      <c r="H46" s="46">
        <v>4497</v>
      </c>
    </row>
    <row r="47" spans="1:8" ht="28.8" x14ac:dyDescent="0.3">
      <c r="A47" s="59">
        <v>2024</v>
      </c>
      <c r="B47" s="60" t="s">
        <v>133</v>
      </c>
      <c r="C47" s="60" t="s">
        <v>51</v>
      </c>
      <c r="D47" s="60" t="s">
        <v>75</v>
      </c>
      <c r="E47" s="60" t="s">
        <v>76</v>
      </c>
      <c r="F47" s="60" t="s">
        <v>54</v>
      </c>
      <c r="G47" s="45" t="str">
        <f t="shared" si="0"/>
        <v>Fallbrook Union Elementary9111</v>
      </c>
      <c r="H47" s="46">
        <v>1921</v>
      </c>
    </row>
    <row r="48" spans="1:8" ht="28.8" x14ac:dyDescent="0.3">
      <c r="A48" s="59">
        <v>2024</v>
      </c>
      <c r="B48" s="60" t="s">
        <v>133</v>
      </c>
      <c r="C48" s="60" t="s">
        <v>51</v>
      </c>
      <c r="D48" s="60" t="s">
        <v>77</v>
      </c>
      <c r="E48" s="60" t="s">
        <v>78</v>
      </c>
      <c r="F48" s="60" t="s">
        <v>54</v>
      </c>
      <c r="G48" s="45" t="str">
        <f t="shared" si="0"/>
        <v>Fallbrook Union High9111</v>
      </c>
      <c r="H48" s="46">
        <v>811</v>
      </c>
    </row>
    <row r="49" spans="1:8" ht="28.8" x14ac:dyDescent="0.3">
      <c r="A49" s="59">
        <v>2024</v>
      </c>
      <c r="B49" s="60" t="s">
        <v>133</v>
      </c>
      <c r="C49" s="60" t="s">
        <v>51</v>
      </c>
      <c r="D49" s="60" t="s">
        <v>79</v>
      </c>
      <c r="E49" s="60" t="s">
        <v>80</v>
      </c>
      <c r="F49" s="60" t="s">
        <v>54</v>
      </c>
      <c r="G49" s="45" t="str">
        <f t="shared" si="0"/>
        <v>Grossmont Union High9111</v>
      </c>
      <c r="H49" s="46">
        <v>34421</v>
      </c>
    </row>
    <row r="50" spans="1:8" ht="28.8" x14ac:dyDescent="0.3">
      <c r="A50" s="59">
        <v>2024</v>
      </c>
      <c r="B50" s="60" t="s">
        <v>133</v>
      </c>
      <c r="C50" s="60" t="s">
        <v>51</v>
      </c>
      <c r="D50" s="60" t="s">
        <v>81</v>
      </c>
      <c r="E50" s="60" t="s">
        <v>82</v>
      </c>
      <c r="F50" s="60" t="s">
        <v>54</v>
      </c>
      <c r="G50" s="45" t="str">
        <f t="shared" si="0"/>
        <v>Julian Union High9111</v>
      </c>
      <c r="H50" s="46">
        <v>140</v>
      </c>
    </row>
    <row r="51" spans="1:8" ht="28.8" x14ac:dyDescent="0.3">
      <c r="A51" s="59">
        <v>2024</v>
      </c>
      <c r="B51" s="60" t="s">
        <v>133</v>
      </c>
      <c r="C51" s="60" t="s">
        <v>51</v>
      </c>
      <c r="D51" s="60" t="s">
        <v>83</v>
      </c>
      <c r="E51" s="60" t="s">
        <v>84</v>
      </c>
      <c r="F51" s="60" t="s">
        <v>54</v>
      </c>
      <c r="G51" s="45" t="str">
        <f t="shared" si="0"/>
        <v>La Mesa-Spring Valley9111</v>
      </c>
      <c r="H51" s="46">
        <v>-4829</v>
      </c>
    </row>
    <row r="52" spans="1:8" ht="28.8" x14ac:dyDescent="0.3">
      <c r="A52" s="59">
        <v>2024</v>
      </c>
      <c r="B52" s="60" t="s">
        <v>133</v>
      </c>
      <c r="C52" s="60" t="s">
        <v>51</v>
      </c>
      <c r="D52" s="60" t="s">
        <v>85</v>
      </c>
      <c r="E52" s="60" t="s">
        <v>86</v>
      </c>
      <c r="F52" s="60" t="s">
        <v>54</v>
      </c>
      <c r="G52" s="45" t="str">
        <f t="shared" si="0"/>
        <v>Lemon Grove9111</v>
      </c>
      <c r="H52" s="46">
        <v>2405</v>
      </c>
    </row>
    <row r="53" spans="1:8" ht="28.8" x14ac:dyDescent="0.3">
      <c r="A53" s="59">
        <v>2024</v>
      </c>
      <c r="B53" s="60" t="s">
        <v>133</v>
      </c>
      <c r="C53" s="60" t="s">
        <v>51</v>
      </c>
      <c r="D53" s="60" t="s">
        <v>89</v>
      </c>
      <c r="E53" s="60" t="s">
        <v>90</v>
      </c>
      <c r="F53" s="60" t="s">
        <v>54</v>
      </c>
      <c r="G53" s="45" t="str">
        <f t="shared" si="0"/>
        <v>National9111</v>
      </c>
      <c r="H53" s="46">
        <v>1723</v>
      </c>
    </row>
    <row r="54" spans="1:8" ht="28.8" x14ac:dyDescent="0.3">
      <c r="A54" s="59">
        <v>2024</v>
      </c>
      <c r="B54" s="60" t="s">
        <v>133</v>
      </c>
      <c r="C54" s="60" t="s">
        <v>51</v>
      </c>
      <c r="D54" s="60" t="s">
        <v>91</v>
      </c>
      <c r="E54" s="60" t="s">
        <v>92</v>
      </c>
      <c r="F54" s="60" t="s">
        <v>54</v>
      </c>
      <c r="G54" s="45" t="str">
        <f t="shared" si="0"/>
        <v>Oceanside Unified9111</v>
      </c>
      <c r="H54" s="46">
        <v>12159</v>
      </c>
    </row>
    <row r="55" spans="1:8" ht="28.8" x14ac:dyDescent="0.3">
      <c r="A55" s="59">
        <v>2024</v>
      </c>
      <c r="B55" s="60" t="s">
        <v>133</v>
      </c>
      <c r="C55" s="60" t="s">
        <v>51</v>
      </c>
      <c r="D55" s="60" t="s">
        <v>93</v>
      </c>
      <c r="E55" s="60" t="s">
        <v>94</v>
      </c>
      <c r="F55" s="60" t="s">
        <v>54</v>
      </c>
      <c r="G55" s="45" t="str">
        <f t="shared" si="0"/>
        <v>Poway Unified9111</v>
      </c>
      <c r="H55" s="46">
        <v>15140</v>
      </c>
    </row>
    <row r="56" spans="1:8" ht="28.8" x14ac:dyDescent="0.3">
      <c r="A56" s="59">
        <v>2024</v>
      </c>
      <c r="B56" s="60" t="s">
        <v>133</v>
      </c>
      <c r="C56" s="60" t="s">
        <v>51</v>
      </c>
      <c r="D56" s="60" t="s">
        <v>95</v>
      </c>
      <c r="E56" s="60" t="s">
        <v>96</v>
      </c>
      <c r="F56" s="60" t="s">
        <v>54</v>
      </c>
      <c r="G56" s="45" t="str">
        <f t="shared" si="0"/>
        <v>Rancho Santa Fe9111</v>
      </c>
      <c r="H56" s="46">
        <v>1681</v>
      </c>
    </row>
    <row r="57" spans="1:8" ht="28.8" x14ac:dyDescent="0.3">
      <c r="A57" s="59">
        <v>2024</v>
      </c>
      <c r="B57" s="60" t="s">
        <v>133</v>
      </c>
      <c r="C57" s="60" t="s">
        <v>51</v>
      </c>
      <c r="D57" s="60" t="s">
        <v>99</v>
      </c>
      <c r="E57" s="60" t="s">
        <v>100</v>
      </c>
      <c r="F57" s="60" t="s">
        <v>54</v>
      </c>
      <c r="G57" s="45" t="str">
        <f t="shared" si="0"/>
        <v>San Dieguito Union High9111</v>
      </c>
      <c r="H57" s="46">
        <v>8902</v>
      </c>
    </row>
    <row r="58" spans="1:8" ht="28.8" x14ac:dyDescent="0.3">
      <c r="A58" s="59">
        <v>2024</v>
      </c>
      <c r="B58" s="60" t="s">
        <v>133</v>
      </c>
      <c r="C58" s="60" t="s">
        <v>51</v>
      </c>
      <c r="D58" s="60" t="s">
        <v>101</v>
      </c>
      <c r="E58" s="60" t="s">
        <v>102</v>
      </c>
      <c r="F58" s="60" t="s">
        <v>54</v>
      </c>
      <c r="G58" s="45" t="str">
        <f t="shared" si="0"/>
        <v>San Marcos Unified9111</v>
      </c>
      <c r="H58" s="46">
        <v>12004</v>
      </c>
    </row>
    <row r="59" spans="1:8" ht="28.8" x14ac:dyDescent="0.3">
      <c r="A59" s="59">
        <v>2024</v>
      </c>
      <c r="B59" s="60" t="s">
        <v>133</v>
      </c>
      <c r="C59" s="60" t="s">
        <v>51</v>
      </c>
      <c r="D59" s="60" t="s">
        <v>103</v>
      </c>
      <c r="E59" s="60" t="s">
        <v>104</v>
      </c>
      <c r="F59" s="60" t="s">
        <v>54</v>
      </c>
      <c r="G59" s="45" t="str">
        <f t="shared" si="0"/>
        <v>San Ysidro9111</v>
      </c>
      <c r="H59" s="46">
        <v>7690</v>
      </c>
    </row>
    <row r="60" spans="1:8" ht="28.8" x14ac:dyDescent="0.3">
      <c r="A60" s="59">
        <v>2024</v>
      </c>
      <c r="B60" s="60" t="s">
        <v>133</v>
      </c>
      <c r="C60" s="60" t="s">
        <v>51</v>
      </c>
      <c r="D60" s="60" t="s">
        <v>105</v>
      </c>
      <c r="E60" s="60" t="s">
        <v>106</v>
      </c>
      <c r="F60" s="60" t="s">
        <v>54</v>
      </c>
      <c r="G60" s="45" t="str">
        <f t="shared" si="0"/>
        <v>Santee9111</v>
      </c>
      <c r="H60" s="46">
        <v>-87315</v>
      </c>
    </row>
    <row r="61" spans="1:8" ht="28.8" x14ac:dyDescent="0.3">
      <c r="A61" s="59">
        <v>2024</v>
      </c>
      <c r="B61" s="60" t="s">
        <v>133</v>
      </c>
      <c r="C61" s="60" t="s">
        <v>51</v>
      </c>
      <c r="D61" s="60" t="s">
        <v>121</v>
      </c>
      <c r="E61" s="60" t="s">
        <v>122</v>
      </c>
      <c r="F61" s="60" t="s">
        <v>54</v>
      </c>
      <c r="G61" s="45" t="str">
        <f t="shared" si="0"/>
        <v>Solana Beach9111</v>
      </c>
      <c r="H61" s="46">
        <v>1999</v>
      </c>
    </row>
    <row r="62" spans="1:8" ht="28.8" x14ac:dyDescent="0.3">
      <c r="A62" s="59">
        <v>2024</v>
      </c>
      <c r="B62" s="60" t="s">
        <v>133</v>
      </c>
      <c r="C62" s="60" t="s">
        <v>51</v>
      </c>
      <c r="D62" s="60" t="s">
        <v>107</v>
      </c>
      <c r="E62" s="60" t="s">
        <v>108</v>
      </c>
      <c r="F62" s="60" t="s">
        <v>54</v>
      </c>
      <c r="G62" s="45" t="str">
        <f t="shared" si="0"/>
        <v>South Bay Union9111</v>
      </c>
      <c r="H62" s="46">
        <v>1908</v>
      </c>
    </row>
    <row r="63" spans="1:8" ht="28.8" x14ac:dyDescent="0.3">
      <c r="A63" s="59">
        <v>2024</v>
      </c>
      <c r="B63" s="60" t="s">
        <v>133</v>
      </c>
      <c r="C63" s="60" t="s">
        <v>51</v>
      </c>
      <c r="D63" s="60" t="s">
        <v>109</v>
      </c>
      <c r="E63" s="60" t="s">
        <v>110</v>
      </c>
      <c r="F63" s="60" t="s">
        <v>54</v>
      </c>
      <c r="G63" s="45" t="str">
        <f t="shared" si="0"/>
        <v>Sweetwater Union High9111</v>
      </c>
      <c r="H63" s="46">
        <v>23440</v>
      </c>
    </row>
    <row r="64" spans="1:8" ht="28.8" x14ac:dyDescent="0.3">
      <c r="A64" s="59">
        <v>2024</v>
      </c>
      <c r="B64" s="60" t="s">
        <v>133</v>
      </c>
      <c r="C64" s="60" t="s">
        <v>51</v>
      </c>
      <c r="D64" s="60" t="s">
        <v>111</v>
      </c>
      <c r="E64" s="60" t="s">
        <v>112</v>
      </c>
      <c r="F64" s="60" t="s">
        <v>54</v>
      </c>
      <c r="G64" s="45" t="str">
        <f t="shared" si="0"/>
        <v>Vista Unified9111</v>
      </c>
      <c r="H64" s="46">
        <v>9081</v>
      </c>
    </row>
    <row r="65" spans="1:8" x14ac:dyDescent="0.3">
      <c r="A65" s="42"/>
      <c r="B65" s="43"/>
      <c r="C65" s="43"/>
      <c r="D65" s="43"/>
      <c r="E65" s="43"/>
      <c r="F65" s="43"/>
      <c r="G65" s="45"/>
      <c r="H65" s="44"/>
    </row>
    <row r="66" spans="1:8" x14ac:dyDescent="0.3">
      <c r="A66" s="42"/>
      <c r="B66" s="43"/>
      <c r="C66" s="43"/>
      <c r="D66" s="43"/>
      <c r="E66" s="43"/>
      <c r="F66" s="43"/>
      <c r="G66" s="45"/>
      <c r="H66" s="44"/>
    </row>
    <row r="67" spans="1:8" x14ac:dyDescent="0.3">
      <c r="A67" s="42"/>
      <c r="B67" s="43"/>
      <c r="C67" s="43"/>
      <c r="D67" s="43"/>
      <c r="E67" s="43"/>
      <c r="F67" s="43"/>
      <c r="G67" s="45"/>
      <c r="H67" s="44"/>
    </row>
    <row r="68" spans="1:8" x14ac:dyDescent="0.3">
      <c r="A68" s="42"/>
      <c r="B68" s="43"/>
      <c r="C68" s="43"/>
      <c r="D68" s="43"/>
      <c r="E68" s="43"/>
      <c r="F68" s="43"/>
      <c r="G68" s="45"/>
      <c r="H68" s="44"/>
    </row>
  </sheetData>
  <autoFilter ref="A1:H68" xr:uid="{E1444299-56E1-40D8-8312-A416D9B23747}">
    <sortState xmlns:xlrd2="http://schemas.microsoft.com/office/spreadsheetml/2017/richdata2" ref="A2:H68">
      <sortCondition descending="1" ref="F1:F68"/>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470F3-FB6B-484E-885D-D0AFF5DF035D}">
  <sheetPr>
    <tabColor theme="3" tint="0.749992370372631"/>
  </sheetPr>
  <dimension ref="B1:R62"/>
  <sheetViews>
    <sheetView showGridLines="0" zoomScale="90" zoomScaleNormal="90" workbookViewId="0">
      <selection activeCell="F15" sqref="F15"/>
    </sheetView>
  </sheetViews>
  <sheetFormatPr defaultRowHeight="14.4" x14ac:dyDescent="0.3"/>
  <cols>
    <col min="1" max="1" width="1.88671875" customWidth="1"/>
    <col min="2" max="2" width="3.33203125" customWidth="1"/>
    <col min="3" max="3" width="12.21875" customWidth="1"/>
    <col min="4" max="4" width="40.6640625" customWidth="1"/>
    <col min="5" max="5" width="15.6640625" customWidth="1"/>
    <col min="6" max="9" width="16" customWidth="1"/>
    <col min="10" max="10" width="31.44140625" bestFit="1" customWidth="1"/>
    <col min="13" max="13" width="8.88671875" customWidth="1"/>
  </cols>
  <sheetData>
    <row r="1" spans="2:10" ht="21" x14ac:dyDescent="0.4">
      <c r="B1" s="3" t="s">
        <v>0</v>
      </c>
      <c r="C1" s="3"/>
      <c r="D1" s="3"/>
      <c r="E1" s="3"/>
      <c r="F1" s="3"/>
      <c r="G1" s="3"/>
      <c r="H1" s="3"/>
      <c r="I1" s="3" t="str">
        <f>I7</f>
        <v>FY 2023-24</v>
      </c>
    </row>
    <row r="2" spans="2:10" ht="43.95" customHeight="1" x14ac:dyDescent="0.3">
      <c r="B2" s="64" t="s">
        <v>9</v>
      </c>
      <c r="C2" s="64"/>
      <c r="D2" s="64"/>
      <c r="E2" s="64"/>
      <c r="F2" s="64"/>
      <c r="G2" s="64"/>
      <c r="H2" s="64"/>
      <c r="I2" s="64"/>
    </row>
    <row r="3" spans="2:10" ht="28.05" customHeight="1" x14ac:dyDescent="0.3">
      <c r="B3" s="64" t="s">
        <v>12</v>
      </c>
      <c r="C3" s="64"/>
      <c r="D3" s="64"/>
      <c r="E3" s="64"/>
      <c r="F3" s="64"/>
      <c r="G3" s="64"/>
      <c r="H3" s="64"/>
      <c r="I3" s="64"/>
    </row>
    <row r="4" spans="2:10" ht="27" customHeight="1" x14ac:dyDescent="0.3">
      <c r="B4" s="48" t="s">
        <v>123</v>
      </c>
      <c r="C4" s="47"/>
      <c r="D4" s="51" t="s">
        <v>127</v>
      </c>
      <c r="E4" s="50" t="s">
        <v>126</v>
      </c>
      <c r="F4" s="47"/>
      <c r="G4" s="47"/>
      <c r="H4" s="47"/>
      <c r="I4" s="47"/>
    </row>
    <row r="5" spans="2:10" ht="27" customHeight="1" thickBot="1" x14ac:dyDescent="0.35">
      <c r="B5" s="65" t="s">
        <v>129</v>
      </c>
      <c r="C5" s="65"/>
      <c r="D5" s="65"/>
      <c r="E5" s="65"/>
      <c r="F5" s="65"/>
      <c r="G5" s="65"/>
      <c r="H5" s="65"/>
      <c r="I5" s="65"/>
    </row>
    <row r="6" spans="2:10" ht="15" thickBot="1" x14ac:dyDescent="0.35">
      <c r="B6" s="4"/>
      <c r="C6" s="4"/>
      <c r="D6" s="4"/>
      <c r="E6" s="4"/>
      <c r="F6" s="69" t="s">
        <v>40</v>
      </c>
      <c r="G6" s="70"/>
      <c r="H6" s="71"/>
      <c r="I6" s="30" t="s">
        <v>42</v>
      </c>
    </row>
    <row r="7" spans="2:10" x14ac:dyDescent="0.3">
      <c r="F7" s="66" t="s">
        <v>7</v>
      </c>
      <c r="G7" s="67"/>
      <c r="H7" s="68"/>
      <c r="I7" s="31" t="s">
        <v>6</v>
      </c>
    </row>
    <row r="8" spans="2:10" ht="15" thickBot="1" x14ac:dyDescent="0.35">
      <c r="C8" s="2" t="s">
        <v>13</v>
      </c>
      <c r="D8" s="2"/>
      <c r="E8" s="2" t="s">
        <v>1</v>
      </c>
      <c r="F8" s="34" t="s">
        <v>4</v>
      </c>
      <c r="G8" s="35" t="s">
        <v>3</v>
      </c>
      <c r="H8" s="36" t="s">
        <v>5</v>
      </c>
      <c r="I8" s="32" t="s">
        <v>5</v>
      </c>
      <c r="J8" s="19"/>
    </row>
    <row r="9" spans="2:10" ht="15" thickBot="1" x14ac:dyDescent="0.35">
      <c r="C9" t="s">
        <v>8</v>
      </c>
      <c r="E9" s="1" t="s">
        <v>10</v>
      </c>
      <c r="F9" s="33">
        <v>2946926</v>
      </c>
      <c r="G9" s="33">
        <v>2946928</v>
      </c>
      <c r="H9" s="24"/>
      <c r="I9" s="24"/>
      <c r="J9" s="20" t="s">
        <v>33</v>
      </c>
    </row>
    <row r="10" spans="2:10" ht="15" thickBot="1" x14ac:dyDescent="0.35">
      <c r="C10" t="s">
        <v>2</v>
      </c>
      <c r="E10" s="1">
        <v>9793</v>
      </c>
      <c r="F10" s="24"/>
      <c r="G10" s="23">
        <v>0</v>
      </c>
      <c r="H10" s="24"/>
      <c r="I10" s="24"/>
      <c r="J10" s="21" t="s">
        <v>30</v>
      </c>
    </row>
    <row r="11" spans="2:10" ht="15" thickBot="1" x14ac:dyDescent="0.35">
      <c r="C11" s="28" t="s">
        <v>43</v>
      </c>
      <c r="D11" s="28"/>
      <c r="E11" s="1">
        <v>9111</v>
      </c>
      <c r="F11" s="24"/>
      <c r="G11" s="24"/>
      <c r="H11" s="23">
        <v>-82632</v>
      </c>
      <c r="I11" s="24"/>
      <c r="J11" s="21" t="s">
        <v>31</v>
      </c>
    </row>
    <row r="12" spans="2:10" ht="15" thickBot="1" x14ac:dyDescent="0.35">
      <c r="C12" s="29" t="s">
        <v>41</v>
      </c>
      <c r="D12" s="29"/>
      <c r="E12" s="1">
        <v>9111</v>
      </c>
      <c r="F12" s="24"/>
      <c r="G12" s="24"/>
      <c r="H12" s="24"/>
      <c r="I12" s="23">
        <v>-47678.01</v>
      </c>
      <c r="J12" s="21" t="s">
        <v>32</v>
      </c>
    </row>
    <row r="14" spans="2:10" x14ac:dyDescent="0.3">
      <c r="C14" s="37" t="s">
        <v>44</v>
      </c>
      <c r="D14" s="37"/>
    </row>
    <row r="16" spans="2:10" ht="14.55" customHeight="1" x14ac:dyDescent="0.3">
      <c r="B16" s="65" t="s">
        <v>11</v>
      </c>
      <c r="C16" s="65"/>
      <c r="D16" s="65"/>
      <c r="E16" s="65"/>
      <c r="F16" s="65"/>
      <c r="G16" s="65"/>
      <c r="H16" s="65"/>
      <c r="I16" s="65"/>
    </row>
    <row r="17" spans="2:9" ht="14.55" customHeight="1" x14ac:dyDescent="0.3">
      <c r="B17" s="63"/>
      <c r="C17" s="63"/>
      <c r="D17" s="63"/>
      <c r="E17" s="63"/>
      <c r="F17" s="63"/>
      <c r="G17" s="63"/>
      <c r="H17" s="63"/>
      <c r="I17" s="4"/>
    </row>
    <row r="18" spans="2:9" ht="35.549999999999997" customHeight="1" thickBot="1" x14ac:dyDescent="0.35">
      <c r="B18" s="61" t="s">
        <v>27</v>
      </c>
      <c r="C18" s="62"/>
      <c r="D18" s="62"/>
      <c r="E18" s="62"/>
      <c r="F18" s="62"/>
      <c r="G18" s="62"/>
      <c r="H18" s="18" t="s">
        <v>26</v>
      </c>
    </row>
    <row r="19" spans="2:9" ht="15" thickTop="1" x14ac:dyDescent="0.3">
      <c r="B19" s="6"/>
      <c r="C19" s="7"/>
      <c r="D19" s="7"/>
      <c r="E19" s="8"/>
      <c r="F19" s="7"/>
      <c r="G19" s="8" t="s">
        <v>18</v>
      </c>
      <c r="H19" s="9" t="s">
        <v>18</v>
      </c>
    </row>
    <row r="20" spans="2:9" ht="15" thickBot="1" x14ac:dyDescent="0.35">
      <c r="B20" s="10" t="s">
        <v>13</v>
      </c>
      <c r="C20" s="11"/>
      <c r="D20" s="11"/>
      <c r="E20" s="12" t="s">
        <v>16</v>
      </c>
      <c r="F20" s="13" t="s">
        <v>17</v>
      </c>
      <c r="G20" s="13" t="s">
        <v>19</v>
      </c>
      <c r="H20" s="14" t="s">
        <v>20</v>
      </c>
    </row>
    <row r="21" spans="2:9" ht="15" thickTop="1" x14ac:dyDescent="0.3">
      <c r="B21" s="15"/>
      <c r="C21" s="15"/>
      <c r="D21" s="15"/>
      <c r="E21" s="15"/>
      <c r="F21" s="16"/>
      <c r="G21" s="15"/>
      <c r="H21" s="5"/>
    </row>
    <row r="22" spans="2:9" x14ac:dyDescent="0.3">
      <c r="B22" s="17" t="s">
        <v>23</v>
      </c>
      <c r="C22" s="15"/>
      <c r="D22" s="15"/>
      <c r="E22" s="15"/>
      <c r="F22" s="16"/>
      <c r="G22" s="15"/>
      <c r="H22" s="5"/>
    </row>
    <row r="23" spans="2:9" x14ac:dyDescent="0.3">
      <c r="B23" s="15"/>
      <c r="C23" s="15" t="s">
        <v>24</v>
      </c>
      <c r="D23" s="15"/>
      <c r="E23" s="15"/>
      <c r="F23" s="16"/>
      <c r="G23" s="15"/>
      <c r="H23" s="5"/>
    </row>
    <row r="24" spans="2:9" x14ac:dyDescent="0.3">
      <c r="B24" s="15"/>
      <c r="C24" s="15" t="s">
        <v>45</v>
      </c>
      <c r="D24" s="15"/>
      <c r="E24" s="15"/>
      <c r="F24" s="16">
        <v>9791</v>
      </c>
      <c r="G24" s="27">
        <f>F9</f>
        <v>2946926</v>
      </c>
      <c r="H24" s="5"/>
      <c r="I24" s="21" t="s">
        <v>131</v>
      </c>
    </row>
    <row r="25" spans="2:9" ht="6.45" customHeight="1" x14ac:dyDescent="0.3">
      <c r="B25" s="15"/>
      <c r="C25" s="15"/>
      <c r="D25" s="15"/>
      <c r="E25" s="15"/>
      <c r="F25" s="16"/>
      <c r="G25" s="15"/>
      <c r="H25" s="5"/>
    </row>
    <row r="26" spans="2:9" x14ac:dyDescent="0.3">
      <c r="B26" s="15"/>
      <c r="C26" s="15" t="s">
        <v>25</v>
      </c>
      <c r="D26" s="15"/>
      <c r="E26" s="15"/>
      <c r="F26" s="16">
        <v>9793</v>
      </c>
      <c r="G26" s="25">
        <f>G10</f>
        <v>0</v>
      </c>
      <c r="H26" s="5"/>
    </row>
    <row r="27" spans="2:9" x14ac:dyDescent="0.3">
      <c r="B27" s="15"/>
      <c r="C27" s="15"/>
      <c r="D27" s="15"/>
      <c r="E27" s="15"/>
      <c r="F27" s="16"/>
      <c r="G27" s="26"/>
      <c r="H27" s="5"/>
    </row>
    <row r="28" spans="2:9" x14ac:dyDescent="0.3">
      <c r="B28" s="17" t="s">
        <v>15</v>
      </c>
      <c r="C28" s="15"/>
      <c r="D28" s="15"/>
      <c r="E28" s="15"/>
      <c r="F28" s="16"/>
      <c r="G28" s="26"/>
      <c r="H28" s="5"/>
    </row>
    <row r="29" spans="2:9" x14ac:dyDescent="0.3">
      <c r="B29" s="15"/>
      <c r="C29" s="15" t="s">
        <v>21</v>
      </c>
      <c r="D29" s="15"/>
      <c r="E29" s="15"/>
      <c r="F29" s="16">
        <v>9111</v>
      </c>
      <c r="G29" s="25">
        <f>I12</f>
        <v>-47678.01</v>
      </c>
      <c r="H29" s="5"/>
      <c r="I29" s="21" t="s">
        <v>28</v>
      </c>
    </row>
    <row r="30" spans="2:9" x14ac:dyDescent="0.3">
      <c r="B30" s="15"/>
      <c r="C30" s="15"/>
      <c r="D30" s="15"/>
      <c r="E30" s="15"/>
      <c r="F30" s="16"/>
      <c r="G30" s="26"/>
      <c r="H30" s="5"/>
      <c r="I30" s="20"/>
    </row>
    <row r="31" spans="2:9" x14ac:dyDescent="0.3">
      <c r="B31" s="17" t="s">
        <v>22</v>
      </c>
      <c r="C31" s="15"/>
      <c r="D31" s="15"/>
      <c r="E31" s="15"/>
      <c r="F31" s="16"/>
      <c r="G31" s="26"/>
      <c r="H31" s="5"/>
      <c r="I31" s="20"/>
    </row>
    <row r="32" spans="2:9" x14ac:dyDescent="0.3">
      <c r="B32" s="15"/>
      <c r="C32" s="15" t="s">
        <v>14</v>
      </c>
      <c r="D32" s="15"/>
      <c r="E32" s="15"/>
      <c r="F32" s="16">
        <v>8662</v>
      </c>
      <c r="G32" s="25">
        <f>I12-H11</f>
        <v>34953.99</v>
      </c>
      <c r="H32" s="5"/>
      <c r="I32" s="21" t="s">
        <v>29</v>
      </c>
    </row>
    <row r="33" spans="2:8" x14ac:dyDescent="0.3">
      <c r="B33" s="15"/>
      <c r="C33" s="15"/>
      <c r="D33" s="15"/>
      <c r="E33" s="15"/>
      <c r="F33" s="16"/>
      <c r="G33" s="22"/>
      <c r="H33" s="5"/>
    </row>
    <row r="34" spans="2:8" x14ac:dyDescent="0.3">
      <c r="B34" s="15"/>
      <c r="C34" s="15"/>
      <c r="D34" s="15"/>
      <c r="E34" s="15"/>
      <c r="F34" s="16"/>
      <c r="G34" s="22"/>
      <c r="H34" s="5"/>
    </row>
    <row r="49" spans="13:18" x14ac:dyDescent="0.3">
      <c r="M49" s="75" t="s">
        <v>36</v>
      </c>
      <c r="N49" s="75"/>
      <c r="O49" s="75"/>
      <c r="P49" s="75"/>
      <c r="Q49" s="75"/>
      <c r="R49" s="75"/>
    </row>
    <row r="50" spans="13:18" x14ac:dyDescent="0.3">
      <c r="M50" t="s">
        <v>34</v>
      </c>
      <c r="Q50" s="76">
        <v>3029560</v>
      </c>
      <c r="R50" s="76"/>
    </row>
    <row r="51" spans="13:18" x14ac:dyDescent="0.3">
      <c r="M51" t="s">
        <v>35</v>
      </c>
      <c r="Q51" s="77">
        <v>0.97272479999999995</v>
      </c>
      <c r="R51" s="77"/>
    </row>
    <row r="52" spans="13:18" x14ac:dyDescent="0.3">
      <c r="Q52" s="78">
        <f>Q50*Q51</f>
        <v>2946928.1450879998</v>
      </c>
      <c r="R52" s="78"/>
    </row>
    <row r="53" spans="13:18" x14ac:dyDescent="0.3">
      <c r="M53" t="s">
        <v>34</v>
      </c>
      <c r="Q53" s="72">
        <v>3029560</v>
      </c>
      <c r="R53" s="72"/>
    </row>
    <row r="54" spans="13:18" x14ac:dyDescent="0.3">
      <c r="Q54" s="74">
        <f>Q52-Q53</f>
        <v>-82631.854912000243</v>
      </c>
      <c r="R54" s="74"/>
    </row>
    <row r="57" spans="13:18" x14ac:dyDescent="0.3">
      <c r="M57" s="75" t="s">
        <v>37</v>
      </c>
      <c r="N57" s="75"/>
      <c r="O57" s="75"/>
      <c r="P57" s="75"/>
      <c r="Q57" s="75"/>
      <c r="R57" s="75"/>
    </row>
    <row r="58" spans="13:18" x14ac:dyDescent="0.3">
      <c r="M58" t="s">
        <v>38</v>
      </c>
      <c r="Q58" s="76">
        <v>3162804.5</v>
      </c>
      <c r="R58" s="76"/>
    </row>
    <row r="59" spans="13:18" x14ac:dyDescent="0.3">
      <c r="M59" t="s">
        <v>39</v>
      </c>
      <c r="Q59" s="77">
        <v>0.98492539999999995</v>
      </c>
      <c r="R59" s="77"/>
    </row>
    <row r="60" spans="13:18" x14ac:dyDescent="0.3">
      <c r="Q60" s="78">
        <f>Q58*Q59</f>
        <v>3115126.4872842999</v>
      </c>
      <c r="R60" s="78"/>
    </row>
    <row r="61" spans="13:18" x14ac:dyDescent="0.3">
      <c r="M61" t="s">
        <v>38</v>
      </c>
      <c r="Q61" s="72">
        <f>Q58</f>
        <v>3162804.5</v>
      </c>
      <c r="R61" s="72"/>
    </row>
    <row r="62" spans="13:18" x14ac:dyDescent="0.3">
      <c r="Q62" s="73">
        <f>Q60-Q61</f>
        <v>-47678.012715700082</v>
      </c>
      <c r="R62" s="73"/>
    </row>
  </sheetData>
  <sheetProtection sheet="1" objects="1" scenarios="1"/>
  <mergeCells count="20">
    <mergeCell ref="B16:I16"/>
    <mergeCell ref="B2:I2"/>
    <mergeCell ref="B3:I3"/>
    <mergeCell ref="B5:I5"/>
    <mergeCell ref="F6:H6"/>
    <mergeCell ref="F7:H7"/>
    <mergeCell ref="B17:H17"/>
    <mergeCell ref="B18:G18"/>
    <mergeCell ref="M49:R49"/>
    <mergeCell ref="Q51:R51"/>
    <mergeCell ref="Q52:R52"/>
    <mergeCell ref="Q50:R50"/>
    <mergeCell ref="Q61:R61"/>
    <mergeCell ref="Q62:R62"/>
    <mergeCell ref="Q53:R53"/>
    <mergeCell ref="Q54:R54"/>
    <mergeCell ref="M57:R57"/>
    <mergeCell ref="Q58:R58"/>
    <mergeCell ref="Q59:R59"/>
    <mergeCell ref="Q60:R6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26C21-0238-43CF-A3A8-9FAC4BC576A1}">
  <sheetPr>
    <tabColor theme="3" tint="0.749992370372631"/>
  </sheetPr>
  <dimension ref="B1:R50"/>
  <sheetViews>
    <sheetView showGridLines="0" zoomScale="90" zoomScaleNormal="90" workbookViewId="0">
      <selection activeCell="D4" sqref="D4"/>
    </sheetView>
  </sheetViews>
  <sheetFormatPr defaultRowHeight="14.4" x14ac:dyDescent="0.3"/>
  <cols>
    <col min="1" max="1" width="1.88671875" customWidth="1"/>
    <col min="2" max="2" width="3.33203125" customWidth="1"/>
    <col min="3" max="3" width="12.21875" customWidth="1"/>
    <col min="4" max="4" width="40.6640625" customWidth="1"/>
    <col min="5" max="5" width="15.6640625" customWidth="1"/>
    <col min="6" max="9" width="16" customWidth="1"/>
    <col min="10" max="10" width="31.44140625" bestFit="1" customWidth="1"/>
    <col min="13" max="13" width="8.88671875" customWidth="1"/>
  </cols>
  <sheetData>
    <row r="1" spans="2:10" ht="21" x14ac:dyDescent="0.4">
      <c r="B1" s="3" t="s">
        <v>0</v>
      </c>
      <c r="C1" s="3"/>
      <c r="D1" s="3"/>
      <c r="E1" s="3"/>
      <c r="F1" s="3"/>
      <c r="G1" s="3"/>
      <c r="H1" s="3"/>
      <c r="I1" s="3" t="str">
        <f>I7</f>
        <v>FY 2023-24</v>
      </c>
    </row>
    <row r="2" spans="2:10" ht="43.95" customHeight="1" x14ac:dyDescent="0.3">
      <c r="B2" s="64" t="s">
        <v>9</v>
      </c>
      <c r="C2" s="64"/>
      <c r="D2" s="64"/>
      <c r="E2" s="64"/>
      <c r="F2" s="64"/>
      <c r="G2" s="64"/>
      <c r="H2" s="64"/>
      <c r="I2" s="64"/>
    </row>
    <row r="3" spans="2:10" ht="28.05" customHeight="1" x14ac:dyDescent="0.3">
      <c r="B3" s="64" t="s">
        <v>12</v>
      </c>
      <c r="C3" s="64"/>
      <c r="D3" s="64"/>
      <c r="E3" s="64"/>
      <c r="F3" s="64"/>
      <c r="G3" s="64"/>
      <c r="H3" s="64"/>
      <c r="I3" s="64"/>
    </row>
    <row r="4" spans="2:10" ht="27" customHeight="1" x14ac:dyDescent="0.3">
      <c r="B4" s="48" t="s">
        <v>123</v>
      </c>
      <c r="C4" s="47"/>
      <c r="D4" s="51" t="s">
        <v>127</v>
      </c>
      <c r="E4" s="50" t="s">
        <v>126</v>
      </c>
      <c r="F4" s="47"/>
      <c r="G4" s="47"/>
      <c r="H4" s="47"/>
      <c r="I4" s="47"/>
    </row>
    <row r="5" spans="2:10" ht="27" customHeight="1" thickBot="1" x14ac:dyDescent="0.35">
      <c r="B5" s="65" t="s">
        <v>129</v>
      </c>
      <c r="C5" s="65"/>
      <c r="D5" s="65"/>
      <c r="E5" s="65"/>
      <c r="F5" s="65"/>
      <c r="G5" s="65"/>
      <c r="H5" s="65"/>
      <c r="I5" s="65"/>
    </row>
    <row r="6" spans="2:10" ht="15" thickBot="1" x14ac:dyDescent="0.35">
      <c r="B6" s="4"/>
      <c r="C6" s="4"/>
      <c r="D6" s="4"/>
      <c r="E6" s="4"/>
      <c r="F6" s="69" t="s">
        <v>40</v>
      </c>
      <c r="G6" s="70"/>
      <c r="H6" s="71"/>
      <c r="I6" s="30" t="s">
        <v>42</v>
      </c>
    </row>
    <row r="7" spans="2:10" x14ac:dyDescent="0.3">
      <c r="F7" s="66" t="s">
        <v>7</v>
      </c>
      <c r="G7" s="67"/>
      <c r="H7" s="68"/>
      <c r="I7" s="31" t="s">
        <v>6</v>
      </c>
    </row>
    <row r="8" spans="2:10" ht="15" thickBot="1" x14ac:dyDescent="0.35">
      <c r="C8" s="2" t="s">
        <v>13</v>
      </c>
      <c r="D8" s="2"/>
      <c r="E8" s="2" t="s">
        <v>1</v>
      </c>
      <c r="F8" s="34" t="s">
        <v>4</v>
      </c>
      <c r="G8" s="35" t="s">
        <v>3</v>
      </c>
      <c r="H8" s="36" t="s">
        <v>5</v>
      </c>
      <c r="I8" s="32" t="s">
        <v>5</v>
      </c>
      <c r="J8" s="19"/>
    </row>
    <row r="9" spans="2:10" ht="15" thickBot="1" x14ac:dyDescent="0.35">
      <c r="C9" t="s">
        <v>8</v>
      </c>
      <c r="E9" s="1" t="s">
        <v>10</v>
      </c>
      <c r="F9" s="33">
        <v>26736856</v>
      </c>
      <c r="G9" s="33">
        <v>26007603</v>
      </c>
      <c r="H9" s="24"/>
      <c r="I9" s="24"/>
      <c r="J9" s="20" t="s">
        <v>33</v>
      </c>
    </row>
    <row r="10" spans="2:10" ht="15" thickBot="1" x14ac:dyDescent="0.35">
      <c r="C10" t="s">
        <v>2</v>
      </c>
      <c r="E10" s="1">
        <v>9793</v>
      </c>
      <c r="F10" s="24"/>
      <c r="G10" s="23">
        <v>-729253</v>
      </c>
      <c r="H10" s="24"/>
      <c r="I10" s="24"/>
      <c r="J10" s="21" t="s">
        <v>30</v>
      </c>
    </row>
    <row r="11" spans="2:10" ht="15" thickBot="1" x14ac:dyDescent="0.35">
      <c r="C11" s="28" t="s">
        <v>43</v>
      </c>
      <c r="D11" s="28"/>
      <c r="E11" s="1">
        <v>9111</v>
      </c>
      <c r="F11" s="24"/>
      <c r="G11" s="24"/>
      <c r="H11" s="23">
        <v>-729253</v>
      </c>
      <c r="I11" s="24"/>
      <c r="J11" s="21" t="s">
        <v>31</v>
      </c>
    </row>
    <row r="12" spans="2:10" ht="15" thickBot="1" x14ac:dyDescent="0.35">
      <c r="C12" s="29" t="s">
        <v>41</v>
      </c>
      <c r="D12" s="29"/>
      <c r="E12" s="1">
        <v>9111</v>
      </c>
      <c r="F12" s="24"/>
      <c r="G12" s="24"/>
      <c r="H12" s="24"/>
      <c r="I12" s="23">
        <v>-296476.9464959465</v>
      </c>
      <c r="J12" s="21" t="s">
        <v>32</v>
      </c>
    </row>
    <row r="14" spans="2:10" x14ac:dyDescent="0.3">
      <c r="C14" s="37" t="s">
        <v>44</v>
      </c>
      <c r="D14" s="37"/>
    </row>
    <row r="16" spans="2:10" ht="14.55" customHeight="1" x14ac:dyDescent="0.3">
      <c r="B16" s="65" t="s">
        <v>11</v>
      </c>
      <c r="C16" s="65"/>
      <c r="D16" s="65"/>
      <c r="E16" s="65"/>
      <c r="F16" s="65"/>
      <c r="G16" s="65"/>
      <c r="H16" s="65"/>
      <c r="I16" s="65"/>
    </row>
    <row r="17" spans="2:9" ht="14.55" customHeight="1" x14ac:dyDescent="0.3">
      <c r="B17" s="63"/>
      <c r="C17" s="63"/>
      <c r="D17" s="63"/>
      <c r="E17" s="63"/>
      <c r="F17" s="63"/>
      <c r="G17" s="63"/>
      <c r="H17" s="63"/>
      <c r="I17" s="4"/>
    </row>
    <row r="18" spans="2:9" ht="35.549999999999997" customHeight="1" thickBot="1" x14ac:dyDescent="0.35">
      <c r="B18" s="61" t="s">
        <v>27</v>
      </c>
      <c r="C18" s="62"/>
      <c r="D18" s="62"/>
      <c r="E18" s="62"/>
      <c r="F18" s="62"/>
      <c r="G18" s="62"/>
      <c r="H18" s="18" t="s">
        <v>26</v>
      </c>
    </row>
    <row r="19" spans="2:9" ht="15" thickTop="1" x14ac:dyDescent="0.3">
      <c r="B19" s="6"/>
      <c r="C19" s="7"/>
      <c r="D19" s="7"/>
      <c r="E19" s="8"/>
      <c r="F19" s="7"/>
      <c r="G19" s="8" t="s">
        <v>18</v>
      </c>
      <c r="H19" s="9" t="s">
        <v>18</v>
      </c>
    </row>
    <row r="20" spans="2:9" ht="15" thickBot="1" x14ac:dyDescent="0.35">
      <c r="B20" s="10" t="s">
        <v>13</v>
      </c>
      <c r="C20" s="11"/>
      <c r="D20" s="11"/>
      <c r="E20" s="12" t="s">
        <v>16</v>
      </c>
      <c r="F20" s="13" t="s">
        <v>17</v>
      </c>
      <c r="G20" s="13" t="s">
        <v>19</v>
      </c>
      <c r="H20" s="14" t="s">
        <v>20</v>
      </c>
    </row>
    <row r="21" spans="2:9" ht="15" thickTop="1" x14ac:dyDescent="0.3">
      <c r="B21" s="15"/>
      <c r="C21" s="15"/>
      <c r="D21" s="15"/>
      <c r="E21" s="15"/>
      <c r="F21" s="16"/>
      <c r="G21" s="15"/>
      <c r="H21" s="5"/>
    </row>
    <row r="22" spans="2:9" x14ac:dyDescent="0.3">
      <c r="B22" s="17" t="s">
        <v>23</v>
      </c>
      <c r="C22" s="15"/>
      <c r="D22" s="15"/>
      <c r="E22" s="15"/>
      <c r="F22" s="16"/>
      <c r="G22" s="15"/>
      <c r="H22" s="5"/>
    </row>
    <row r="23" spans="2:9" x14ac:dyDescent="0.3">
      <c r="B23" s="15"/>
      <c r="C23" s="15" t="s">
        <v>24</v>
      </c>
      <c r="D23" s="15"/>
      <c r="E23" s="15"/>
      <c r="F23" s="16"/>
      <c r="G23" s="15"/>
      <c r="H23" s="5"/>
    </row>
    <row r="24" spans="2:9" x14ac:dyDescent="0.3">
      <c r="B24" s="15"/>
      <c r="C24" s="15" t="s">
        <v>45</v>
      </c>
      <c r="D24" s="15"/>
      <c r="E24" s="15"/>
      <c r="F24" s="16">
        <v>9791</v>
      </c>
      <c r="G24" s="27">
        <f>F9</f>
        <v>26736856</v>
      </c>
      <c r="H24" s="5"/>
      <c r="I24" s="21" t="s">
        <v>131</v>
      </c>
    </row>
    <row r="25" spans="2:9" ht="6.45" customHeight="1" x14ac:dyDescent="0.3">
      <c r="B25" s="15"/>
      <c r="C25" s="15"/>
      <c r="D25" s="15"/>
      <c r="E25" s="15"/>
      <c r="F25" s="16"/>
      <c r="G25" s="15"/>
      <c r="H25" s="5"/>
    </row>
    <row r="26" spans="2:9" x14ac:dyDescent="0.3">
      <c r="B26" s="15"/>
      <c r="C26" s="15" t="s">
        <v>25</v>
      </c>
      <c r="D26" s="15"/>
      <c r="E26" s="15"/>
      <c r="F26" s="16">
        <v>9793</v>
      </c>
      <c r="G26" s="25">
        <f>G10</f>
        <v>-729253</v>
      </c>
      <c r="H26" s="5"/>
    </row>
    <row r="27" spans="2:9" x14ac:dyDescent="0.3">
      <c r="B27" s="15"/>
      <c r="C27" s="15"/>
      <c r="D27" s="15"/>
      <c r="E27" s="15"/>
      <c r="F27" s="16"/>
      <c r="G27" s="26"/>
      <c r="H27" s="5"/>
    </row>
    <row r="28" spans="2:9" x14ac:dyDescent="0.3">
      <c r="B28" s="17" t="s">
        <v>15</v>
      </c>
      <c r="C28" s="15"/>
      <c r="D28" s="15"/>
      <c r="E28" s="15"/>
      <c r="F28" s="16"/>
      <c r="G28" s="26"/>
      <c r="H28" s="5"/>
    </row>
    <row r="29" spans="2:9" x14ac:dyDescent="0.3">
      <c r="B29" s="15"/>
      <c r="C29" s="15" t="s">
        <v>21</v>
      </c>
      <c r="D29" s="15"/>
      <c r="E29" s="15"/>
      <c r="F29" s="16">
        <v>9111</v>
      </c>
      <c r="G29" s="25">
        <f>I12</f>
        <v>-296476.9464959465</v>
      </c>
      <c r="H29" s="5"/>
      <c r="I29" s="21" t="s">
        <v>28</v>
      </c>
    </row>
    <row r="30" spans="2:9" x14ac:dyDescent="0.3">
      <c r="B30" s="15"/>
      <c r="C30" s="15"/>
      <c r="D30" s="15"/>
      <c r="E30" s="15"/>
      <c r="F30" s="16"/>
      <c r="G30" s="26"/>
      <c r="H30" s="5"/>
      <c r="I30" s="20"/>
    </row>
    <row r="31" spans="2:9" x14ac:dyDescent="0.3">
      <c r="B31" s="17" t="s">
        <v>22</v>
      </c>
      <c r="C31" s="15"/>
      <c r="D31" s="15"/>
      <c r="E31" s="15"/>
      <c r="F31" s="16"/>
      <c r="G31" s="26"/>
      <c r="H31" s="5"/>
      <c r="I31" s="20"/>
    </row>
    <row r="32" spans="2:9" x14ac:dyDescent="0.3">
      <c r="B32" s="15"/>
      <c r="C32" s="15" t="s">
        <v>14</v>
      </c>
      <c r="D32" s="15"/>
      <c r="E32" s="15"/>
      <c r="F32" s="16">
        <v>8662</v>
      </c>
      <c r="G32" s="25">
        <f>I12-H11</f>
        <v>432776.0535040535</v>
      </c>
      <c r="H32" s="5"/>
      <c r="I32" s="21" t="s">
        <v>29</v>
      </c>
    </row>
    <row r="33" spans="2:18" x14ac:dyDescent="0.3">
      <c r="B33" s="15"/>
      <c r="C33" s="15"/>
      <c r="D33" s="15"/>
      <c r="E33" s="15"/>
      <c r="F33" s="16"/>
      <c r="G33" s="22"/>
      <c r="H33" s="5"/>
    </row>
    <row r="34" spans="2:18" x14ac:dyDescent="0.3">
      <c r="B34" s="15"/>
      <c r="C34" s="15"/>
      <c r="D34" s="15"/>
      <c r="E34" s="15"/>
      <c r="F34" s="16"/>
      <c r="G34" s="22"/>
      <c r="H34" s="5"/>
    </row>
    <row r="37" spans="2:18" x14ac:dyDescent="0.3">
      <c r="M37" s="75" t="s">
        <v>36</v>
      </c>
      <c r="N37" s="75"/>
      <c r="O37" s="75"/>
      <c r="P37" s="75"/>
      <c r="Q37" s="75"/>
      <c r="R37" s="75"/>
    </row>
    <row r="38" spans="2:18" x14ac:dyDescent="0.3">
      <c r="M38" t="s">
        <v>34</v>
      </c>
      <c r="Q38" s="76">
        <v>26736856</v>
      </c>
      <c r="R38" s="76"/>
    </row>
    <row r="39" spans="2:18" x14ac:dyDescent="0.3">
      <c r="M39" t="s">
        <v>35</v>
      </c>
      <c r="Q39" s="77">
        <v>0.97272479999999995</v>
      </c>
      <c r="R39" s="77"/>
    </row>
    <row r="40" spans="2:18" x14ac:dyDescent="0.3">
      <c r="Q40" s="78">
        <f>Q38*Q39</f>
        <v>26007602.905228797</v>
      </c>
      <c r="R40" s="78"/>
    </row>
    <row r="41" spans="2:18" x14ac:dyDescent="0.3">
      <c r="M41" t="s">
        <v>34</v>
      </c>
      <c r="Q41" s="72">
        <f>Q38</f>
        <v>26736856</v>
      </c>
      <c r="R41" s="72"/>
    </row>
    <row r="42" spans="2:18" x14ac:dyDescent="0.3">
      <c r="Q42" s="74">
        <f>Q40-Q41</f>
        <v>-729253.09477120265</v>
      </c>
      <c r="R42" s="74"/>
    </row>
    <row r="45" spans="2:18" x14ac:dyDescent="0.3">
      <c r="M45" s="75" t="s">
        <v>37</v>
      </c>
      <c r="N45" s="75"/>
      <c r="O45" s="75"/>
      <c r="P45" s="75"/>
      <c r="Q45" s="75"/>
      <c r="R45" s="75"/>
    </row>
    <row r="46" spans="2:18" x14ac:dyDescent="0.3">
      <c r="M46" t="s">
        <v>38</v>
      </c>
      <c r="Q46" s="84">
        <v>19667317.640000001</v>
      </c>
      <c r="R46" s="84"/>
    </row>
    <row r="47" spans="2:18" x14ac:dyDescent="0.3">
      <c r="M47" t="s">
        <v>39</v>
      </c>
      <c r="Q47" s="77">
        <v>0.98492539999999995</v>
      </c>
      <c r="R47" s="77"/>
    </row>
    <row r="48" spans="2:18" x14ac:dyDescent="0.3">
      <c r="Q48" s="79">
        <f>Q46*Q47</f>
        <v>19370840.693504054</v>
      </c>
      <c r="R48" s="80"/>
    </row>
    <row r="49" spans="13:18" x14ac:dyDescent="0.3">
      <c r="M49" t="s">
        <v>38</v>
      </c>
      <c r="Q49" s="81">
        <f>Q46</f>
        <v>19667317.640000001</v>
      </c>
      <c r="R49" s="81"/>
    </row>
    <row r="50" spans="13:18" x14ac:dyDescent="0.3">
      <c r="Q50" s="82">
        <f>Q48-Q49</f>
        <v>-296476.9464959465</v>
      </c>
      <c r="R50" s="83"/>
    </row>
  </sheetData>
  <sheetProtection sheet="1" objects="1" scenarios="1"/>
  <mergeCells count="20">
    <mergeCell ref="Q39:R39"/>
    <mergeCell ref="B2:I2"/>
    <mergeCell ref="B3:I3"/>
    <mergeCell ref="B5:I5"/>
    <mergeCell ref="F6:H6"/>
    <mergeCell ref="F7:H7"/>
    <mergeCell ref="B16:I16"/>
    <mergeCell ref="B17:H17"/>
    <mergeCell ref="B18:G18"/>
    <mergeCell ref="M37:R37"/>
    <mergeCell ref="Q38:R38"/>
    <mergeCell ref="Q48:R48"/>
    <mergeCell ref="Q49:R49"/>
    <mergeCell ref="Q50:R50"/>
    <mergeCell ref="Q40:R40"/>
    <mergeCell ref="Q41:R41"/>
    <mergeCell ref="Q42:R42"/>
    <mergeCell ref="M45:R45"/>
    <mergeCell ref="Q46:R46"/>
    <mergeCell ref="Q47:R4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59D19-4F1D-4904-AFEC-43F6DC51C2FF}">
  <sheetPr>
    <tabColor theme="9" tint="0.59999389629810485"/>
  </sheetPr>
  <dimension ref="B1:BO34"/>
  <sheetViews>
    <sheetView showGridLines="0" tabSelected="1" zoomScaleNormal="100" workbookViewId="0">
      <selection activeCell="D4" sqref="D4"/>
    </sheetView>
  </sheetViews>
  <sheetFormatPr defaultRowHeight="14.4" x14ac:dyDescent="0.3"/>
  <cols>
    <col min="1" max="1" width="1.88671875" customWidth="1"/>
    <col min="2" max="2" width="3.33203125" customWidth="1"/>
    <col min="3" max="3" width="12.33203125" customWidth="1"/>
    <col min="4" max="4" width="40.6640625" customWidth="1"/>
    <col min="5" max="8" width="15.6640625" customWidth="1"/>
    <col min="9" max="9" width="16.77734375" customWidth="1"/>
    <col min="10" max="10" width="31.44140625" bestFit="1" customWidth="1"/>
    <col min="12" max="12" width="8.77734375" style="40"/>
    <col min="13" max="13" width="90.5546875" style="40" customWidth="1"/>
    <col min="14" max="14" width="93.33203125" style="40" customWidth="1"/>
    <col min="15" max="15" width="8.77734375" style="40" customWidth="1"/>
    <col min="16" max="67" width="8.77734375" style="40"/>
  </cols>
  <sheetData>
    <row r="1" spans="2:13" ht="21" x14ac:dyDescent="0.4">
      <c r="B1" s="3" t="s">
        <v>0</v>
      </c>
      <c r="C1" s="3"/>
      <c r="D1" s="3"/>
      <c r="E1" s="3"/>
      <c r="F1" s="3"/>
      <c r="G1" s="3"/>
      <c r="H1" s="3"/>
      <c r="I1" s="3" t="str">
        <f>I7</f>
        <v>FY 2025/26</v>
      </c>
    </row>
    <row r="2" spans="2:13" ht="43.95" customHeight="1" x14ac:dyDescent="0.3">
      <c r="B2" s="64" t="s">
        <v>9</v>
      </c>
      <c r="C2" s="64"/>
      <c r="D2" s="64"/>
      <c r="E2" s="64"/>
      <c r="F2" s="64"/>
      <c r="G2" s="64"/>
      <c r="H2" s="64"/>
      <c r="I2" s="64"/>
    </row>
    <row r="3" spans="2:13" ht="28.05" customHeight="1" x14ac:dyDescent="0.3">
      <c r="B3" s="64" t="s">
        <v>12</v>
      </c>
      <c r="C3" s="64"/>
      <c r="D3" s="64"/>
      <c r="E3" s="64"/>
      <c r="F3" s="64"/>
      <c r="G3" s="64"/>
      <c r="H3" s="64"/>
      <c r="I3" s="64"/>
    </row>
    <row r="4" spans="2:13" ht="27" customHeight="1" x14ac:dyDescent="0.3">
      <c r="B4" s="48" t="s">
        <v>123</v>
      </c>
      <c r="C4" s="47"/>
      <c r="D4" s="49" t="s">
        <v>124</v>
      </c>
      <c r="E4" s="50" t="s">
        <v>126</v>
      </c>
      <c r="F4" s="47"/>
      <c r="G4" s="47"/>
      <c r="H4" s="47"/>
      <c r="I4" s="47"/>
    </row>
    <row r="5" spans="2:13" ht="27" customHeight="1" thickBot="1" x14ac:dyDescent="0.35">
      <c r="B5" s="65" t="s">
        <v>129</v>
      </c>
      <c r="C5" s="65"/>
      <c r="D5" s="65"/>
      <c r="E5" s="65"/>
      <c r="F5" s="65"/>
      <c r="G5" s="65"/>
      <c r="H5" s="65"/>
      <c r="I5" s="65"/>
    </row>
    <row r="6" spans="2:13" ht="15" thickBot="1" x14ac:dyDescent="0.35">
      <c r="B6" s="4"/>
      <c r="C6" s="4"/>
      <c r="D6" s="4"/>
      <c r="E6" s="4"/>
      <c r="F6" s="69" t="s">
        <v>40</v>
      </c>
      <c r="G6" s="70"/>
      <c r="H6" s="71"/>
      <c r="I6" s="30" t="s">
        <v>42</v>
      </c>
    </row>
    <row r="7" spans="2:13" x14ac:dyDescent="0.3">
      <c r="F7" s="66" t="str">
        <f>IF(I7="Select Fiscal Year","","FY "&amp;MID(I7,4,4)-1&amp;"/"&amp;RIGHT(I7,2)-1)</f>
        <v>FY 2024/25</v>
      </c>
      <c r="G7" s="67"/>
      <c r="H7" s="68"/>
      <c r="I7" s="31" t="s">
        <v>132</v>
      </c>
      <c r="M7" s="58" t="s">
        <v>130</v>
      </c>
    </row>
    <row r="8" spans="2:13" ht="15" thickBot="1" x14ac:dyDescent="0.35">
      <c r="C8" s="2" t="s">
        <v>13</v>
      </c>
      <c r="D8" s="2"/>
      <c r="E8" s="2" t="s">
        <v>1</v>
      </c>
      <c r="F8" s="34" t="s">
        <v>4</v>
      </c>
      <c r="G8" s="35" t="s">
        <v>3</v>
      </c>
      <c r="H8" s="36" t="s">
        <v>5</v>
      </c>
      <c r="I8" s="32" t="s">
        <v>5</v>
      </c>
      <c r="J8" s="19"/>
      <c r="M8" s="57" t="s">
        <v>134</v>
      </c>
    </row>
    <row r="9" spans="2:13" ht="15" thickBot="1" x14ac:dyDescent="0.35">
      <c r="C9" t="s">
        <v>8</v>
      </c>
      <c r="E9" s="1" t="s">
        <v>10</v>
      </c>
      <c r="F9" s="55" t="str">
        <f>IF(D4="Select District Name", "",VLOOKUP($D$4&amp;E9,'FY 2024-25 Form 51 Data'!G2:H68,2,0))</f>
        <v/>
      </c>
      <c r="G9" s="38"/>
      <c r="H9" s="54"/>
      <c r="I9" s="54"/>
      <c r="J9" s="20" t="s">
        <v>33</v>
      </c>
    </row>
    <row r="10" spans="2:13" ht="15" thickBot="1" x14ac:dyDescent="0.35">
      <c r="C10" t="s">
        <v>2</v>
      </c>
      <c r="E10" s="1">
        <v>9793</v>
      </c>
      <c r="F10" s="54"/>
      <c r="G10" s="39"/>
      <c r="H10" s="54"/>
      <c r="I10" s="54"/>
      <c r="J10" s="21" t="s">
        <v>30</v>
      </c>
    </row>
    <row r="11" spans="2:13" ht="15" thickBot="1" x14ac:dyDescent="0.35">
      <c r="C11" s="28" t="s">
        <v>43</v>
      </c>
      <c r="D11" s="28"/>
      <c r="E11" s="1">
        <v>9111</v>
      </c>
      <c r="F11" s="54"/>
      <c r="G11" s="54"/>
      <c r="H11" s="56" t="str">
        <f>IF(D4="Select District Name", "",IFERROR(VLOOKUP($D$4&amp;E11,'FY 2024-25 Form 51 Data'!G2:H68,2,FALSE),0))</f>
        <v/>
      </c>
      <c r="I11" s="54"/>
      <c r="J11" s="21" t="s">
        <v>31</v>
      </c>
    </row>
    <row r="12" spans="2:13" ht="15" thickBot="1" x14ac:dyDescent="0.35">
      <c r="C12" s="29" t="s">
        <v>41</v>
      </c>
      <c r="D12" s="29"/>
      <c r="E12" s="1">
        <v>9111</v>
      </c>
      <c r="F12" s="54"/>
      <c r="G12" s="54"/>
      <c r="H12" s="54"/>
      <c r="I12" s="39"/>
      <c r="J12" s="21" t="s">
        <v>32</v>
      </c>
    </row>
    <row r="14" spans="2:13" x14ac:dyDescent="0.3">
      <c r="C14" s="37" t="s">
        <v>44</v>
      </c>
      <c r="D14" s="37"/>
    </row>
    <row r="16" spans="2:13" ht="14.55" customHeight="1" x14ac:dyDescent="0.3">
      <c r="B16" s="65" t="s">
        <v>128</v>
      </c>
      <c r="C16" s="65"/>
      <c r="D16" s="65"/>
      <c r="E16" s="65"/>
      <c r="F16" s="65"/>
      <c r="G16" s="65"/>
      <c r="H16" s="65"/>
      <c r="I16" s="65"/>
    </row>
    <row r="17" spans="2:9" ht="14.55" customHeight="1" x14ac:dyDescent="0.3">
      <c r="B17" s="63"/>
      <c r="C17" s="63"/>
      <c r="D17" s="63"/>
      <c r="E17" s="63"/>
      <c r="F17" s="63"/>
      <c r="G17" s="63"/>
      <c r="H17" s="63"/>
      <c r="I17" s="4"/>
    </row>
    <row r="18" spans="2:9" ht="35.549999999999997" customHeight="1" thickBot="1" x14ac:dyDescent="0.35">
      <c r="B18" s="61" t="s">
        <v>27</v>
      </c>
      <c r="C18" s="62"/>
      <c r="D18" s="62"/>
      <c r="E18" s="62"/>
      <c r="F18" s="62"/>
      <c r="G18" s="62"/>
      <c r="H18" s="18" t="s">
        <v>26</v>
      </c>
    </row>
    <row r="19" spans="2:9" ht="15" thickTop="1" x14ac:dyDescent="0.3">
      <c r="B19" s="6"/>
      <c r="C19" s="7"/>
      <c r="D19" s="7"/>
      <c r="E19" s="8"/>
      <c r="F19" s="7"/>
      <c r="G19" s="8" t="str">
        <f>IF(I7="Select Fiscal Year", "", RIGHT(I7,7))</f>
        <v>2025/26</v>
      </c>
      <c r="H19" s="9" t="str">
        <f>IF(I7="Select Fiscal Year","", MID(I7,4,4)+1&amp;"/"&amp;RIGHT(I7,2)+1)</f>
        <v>2026/27</v>
      </c>
    </row>
    <row r="20" spans="2:9" ht="15" thickBot="1" x14ac:dyDescent="0.35">
      <c r="B20" s="10" t="s">
        <v>13</v>
      </c>
      <c r="C20" s="11"/>
      <c r="D20" s="11"/>
      <c r="E20" s="12" t="s">
        <v>16</v>
      </c>
      <c r="F20" s="13" t="s">
        <v>17</v>
      </c>
      <c r="G20" s="13" t="s">
        <v>19</v>
      </c>
      <c r="H20" s="14" t="s">
        <v>20</v>
      </c>
    </row>
    <row r="21" spans="2:9" ht="15" thickTop="1" x14ac:dyDescent="0.3">
      <c r="B21" s="15"/>
      <c r="C21" s="15"/>
      <c r="D21" s="15"/>
      <c r="E21" s="15"/>
      <c r="F21" s="16"/>
      <c r="G21" s="15"/>
      <c r="H21" s="5"/>
    </row>
    <row r="22" spans="2:9" x14ac:dyDescent="0.3">
      <c r="B22" s="17" t="s">
        <v>23</v>
      </c>
      <c r="C22" s="15"/>
      <c r="D22" s="15"/>
      <c r="E22" s="15"/>
      <c r="F22" s="16"/>
      <c r="G22" s="15"/>
      <c r="H22" s="5"/>
    </row>
    <row r="23" spans="2:9" x14ac:dyDescent="0.3">
      <c r="B23" s="15"/>
      <c r="C23" s="15" t="s">
        <v>24</v>
      </c>
      <c r="D23" s="15"/>
      <c r="E23" s="15"/>
      <c r="F23" s="16"/>
      <c r="G23" s="15"/>
      <c r="H23" s="5"/>
    </row>
    <row r="24" spans="2:9" x14ac:dyDescent="0.3">
      <c r="B24" s="15"/>
      <c r="C24" s="15" t="s">
        <v>45</v>
      </c>
      <c r="D24" s="15"/>
      <c r="E24" s="15"/>
      <c r="F24" s="16">
        <v>9791</v>
      </c>
      <c r="G24" s="52" t="str">
        <f>F9</f>
        <v/>
      </c>
      <c r="H24" s="5"/>
      <c r="I24" s="21" t="s">
        <v>131</v>
      </c>
    </row>
    <row r="25" spans="2:9" ht="7.5" customHeight="1" x14ac:dyDescent="0.3">
      <c r="B25" s="15"/>
      <c r="C25" s="15"/>
      <c r="D25" s="15"/>
      <c r="E25" s="15"/>
      <c r="F25" s="16"/>
      <c r="G25" s="15"/>
      <c r="H25" s="5"/>
    </row>
    <row r="26" spans="2:9" x14ac:dyDescent="0.3">
      <c r="B26" s="15"/>
      <c r="C26" s="15" t="s">
        <v>25</v>
      </c>
      <c r="D26" s="15"/>
      <c r="E26" s="15"/>
      <c r="F26" s="16">
        <v>9793</v>
      </c>
      <c r="G26" s="53" t="str">
        <f>IF(G10&lt;&gt;"",G10,"")</f>
        <v/>
      </c>
      <c r="H26" s="5"/>
    </row>
    <row r="27" spans="2:9" x14ac:dyDescent="0.3">
      <c r="B27" s="15"/>
      <c r="C27" s="15"/>
      <c r="D27" s="15"/>
      <c r="E27" s="15"/>
      <c r="F27" s="16"/>
      <c r="G27" s="52"/>
      <c r="H27" s="5"/>
    </row>
    <row r="28" spans="2:9" x14ac:dyDescent="0.3">
      <c r="B28" s="17" t="s">
        <v>15</v>
      </c>
      <c r="C28" s="15"/>
      <c r="D28" s="15"/>
      <c r="E28" s="15"/>
      <c r="F28" s="16"/>
      <c r="G28" s="52"/>
      <c r="H28" s="5"/>
    </row>
    <row r="29" spans="2:9" x14ac:dyDescent="0.3">
      <c r="B29" s="15"/>
      <c r="C29" s="15" t="s">
        <v>21</v>
      </c>
      <c r="D29" s="15"/>
      <c r="E29" s="15"/>
      <c r="F29" s="16">
        <v>9111</v>
      </c>
      <c r="G29" s="53" t="str">
        <f>IF(I12&lt;&gt;"",I12,"")</f>
        <v/>
      </c>
      <c r="H29" s="5"/>
      <c r="I29" s="21" t="s">
        <v>28</v>
      </c>
    </row>
    <row r="30" spans="2:9" x14ac:dyDescent="0.3">
      <c r="B30" s="15"/>
      <c r="C30" s="15"/>
      <c r="D30" s="15"/>
      <c r="E30" s="15"/>
      <c r="F30" s="16"/>
      <c r="G30" s="52"/>
      <c r="H30" s="5"/>
      <c r="I30" s="20"/>
    </row>
    <row r="31" spans="2:9" x14ac:dyDescent="0.3">
      <c r="B31" s="17" t="s">
        <v>22</v>
      </c>
      <c r="C31" s="15"/>
      <c r="D31" s="15"/>
      <c r="E31" s="15"/>
      <c r="F31" s="16"/>
      <c r="G31" s="52"/>
      <c r="H31" s="5"/>
      <c r="I31" s="20"/>
    </row>
    <row r="32" spans="2:9" x14ac:dyDescent="0.3">
      <c r="B32" s="15"/>
      <c r="C32" s="15" t="s">
        <v>14</v>
      </c>
      <c r="D32" s="15"/>
      <c r="E32" s="15"/>
      <c r="F32" s="16">
        <v>8662</v>
      </c>
      <c r="G32" s="53" t="str">
        <f>IF(AND(H11&lt;&gt;"",I12&lt;&gt;""),I12-H11,"")</f>
        <v/>
      </c>
      <c r="H32" s="5"/>
      <c r="I32" s="21" t="s">
        <v>29</v>
      </c>
    </row>
    <row r="33" spans="2:8" x14ac:dyDescent="0.3">
      <c r="B33" s="15"/>
      <c r="C33" s="15"/>
      <c r="D33" s="15"/>
      <c r="E33" s="15"/>
      <c r="F33" s="16"/>
      <c r="G33" s="15"/>
      <c r="H33" s="5"/>
    </row>
    <row r="34" spans="2:8" x14ac:dyDescent="0.3">
      <c r="B34" s="15"/>
      <c r="C34" s="15"/>
      <c r="D34" s="15"/>
      <c r="E34" s="15"/>
      <c r="F34" s="16"/>
      <c r="G34" s="15"/>
      <c r="H34" s="5"/>
    </row>
  </sheetData>
  <protectedRanges>
    <protectedRange sqref="G9:G10 I12" name="Data input"/>
  </protectedRanges>
  <mergeCells count="8">
    <mergeCell ref="B18:G18"/>
    <mergeCell ref="B17:H17"/>
    <mergeCell ref="B2:I2"/>
    <mergeCell ref="B3:I3"/>
    <mergeCell ref="B5:I5"/>
    <mergeCell ref="B16:I16"/>
    <mergeCell ref="F7:H7"/>
    <mergeCell ref="F6:H6"/>
  </mergeCells>
  <phoneticPr fontId="10" type="noConversion"/>
  <conditionalFormatting sqref="D4">
    <cfRule type="containsText" dxfId="1" priority="1" operator="containsText" text="Select District Name">
      <formula>NOT(ISERROR(SEARCH("Select District Name",D4)))</formula>
    </cfRule>
  </conditionalFormatting>
  <conditionalFormatting sqref="I7">
    <cfRule type="containsText" dxfId="0" priority="2" operator="containsText" text="Select Fiscal Year">
      <formula>NOT(ISERROR(SEARCH("Select Fiscal Year",I7)))</formula>
    </cfRule>
  </conditionalFormatting>
  <dataValidations count="1">
    <dataValidation type="list" allowBlank="1" showInputMessage="1" showErrorMessage="1" sqref="I7" xr:uid="{F7C3E0D8-F597-452F-8105-AAA6C37A7359}">
      <formula1>"Select Fiscal Year,FY 2023/24,FY 2024/25,FY 2025/26,FY 2026/27,FY 2027/28,FY 2028/29,FY 2029/30,FY 2030/31,FY 2031/32,FY 2032/33,FY 2033/34,FY 2034/35,FY 2035/36,FY 2036/37,FY 2037/38,"</formula1>
    </dataValidation>
  </dataValidations>
  <pageMargins left="0.7" right="0.7" top="0.75" bottom="0.75" header="0.3" footer="0.3"/>
  <pageSetup orientation="portrait" horizont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District" xr:uid="{F274A447-83DB-4404-8111-FB50FB0ADF53}">
          <x14:formula1>
            <xm:f>'FY 2024-25 Form 51 Data'!$E$1:$E$37</xm:f>
          </x14:formula1>
          <xm:sqref>D4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FY 2024-25 Form 51 Data</vt:lpstr>
      <vt:lpstr>Example 1 - No Audit Adjust</vt:lpstr>
      <vt:lpstr>Example 2 - With Audit Adjust</vt: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Roxanna Travers</dc:creator>
  <cp:lastModifiedBy>Vandee Shelton</cp:lastModifiedBy>
  <dcterms:created xsi:type="dcterms:W3CDTF">2024-05-24T18:52:41Z</dcterms:created>
  <dcterms:modified xsi:type="dcterms:W3CDTF">2026-07-23T16:10:58Z</dcterms:modified>
</cp:coreProperties>
</file>