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G:\Shared drives\WIAD - Benefits\Open Enrollment\Open Enrollment 2026-2027\"/>
    </mc:Choice>
  </mc:AlternateContent>
  <xr:revisionPtr revIDLastSave="0" documentId="13_ncr:1_{85A0CE1C-A7CA-4CBA-AA80-E7E8E2810C9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tart" sheetId="1" r:id="rId1"/>
    <sheet name="Medical Expense Calculator" sheetId="8" r:id="rId2"/>
    <sheet name="Employee Only" sheetId="3" r:id="rId3"/>
    <sheet name="Employee + Sps" sheetId="4" r:id="rId4"/>
    <sheet name="Employee + Child(ren)" sheetId="5" r:id="rId5"/>
    <sheet name="Employee + Family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" i="7" l="1"/>
  <c r="C25" i="7"/>
  <c r="C8" i="7"/>
  <c r="C38" i="5"/>
  <c r="C23" i="5"/>
  <c r="C8" i="5"/>
  <c r="C26" i="4"/>
  <c r="C17" i="4"/>
  <c r="C8" i="4"/>
  <c r="C23" i="3"/>
  <c r="C16" i="3"/>
  <c r="F9" i="3"/>
  <c r="C54" i="7" l="1"/>
  <c r="C52" i="7"/>
  <c r="C50" i="7"/>
  <c r="C48" i="7"/>
  <c r="C46" i="7"/>
  <c r="C44" i="7"/>
  <c r="C48" i="5"/>
  <c r="C46" i="5"/>
  <c r="C44" i="5"/>
  <c r="C42" i="5"/>
  <c r="C40" i="5"/>
  <c r="C30" i="4"/>
  <c r="C28" i="4"/>
  <c r="C25" i="3"/>
  <c r="E15" i="8" l="1"/>
  <c r="E9" i="8" l="1"/>
  <c r="E10" i="8"/>
  <c r="E11" i="8"/>
  <c r="E12" i="8"/>
  <c r="E13" i="8"/>
  <c r="E14" i="8"/>
  <c r="E16" i="8"/>
  <c r="E17" i="8"/>
  <c r="E18" i="8"/>
  <c r="E19" i="8"/>
  <c r="E22" i="8"/>
  <c r="E23" i="8"/>
  <c r="E24" i="8"/>
  <c r="E27" i="8"/>
  <c r="E31" i="8"/>
  <c r="E8" i="8"/>
  <c r="E33" i="8" l="1"/>
  <c r="C45" i="7"/>
  <c r="C29" i="7"/>
  <c r="C28" i="7"/>
  <c r="C11" i="7"/>
  <c r="K11" i="7"/>
  <c r="K13" i="7" s="1"/>
  <c r="K10" i="7"/>
  <c r="K9" i="7"/>
  <c r="C53" i="7"/>
  <c r="C51" i="7"/>
  <c r="C49" i="7"/>
  <c r="C47" i="7"/>
  <c r="C43" i="7"/>
  <c r="C37" i="7"/>
  <c r="C36" i="7"/>
  <c r="C35" i="7"/>
  <c r="C34" i="7"/>
  <c r="C33" i="7"/>
  <c r="C32" i="7"/>
  <c r="C31" i="7"/>
  <c r="C30" i="7"/>
  <c r="C27" i="7"/>
  <c r="C26" i="7"/>
  <c r="C19" i="7"/>
  <c r="C17" i="7"/>
  <c r="C15" i="7"/>
  <c r="J11" i="7"/>
  <c r="J12" i="7" s="1"/>
  <c r="J14" i="7" s="1"/>
  <c r="C20" i="7" s="1"/>
  <c r="I11" i="7"/>
  <c r="I13" i="7" s="1"/>
  <c r="H11" i="7"/>
  <c r="H13" i="7" s="1"/>
  <c r="G11" i="7"/>
  <c r="G13" i="7" s="1"/>
  <c r="F11" i="7"/>
  <c r="F12" i="7" s="1"/>
  <c r="F14" i="7" s="1"/>
  <c r="C10" i="7" s="1"/>
  <c r="C13" i="7"/>
  <c r="J10" i="7"/>
  <c r="I10" i="7"/>
  <c r="H10" i="7"/>
  <c r="G10" i="7"/>
  <c r="F10" i="7"/>
  <c r="J9" i="7"/>
  <c r="I9" i="7"/>
  <c r="H9" i="7"/>
  <c r="G9" i="7"/>
  <c r="F9" i="7"/>
  <c r="C9" i="7"/>
  <c r="C5" i="7"/>
  <c r="G11" i="4"/>
  <c r="G12" i="4" s="1"/>
  <c r="G14" i="4" s="1"/>
  <c r="C12" i="4" s="1"/>
  <c r="G10" i="4"/>
  <c r="G9" i="4"/>
  <c r="G10" i="5"/>
  <c r="H10" i="5"/>
  <c r="I10" i="5"/>
  <c r="J10" i="5"/>
  <c r="F10" i="5"/>
  <c r="G11" i="5"/>
  <c r="G13" i="5" s="1"/>
  <c r="H11" i="5"/>
  <c r="H13" i="5" s="1"/>
  <c r="I11" i="5"/>
  <c r="I13" i="5" s="1"/>
  <c r="J11" i="5"/>
  <c r="J13" i="5" s="1"/>
  <c r="J15" i="5" s="1"/>
  <c r="H9" i="5"/>
  <c r="I9" i="5"/>
  <c r="J9" i="5"/>
  <c r="G9" i="5"/>
  <c r="F11" i="5"/>
  <c r="F12" i="5" s="1"/>
  <c r="F14" i="5" s="1"/>
  <c r="C10" i="5" s="1"/>
  <c r="F9" i="5"/>
  <c r="C17" i="5"/>
  <c r="C15" i="5"/>
  <c r="C13" i="5"/>
  <c r="C11" i="5"/>
  <c r="C9" i="5"/>
  <c r="C47" i="5"/>
  <c r="C45" i="5"/>
  <c r="C43" i="5"/>
  <c r="C41" i="5"/>
  <c r="C39" i="5"/>
  <c r="C25" i="5"/>
  <c r="C27" i="5"/>
  <c r="C29" i="5"/>
  <c r="C31" i="5"/>
  <c r="C33" i="5"/>
  <c r="C32" i="5"/>
  <c r="C30" i="5"/>
  <c r="C28" i="5"/>
  <c r="C26" i="5"/>
  <c r="C24" i="5"/>
  <c r="C5" i="5"/>
  <c r="F11" i="4"/>
  <c r="F13" i="4" s="1"/>
  <c r="F10" i="4"/>
  <c r="F9" i="4"/>
  <c r="C11" i="4"/>
  <c r="C9" i="4"/>
  <c r="C27" i="4"/>
  <c r="C29" i="4"/>
  <c r="C21" i="4"/>
  <c r="C20" i="4"/>
  <c r="C19" i="4"/>
  <c r="C18" i="4"/>
  <c r="C5" i="4"/>
  <c r="C32" i="4" l="1"/>
  <c r="C31" i="4"/>
  <c r="C55" i="7"/>
  <c r="C56" i="7" s="1"/>
  <c r="C49" i="5"/>
  <c r="C50" i="5" s="1"/>
  <c r="C34" i="5"/>
  <c r="C35" i="5" s="1"/>
  <c r="C22" i="4"/>
  <c r="C38" i="7"/>
  <c r="C39" i="7" s="1"/>
  <c r="J12" i="5"/>
  <c r="J14" i="5" s="1"/>
  <c r="C18" i="5" s="1"/>
  <c r="H15" i="5"/>
  <c r="I12" i="5"/>
  <c r="I14" i="5" s="1"/>
  <c r="C16" i="5" s="1"/>
  <c r="G15" i="5"/>
  <c r="H12" i="5"/>
  <c r="H14" i="5" s="1"/>
  <c r="C14" i="5" s="1"/>
  <c r="I15" i="5"/>
  <c r="G12" i="5"/>
  <c r="G14" i="5" s="1"/>
  <c r="C12" i="5" s="1"/>
  <c r="G13" i="4"/>
  <c r="G15" i="4" s="1"/>
  <c r="F12" i="4"/>
  <c r="F14" i="4" s="1"/>
  <c r="C10" i="4" s="1"/>
  <c r="C13" i="4" s="1"/>
  <c r="H15" i="7"/>
  <c r="G12" i="7"/>
  <c r="G14" i="7" s="1"/>
  <c r="C14" i="7" s="1"/>
  <c r="H12" i="7"/>
  <c r="H14" i="7" s="1"/>
  <c r="C16" i="7" s="1"/>
  <c r="K15" i="7"/>
  <c r="K12" i="7"/>
  <c r="K14" i="7" s="1"/>
  <c r="C12" i="7" s="1"/>
  <c r="J13" i="7"/>
  <c r="J15" i="7" s="1"/>
  <c r="I15" i="7"/>
  <c r="I12" i="7"/>
  <c r="I14" i="7" s="1"/>
  <c r="C18" i="7" s="1"/>
  <c r="G15" i="7"/>
  <c r="F13" i="7"/>
  <c r="F15" i="7" s="1"/>
  <c r="F15" i="4"/>
  <c r="C23" i="4"/>
  <c r="C9" i="3"/>
  <c r="F12" i="3"/>
  <c r="F13" i="3" s="1"/>
  <c r="C19" i="5" l="1"/>
  <c r="C20" i="5" s="1"/>
  <c r="C14" i="4"/>
  <c r="C21" i="7"/>
  <c r="C22" i="7" s="1"/>
  <c r="F13" i="5"/>
  <c r="F15" i="5" s="1"/>
  <c r="F15" i="3"/>
  <c r="C11" i="3" s="1"/>
  <c r="F14" i="3"/>
  <c r="F10" i="3"/>
  <c r="C10" i="3" s="1"/>
  <c r="C17" i="3"/>
  <c r="C24" i="3"/>
  <c r="F11" i="3"/>
  <c r="C18" i="3"/>
  <c r="C12" i="3" l="1"/>
  <c r="C19" i="3"/>
  <c r="C26" i="3"/>
  <c r="C27" i="3"/>
  <c r="F16" i="3"/>
  <c r="F17" i="3" s="1"/>
  <c r="C20" i="3"/>
  <c r="C13" i="3" l="1"/>
</calcChain>
</file>

<file path=xl/sharedStrings.xml><?xml version="1.0" encoding="utf-8"?>
<sst xmlns="http://schemas.openxmlformats.org/spreadsheetml/2006/main" count="399" uniqueCount="189">
  <si>
    <t>BASIC $2000 Plan</t>
  </si>
  <si>
    <t>Premium Costs (Fixed)</t>
  </si>
  <si>
    <t>Medical Expensense</t>
  </si>
  <si>
    <t>Plan Pays ~</t>
  </si>
  <si>
    <t>Employee Paid Deductible</t>
  </si>
  <si>
    <t>Total Annual Expected Costs</t>
  </si>
  <si>
    <t>$2000 Deductible</t>
  </si>
  <si>
    <t>Plan Deducitble Pay</t>
  </si>
  <si>
    <t>HDHP $5,000</t>
  </si>
  <si>
    <t>Employee Paid Out of Pocket</t>
  </si>
  <si>
    <t>Plan Out of pocket pay</t>
  </si>
  <si>
    <t>Total Employee Medical Paid Expenses</t>
  </si>
  <si>
    <t>Expected Medical Expenses</t>
  </si>
  <si>
    <t>*only number to edit</t>
  </si>
  <si>
    <t>Employee Only Plan</t>
  </si>
  <si>
    <t>Employee</t>
  </si>
  <si>
    <t>Spouse</t>
  </si>
  <si>
    <t>Total</t>
  </si>
  <si>
    <t>Employee + Spouse Plan</t>
  </si>
  <si>
    <t>Spouse Medical Expensense</t>
  </si>
  <si>
    <t>Employee Medical Expenses</t>
  </si>
  <si>
    <t>Spouse Medical Expenses</t>
  </si>
  <si>
    <t>Employee Medical Expensense</t>
  </si>
  <si>
    <t xml:space="preserve">           Plan Pays ~</t>
  </si>
  <si>
    <t xml:space="preserve">            Plan Pays ~</t>
  </si>
  <si>
    <t xml:space="preserve">             Plan Pays ~</t>
  </si>
  <si>
    <t>EE - Medical Expensense</t>
  </si>
  <si>
    <t>EE- Paid Deductible</t>
  </si>
  <si>
    <t>EE- $2000 Deductible</t>
  </si>
  <si>
    <t>EE - Plan Deducitble Pay</t>
  </si>
  <si>
    <t>EE- Employee Paid Out of Pocket</t>
  </si>
  <si>
    <t>SPS - Plan Out of pocket pay</t>
  </si>
  <si>
    <t>Total EE Medical Paid Expenses</t>
  </si>
  <si>
    <t>Employee + Child(ren) Plan</t>
  </si>
  <si>
    <t>Child 1</t>
  </si>
  <si>
    <t>Child 2</t>
  </si>
  <si>
    <t>Child 3</t>
  </si>
  <si>
    <t>Child 4</t>
  </si>
  <si>
    <t>*only numbers to edit</t>
  </si>
  <si>
    <t>Child 4 Medical Expensense</t>
  </si>
  <si>
    <t>Child 1 Medical Expensense</t>
  </si>
  <si>
    <t>Child 2 Medical Expensense</t>
  </si>
  <si>
    <t>Child 3 Medical Expensense</t>
  </si>
  <si>
    <t xml:space="preserve">          Plan Pays ~</t>
  </si>
  <si>
    <t>SPS</t>
  </si>
  <si>
    <t>EE</t>
  </si>
  <si>
    <t>Employee + Family Plan</t>
  </si>
  <si>
    <t>How to use the tool</t>
  </si>
  <si>
    <t>ONLY EDIT HERE</t>
  </si>
  <si>
    <t>Your Out of Pocket Costs</t>
  </si>
  <si>
    <t>Definitions</t>
  </si>
  <si>
    <t>Medical Expenses Calculator</t>
  </si>
  <si>
    <t>Medical Expenses</t>
  </si>
  <si>
    <t>What</t>
  </si>
  <si>
    <t>Preventive Visit</t>
  </si>
  <si>
    <t>Primary Care Dr. Appt</t>
  </si>
  <si>
    <t>MRI</t>
  </si>
  <si>
    <t>Mental Health</t>
  </si>
  <si>
    <t>ER</t>
  </si>
  <si>
    <t>Physical Therapy</t>
  </si>
  <si>
    <t>Online MD Live Mental Health</t>
  </si>
  <si>
    <t>MD Live - Telehealth</t>
  </si>
  <si>
    <t>Orthopedic Appointment</t>
  </si>
  <si>
    <t>Counseling Appointment - In Network</t>
  </si>
  <si>
    <t>Counseling Appointment - Out of Network</t>
  </si>
  <si>
    <t>Prescriptive Drug Expenses</t>
  </si>
  <si>
    <t>Pharmacy</t>
  </si>
  <si>
    <t>Preventive Drugs</t>
  </si>
  <si>
    <t>Birth of  a Child - minimal to no complications</t>
  </si>
  <si>
    <t>TOTAL</t>
  </si>
  <si>
    <t xml:space="preserve">Enter your own estimate = </t>
  </si>
  <si>
    <t>*Only edit bold boxes</t>
  </si>
  <si>
    <r>
      <rPr>
        <b/>
        <sz val="12"/>
        <color rgb="FF000000"/>
        <rFont val="Arial"/>
        <family val="2"/>
        <scheme val="minor"/>
      </rPr>
      <t>Expected Medical Expenses -</t>
    </r>
    <r>
      <rPr>
        <sz val="12"/>
        <color rgb="FF000000"/>
        <rFont val="Arial"/>
        <family val="2"/>
        <scheme val="minor"/>
      </rPr>
      <t xml:space="preserve"> The Total amount of medical charges you estimate an indiviudal would acrue throughout a whole year. Navigate to the Medical Expense Calculator tab for assistance</t>
    </r>
  </si>
  <si>
    <t>If you are unable to accurately estimate what your medical costs might be, here is a general calculator, with the best estimate prices, for you to utilize for each member you are covering.</t>
  </si>
  <si>
    <r>
      <rPr>
        <b/>
        <sz val="12"/>
        <color rgb="FF000000"/>
        <rFont val="Arial"/>
        <family val="2"/>
        <scheme val="minor"/>
      </rPr>
      <t xml:space="preserve">Total Annual Expected Costs </t>
    </r>
    <r>
      <rPr>
        <sz val="12"/>
        <color rgb="FF000000"/>
        <rFont val="Arial"/>
        <family val="2"/>
        <scheme val="minor"/>
      </rPr>
      <t xml:space="preserve">- The sum of your premium costs and out of pocket expeses, total annual health cost you can use to evalute your health insurance budget. </t>
    </r>
  </si>
  <si>
    <t>Estimated cost</t>
  </si>
  <si>
    <t>Other Medical Expenses you predict</t>
  </si>
  <si>
    <t>&lt;-- Enter this in the estimated medical expense box on the appropriate tab</t>
  </si>
  <si>
    <t>Approx. Cost</t>
  </si>
  <si>
    <t>Urgent Care</t>
  </si>
  <si>
    <t>1. Enter your estimated medical costs for each member of your plan for the whole year. *if you need assistance, navigate to the Medical Expense Calculator Tab</t>
  </si>
  <si>
    <r>
      <rPr>
        <b/>
        <sz val="12"/>
        <color rgb="FF000000"/>
        <rFont val="Arial"/>
        <family val="2"/>
        <scheme val="minor"/>
      </rPr>
      <t>Your Out of Pocket Costs -</t>
    </r>
    <r>
      <rPr>
        <sz val="12"/>
        <color rgb="FF000000"/>
        <rFont val="Arial"/>
        <family val="2"/>
        <scheme val="minor"/>
      </rPr>
      <t xml:space="preserve"> The amount you will see billed from you from providers and you will owe dependent on the care you seek</t>
    </r>
  </si>
  <si>
    <t>Annual Premium Cost</t>
  </si>
  <si>
    <t>Open Enrollment Health Expenses Calculator</t>
  </si>
  <si>
    <t>3. Determine your own Pharmacy costs</t>
  </si>
  <si>
    <t>4. If there is an expense not listed, but you expect it, please enter in the blue box</t>
  </si>
  <si>
    <t>5. Your total ESTIMATED medical expenses will total at the bottom of the sheet</t>
  </si>
  <si>
    <t>6. Enter this number in the appropriate box for the calculated member in the plan tabs (Employee, Sps, etc)</t>
  </si>
  <si>
    <t>2. Enter in the bold boxes the number of occurances, best estimate, for each medical incident</t>
  </si>
  <si>
    <r>
      <t xml:space="preserve">1. Go through the calculator for </t>
    </r>
    <r>
      <rPr>
        <b/>
        <u/>
        <sz val="12"/>
        <color theme="1"/>
        <rFont val="Arial"/>
        <family val="2"/>
        <scheme val="minor"/>
      </rPr>
      <t>each person</t>
    </r>
    <r>
      <rPr>
        <sz val="12"/>
        <color theme="1"/>
        <rFont val="Arial"/>
        <family val="2"/>
        <scheme val="minor"/>
      </rPr>
      <t xml:space="preserve"> you would like guidance in estimating expenses for</t>
    </r>
  </si>
  <si>
    <t>If you need assistance, watch THIS HOW TO VIDEO.</t>
  </si>
  <si>
    <t>Specific instructions are also on the tabs to help walk you through the steps.</t>
  </si>
  <si>
    <t>Let me know if you have any questions or comments on the calculator, and happy enrolling!</t>
  </si>
  <si>
    <t xml:space="preserve">Selecting a plan can be overwhelming, however, educating yourself on the options, paycheck costs, out of pocket expenses and overall risk can make it much easier. </t>
  </si>
  <si>
    <t xml:space="preserve">Please consider utilizing this calculator tool when electing your plan this open enrollment. </t>
  </si>
  <si>
    <t>START by selecting the tab of the coverage level you will need</t>
  </si>
  <si>
    <t>Employee Only</t>
  </si>
  <si>
    <t>Employee + Sps</t>
  </si>
  <si>
    <t>Employee + Child(ren)</t>
  </si>
  <si>
    <t>Employee + Family</t>
  </si>
  <si>
    <t>District Plan Options</t>
  </si>
  <si>
    <t>If you need to review the plan designs for each option, see below!</t>
  </si>
  <si>
    <t>Basic $2,000 Plan</t>
  </si>
  <si>
    <t>Deductible</t>
  </si>
  <si>
    <t>Coinsurance (Deductible applies)</t>
  </si>
  <si>
    <t>Out of Pocket Max (Includes deductible)</t>
  </si>
  <si>
    <t>Office Visit</t>
  </si>
  <si>
    <t>Virtual Visits</t>
  </si>
  <si>
    <t>MD Live</t>
  </si>
  <si>
    <t>Prescription Benefits</t>
  </si>
  <si>
    <t>Generic</t>
  </si>
  <si>
    <t>Formulary</t>
  </si>
  <si>
    <t>Non-Formulary</t>
  </si>
  <si>
    <t>$4,000 Family</t>
  </si>
  <si>
    <t>$5,000 Individual</t>
  </si>
  <si>
    <t>$10,000 Family</t>
  </si>
  <si>
    <t>70/30%</t>
  </si>
  <si>
    <t>$4,000 Individual</t>
  </si>
  <si>
    <t>$8,000 Family</t>
  </si>
  <si>
    <t>Office Visit Copay</t>
  </si>
  <si>
    <t>Primary Care Physician: $50</t>
  </si>
  <si>
    <t>Specialist: $100</t>
  </si>
  <si>
    <t>Deductible Applies</t>
  </si>
  <si>
    <t>$40 Copay</t>
  </si>
  <si>
    <t>$44 Copay</t>
  </si>
  <si>
    <t>Behavioral Health</t>
  </si>
  <si>
    <t>Covered 100%: Deductible Waived</t>
  </si>
  <si>
    <t>Covered 100%</t>
  </si>
  <si>
    <t>Generic: Applies to deductible then covered 100% Preventive Generic: Covered 100%</t>
  </si>
  <si>
    <t>Deductible + 20%</t>
  </si>
  <si>
    <t>Preventive: $40 Copay</t>
  </si>
  <si>
    <t>Preventive: 50% Copay</t>
  </si>
  <si>
    <t>Adult and Well Child Preventive Care</t>
  </si>
  <si>
    <t>Urgent Care: $75</t>
  </si>
  <si>
    <t>Benefit Description</t>
  </si>
  <si>
    <t>What does all this mean?</t>
  </si>
  <si>
    <t>What you see out of your paycheck</t>
  </si>
  <si>
    <t>High</t>
  </si>
  <si>
    <t>Medium</t>
  </si>
  <si>
    <t>Low</t>
  </si>
  <si>
    <t>High (until deductible is met)</t>
  </si>
  <si>
    <t>Why?</t>
  </si>
  <si>
    <t>Pros</t>
  </si>
  <si>
    <t>Out of pocket expenses grow slower and will be the lowest of the options</t>
  </si>
  <si>
    <t>Lowest monthly premium</t>
  </si>
  <si>
    <t>Monthly premium is less than the $2,000</t>
  </si>
  <si>
    <t>Deductible risk is high</t>
  </si>
  <si>
    <t>Risks</t>
  </si>
  <si>
    <t>What you see billed to you from providers</t>
  </si>
  <si>
    <t>FTE =</t>
  </si>
  <si>
    <t>Certified + Classified employees - Enter your FTE Admin &amp; Professional Employees - Enter 0</t>
  </si>
  <si>
    <t>2. You should only be editing in the pink or yellow squares do not make changes anywhere else</t>
  </si>
  <si>
    <t>FTE HERE</t>
  </si>
  <si>
    <t>2. You should only be editing in the pink or yellow squares, do not make changes anywhere else</t>
  </si>
  <si>
    <t>1. Enter your estimated medical costs for for the whole year. *if you need assistance, navigate to the Medical Expense Calculator Tab</t>
  </si>
  <si>
    <t>3. Evaluate the total annual cost that includes annual premium and out of pocket medical expenses. Review the Start tab for more info on plans</t>
  </si>
  <si>
    <r>
      <rPr>
        <b/>
        <sz val="12"/>
        <color rgb="FF000000"/>
        <rFont val="Arial"/>
        <family val="2"/>
        <scheme val="minor"/>
      </rPr>
      <t xml:space="preserve">Annual Premium Cost - </t>
    </r>
    <r>
      <rPr>
        <sz val="12"/>
        <color rgb="FF000000"/>
        <rFont val="Arial"/>
        <family val="2"/>
        <scheme val="minor"/>
      </rPr>
      <t>The monthly premium amount for the plan multiplied by 12. This is a cost, taken out of your paycheck, that is fixed no matter how many medical expenses you have throughout the year.</t>
    </r>
  </si>
  <si>
    <r>
      <t>Annual Premium Cost -</t>
    </r>
    <r>
      <rPr>
        <sz val="12"/>
        <color rgb="FF000000"/>
        <rFont val="Arial"/>
        <family val="2"/>
        <scheme val="minor"/>
      </rPr>
      <t xml:space="preserve"> The monthly premium amount for the plan multiplied by 12. This is a cost, taken out of your paycheck, that is fixed no matter how many medical expenses you have throughout the year.</t>
    </r>
  </si>
  <si>
    <r>
      <rPr>
        <b/>
        <sz val="12"/>
        <color rgb="FF000000"/>
        <rFont val="Arial"/>
        <family val="2"/>
        <scheme val="minor"/>
      </rPr>
      <t>Annual Premium Cost -</t>
    </r>
    <r>
      <rPr>
        <sz val="12"/>
        <color rgb="FF000000"/>
        <rFont val="Arial"/>
        <family val="2"/>
        <scheme val="minor"/>
      </rPr>
      <t xml:space="preserve"> The monthly premium amount for the plan multiplied by 12. This is a cost, taken out of your paycheck, that is fixed no matter how many medical expenses you have throughout the year.</t>
    </r>
  </si>
  <si>
    <t>Expensive Fixed Monthly Premium</t>
  </si>
  <si>
    <t>**These prices are only estimates, the district is not accountable for extra costs you may see on medical bills</t>
  </si>
  <si>
    <t>2. Log In to your Blue Access account (create account if you do not have one already</t>
  </si>
  <si>
    <t>3. Select the "Spending" tab at the top menu</t>
  </si>
  <si>
    <r>
      <t>1. Navigate to</t>
    </r>
    <r>
      <rPr>
        <u/>
        <sz val="12"/>
        <rFont val="Arial"/>
        <family val="2"/>
        <scheme val="minor"/>
      </rPr>
      <t xml:space="preserve"> bcbsmt.com</t>
    </r>
  </si>
  <si>
    <t>Surgery - Major ($15,000 or higher)</t>
  </si>
  <si>
    <t>Surgery - Minor</t>
  </si>
  <si>
    <t># of occurrences</t>
  </si>
  <si>
    <t>4. Review your individual and family deductible's used</t>
  </si>
  <si>
    <t>Dermatology Appointment - General</t>
  </si>
  <si>
    <t>Copays help decrease member costs dramatically</t>
  </si>
  <si>
    <t>The premise of a High Deductible Health Plan (HDHP) is to provide lower premium costs, by the member having to pay 100% of all diagnostic medical expenses (including prescriptions) until you hit the deductible</t>
  </si>
  <si>
    <t>Preventive appointments are covered at 100% for all plans</t>
  </si>
  <si>
    <t>aka. You will receive smaller bills from doctors</t>
  </si>
  <si>
    <t>Eligible for a Health Savings Account</t>
  </si>
  <si>
    <t xml:space="preserve">You will have to be prepared to pay the deductible amount in medical expenses. </t>
  </si>
  <si>
    <t>HDHP $8,050</t>
  </si>
  <si>
    <t>$8,050 Individual</t>
  </si>
  <si>
    <t>$16,100 Family</t>
  </si>
  <si>
    <t>Need help Estimating your annual medical expenses?</t>
  </si>
  <si>
    <t xml:space="preserve">Navigate to the Medical Expense Calculator tab for assistence. </t>
  </si>
  <si>
    <t>Medical Expense Calculator</t>
  </si>
  <si>
    <t>$2,000 Individual</t>
  </si>
  <si>
    <t>Coinsurance helps slow down out of pocket expenses as medical bills add up</t>
  </si>
  <si>
    <t>* Excess District contribtuions can be depostied into a health savings account (HSA) in the employee's name</t>
  </si>
  <si>
    <t>Max out of pocket risk is less than the $8,050</t>
  </si>
  <si>
    <t>*Very dependent, please review your last year's pharmacy claims to determine estimate</t>
  </si>
  <si>
    <t>*Co-pays could make this less</t>
  </si>
  <si>
    <t>Want to review your medical expenses from last year?</t>
  </si>
  <si>
    <t>*Co-pays may make this less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</si>
</sst>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.00"/>
  </numFmts>
  <fonts count="48" x14ac:knownFonts="1">
    <font>
      <sz val="10"/>
      <color rgb="FF000000"/>
      <name val="Arial"/>
      <scheme val="minor"/>
    </font>
    <font>
      <b/>
      <sz val="16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0"/>
      <name val="Arial"/>
      <family val="2"/>
      <scheme val="minor"/>
    </font>
    <font>
      <sz val="10"/>
      <color rgb="FFFF0000"/>
      <name val="Arial"/>
      <family val="2"/>
      <scheme val="minor"/>
    </font>
    <font>
      <b/>
      <sz val="10"/>
      <color rgb="FFFF0000"/>
      <name val="Arial"/>
      <family val="2"/>
      <scheme val="minor"/>
    </font>
    <font>
      <b/>
      <sz val="16"/>
      <color theme="1"/>
      <name val="Arial"/>
      <family val="2"/>
      <scheme val="minor"/>
    </font>
    <font>
      <sz val="18"/>
      <color rgb="FF000000"/>
      <name val="Arial"/>
      <family val="2"/>
      <scheme val="minor"/>
    </font>
    <font>
      <sz val="26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theme="0"/>
      <name val="Arial"/>
      <family val="2"/>
      <scheme val="minor"/>
    </font>
    <font>
      <sz val="12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4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rgb="FFFF0000"/>
      <name val="Arial"/>
      <family val="2"/>
      <scheme val="minor"/>
    </font>
    <font>
      <b/>
      <sz val="18"/>
      <color theme="1"/>
      <name val="Arial"/>
      <family val="2"/>
      <scheme val="minor"/>
    </font>
    <font>
      <sz val="18"/>
      <color theme="1"/>
      <name val="Arial"/>
      <family val="2"/>
      <scheme val="minor"/>
    </font>
    <font>
      <b/>
      <sz val="18"/>
      <color rgb="FFFFFFFF"/>
      <name val="Arial"/>
      <family val="2"/>
      <scheme val="minor"/>
    </font>
    <font>
      <sz val="18"/>
      <name val="Arial"/>
      <family val="2"/>
    </font>
    <font>
      <sz val="18"/>
      <color rgb="FFFF0000"/>
      <name val="Arial"/>
      <family val="2"/>
      <scheme val="minor"/>
    </font>
    <font>
      <sz val="18"/>
      <name val="Arial"/>
      <family val="2"/>
      <scheme val="minor"/>
    </font>
    <font>
      <sz val="18"/>
      <color theme="0"/>
      <name val="Arial"/>
      <family val="2"/>
      <scheme val="minor"/>
    </font>
    <font>
      <sz val="26"/>
      <name val="Arial"/>
      <family val="2"/>
      <scheme val="minor"/>
    </font>
    <font>
      <sz val="26"/>
      <color theme="2"/>
      <name val="Arial"/>
      <family val="2"/>
      <scheme val="minor"/>
    </font>
    <font>
      <sz val="22"/>
      <color theme="0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b/>
      <sz val="20"/>
      <color theme="0"/>
      <name val="Arial"/>
      <family val="2"/>
      <scheme val="minor"/>
    </font>
    <font>
      <sz val="20"/>
      <color theme="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u/>
      <sz val="12"/>
      <name val="Arial"/>
      <family val="2"/>
      <scheme val="minor"/>
    </font>
    <font>
      <b/>
      <u/>
      <sz val="12"/>
      <color theme="0"/>
      <name val="Arial"/>
      <family val="2"/>
      <scheme val="minor"/>
    </font>
    <font>
      <b/>
      <sz val="22"/>
      <color theme="0"/>
      <name val="Arial"/>
      <family val="2"/>
      <scheme val="minor"/>
    </font>
    <font>
      <sz val="12"/>
      <name val="Arial"/>
      <family val="2"/>
      <scheme val="minor"/>
    </font>
    <font>
      <b/>
      <sz val="14"/>
      <name val="Arial"/>
      <family val="2"/>
      <scheme val="minor"/>
    </font>
    <font>
      <b/>
      <sz val="16"/>
      <name val="Arial"/>
      <family val="2"/>
      <scheme val="minor"/>
    </font>
    <font>
      <sz val="20"/>
      <name val="Arial"/>
      <family val="2"/>
      <scheme val="minor"/>
    </font>
    <font>
      <b/>
      <sz val="12"/>
      <name val="Arial"/>
      <family val="2"/>
      <scheme val="minor"/>
    </font>
    <font>
      <b/>
      <u/>
      <sz val="14"/>
      <name val="Arial"/>
      <family val="2"/>
      <scheme val="minor"/>
    </font>
    <font>
      <b/>
      <u/>
      <sz val="14"/>
      <color theme="0"/>
      <name val="Arial"/>
      <family val="2"/>
      <scheme val="minor"/>
    </font>
    <font>
      <u/>
      <sz val="12"/>
      <name val="Arial"/>
      <family val="2"/>
      <scheme val="minor"/>
    </font>
    <font>
      <b/>
      <sz val="16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u/>
      <sz val="10"/>
      <name val="Arial"/>
      <family val="2"/>
      <scheme val="minor"/>
    </font>
    <font>
      <u/>
      <sz val="14"/>
      <color theme="10"/>
      <name val="Arial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theme="4" tint="-0.249977111117893"/>
        <bgColor rgb="FF6AA84F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rgb="FFB6D7A8"/>
      </patternFill>
    </fill>
    <fill>
      <patternFill patternType="solid">
        <fgColor theme="4" tint="0.79998168889431442"/>
        <bgColor rgb="FFD9EAD3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rgb="FFF9CB9C"/>
      </patternFill>
    </fill>
    <fill>
      <patternFill patternType="solid">
        <fgColor theme="7" tint="0.79998168889431442"/>
        <bgColor rgb="FFB6D7A8"/>
      </patternFill>
    </fill>
    <fill>
      <patternFill patternType="solid">
        <fgColor theme="4" tint="0.79998168889431442"/>
        <bgColor rgb="FFA4C2F4"/>
      </patternFill>
    </fill>
    <fill>
      <patternFill patternType="solid">
        <fgColor theme="4" tint="0.79998168889431442"/>
        <bgColor rgb="FFB6D7A8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F9CB9C"/>
      </patternFill>
    </fill>
    <fill>
      <patternFill patternType="solid">
        <fgColor theme="0"/>
        <bgColor rgb="FFFCE5CD"/>
      </patternFill>
    </fill>
    <fill>
      <patternFill patternType="solid">
        <fgColor theme="0"/>
        <bgColor rgb="FFB6D7A8"/>
      </patternFill>
    </fill>
    <fill>
      <patternFill patternType="solid">
        <fgColor theme="0"/>
        <bgColor rgb="FFD9EAD3"/>
      </patternFill>
    </fill>
    <fill>
      <patternFill patternType="solid">
        <fgColor theme="0"/>
        <bgColor rgb="FFA4C2F4"/>
      </patternFill>
    </fill>
    <fill>
      <patternFill patternType="solid">
        <fgColor theme="0"/>
        <bgColor rgb="FFC9DAF8"/>
      </patternFill>
    </fill>
    <fill>
      <patternFill patternType="solid">
        <fgColor theme="8" tint="0.39997558519241921"/>
        <bgColor rgb="FFE69138"/>
      </patternFill>
    </fill>
    <fill>
      <patternFill patternType="solid">
        <fgColor theme="8" tint="0.59999389629810485"/>
        <bgColor rgb="FFF9CB9C"/>
      </patternFill>
    </fill>
    <fill>
      <patternFill patternType="solid">
        <fgColor rgb="FF7030A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rgb="FF6AA84F"/>
      </patternFill>
    </fill>
    <fill>
      <patternFill patternType="solid">
        <fgColor theme="7" tint="0.59999389629810485"/>
        <bgColor rgb="FFB6D7A8"/>
      </patternFill>
    </fill>
    <fill>
      <patternFill patternType="solid">
        <fgColor theme="8" tint="0.79998168889431442"/>
        <bgColor rgb="FFFCE5CD"/>
      </patternFill>
    </fill>
    <fill>
      <patternFill patternType="solid">
        <fgColor theme="7" tint="0.79998168889431442"/>
        <bgColor rgb="FFD9EAD3"/>
      </patternFill>
    </fill>
    <fill>
      <patternFill patternType="solid">
        <fgColor theme="4" tint="-0.249977111117893"/>
        <bgColor rgb="FF3C78D8"/>
      </patternFill>
    </fill>
    <fill>
      <patternFill patternType="solid">
        <fgColor theme="4" tint="0.79998168889431442"/>
        <bgColor rgb="FFC9DAF8"/>
      </patternFill>
    </fill>
    <fill>
      <patternFill patternType="solid">
        <fgColor theme="4" tint="0.59999389629810485"/>
        <bgColor rgb="FFA4C2F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4" fillId="0" borderId="0" applyFont="0" applyFill="0" applyBorder="0" applyAlignment="0" applyProtection="0"/>
    <xf numFmtId="0" fontId="32" fillId="0" borderId="0" applyNumberFormat="0" applyFill="0" applyBorder="0" applyAlignment="0" applyProtection="0"/>
  </cellStyleXfs>
  <cellXfs count="358">
    <xf numFmtId="0" fontId="0" fillId="0" borderId="0" xfId="0"/>
    <xf numFmtId="164" fontId="1" fillId="6" borderId="4" xfId="0" applyNumberFormat="1" applyFont="1" applyFill="1" applyBorder="1"/>
    <xf numFmtId="0" fontId="12" fillId="0" borderId="5" xfId="0" applyFont="1" applyBorder="1"/>
    <xf numFmtId="0" fontId="12" fillId="16" borderId="5" xfId="0" applyFont="1" applyFill="1" applyBorder="1"/>
    <xf numFmtId="0" fontId="11" fillId="14" borderId="5" xfId="0" applyFont="1" applyFill="1" applyBorder="1"/>
    <xf numFmtId="0" fontId="11" fillId="0" borderId="5" xfId="0" applyFont="1" applyBorder="1"/>
    <xf numFmtId="44" fontId="11" fillId="0" borderId="5" xfId="1" applyFont="1" applyBorder="1" applyAlignment="1"/>
    <xf numFmtId="0" fontId="12" fillId="17" borderId="5" xfId="0" applyFont="1" applyFill="1" applyBorder="1"/>
    <xf numFmtId="0" fontId="11" fillId="13" borderId="5" xfId="0" applyFont="1" applyFill="1" applyBorder="1"/>
    <xf numFmtId="0" fontId="12" fillId="15" borderId="5" xfId="0" applyFont="1" applyFill="1" applyBorder="1"/>
    <xf numFmtId="0" fontId="11" fillId="12" borderId="5" xfId="0" applyFont="1" applyFill="1" applyBorder="1"/>
    <xf numFmtId="44" fontId="11" fillId="12" borderId="5" xfId="1" applyFont="1" applyFill="1" applyBorder="1" applyAlignment="1"/>
    <xf numFmtId="0" fontId="12" fillId="18" borderId="5" xfId="0" applyFont="1" applyFill="1" applyBorder="1"/>
    <xf numFmtId="44" fontId="11" fillId="18" borderId="5" xfId="1" applyFont="1" applyFill="1" applyBorder="1" applyAlignment="1"/>
    <xf numFmtId="0" fontId="12" fillId="0" borderId="6" xfId="0" applyFont="1" applyBorder="1"/>
    <xf numFmtId="44" fontId="11" fillId="16" borderId="6" xfId="1" applyFont="1" applyFill="1" applyBorder="1" applyAlignment="1"/>
    <xf numFmtId="44" fontId="11" fillId="14" borderId="6" xfId="1" applyFont="1" applyFill="1" applyBorder="1" applyAlignment="1"/>
    <xf numFmtId="44" fontId="11" fillId="0" borderId="6" xfId="1" applyFont="1" applyBorder="1" applyAlignment="1"/>
    <xf numFmtId="44" fontId="11" fillId="17" borderId="6" xfId="1" applyFont="1" applyFill="1" applyBorder="1" applyAlignment="1"/>
    <xf numFmtId="44" fontId="11" fillId="13" borderId="6" xfId="1" applyFont="1" applyFill="1" applyBorder="1" applyAlignment="1"/>
    <xf numFmtId="44" fontId="11" fillId="15" borderId="6" xfId="1" applyFont="1" applyFill="1" applyBorder="1" applyAlignment="1"/>
    <xf numFmtId="44" fontId="11" fillId="12" borderId="6" xfId="1" applyFont="1" applyFill="1" applyBorder="1" applyAlignment="1"/>
    <xf numFmtId="0" fontId="12" fillId="0" borderId="7" xfId="0" applyFont="1" applyBorder="1"/>
    <xf numFmtId="0" fontId="11" fillId="16" borderId="7" xfId="0" applyFont="1" applyFill="1" applyBorder="1"/>
    <xf numFmtId="44" fontId="11" fillId="14" borderId="7" xfId="0" applyNumberFormat="1" applyFont="1" applyFill="1" applyBorder="1"/>
    <xf numFmtId="44" fontId="11" fillId="0" borderId="7" xfId="0" applyNumberFormat="1" applyFont="1" applyBorder="1"/>
    <xf numFmtId="44" fontId="11" fillId="17" borderId="7" xfId="0" applyNumberFormat="1" applyFont="1" applyFill="1" applyBorder="1"/>
    <xf numFmtId="44" fontId="11" fillId="13" borderId="7" xfId="0" applyNumberFormat="1" applyFont="1" applyFill="1" applyBorder="1"/>
    <xf numFmtId="44" fontId="11" fillId="15" borderId="7" xfId="0" applyNumberFormat="1" applyFont="1" applyFill="1" applyBorder="1"/>
    <xf numFmtId="0" fontId="12" fillId="0" borderId="9" xfId="0" applyFont="1" applyBorder="1"/>
    <xf numFmtId="0" fontId="11" fillId="16" borderId="9" xfId="0" applyFont="1" applyFill="1" applyBorder="1"/>
    <xf numFmtId="0" fontId="11" fillId="14" borderId="9" xfId="0" applyFont="1" applyFill="1" applyBorder="1"/>
    <xf numFmtId="0" fontId="11" fillId="0" borderId="9" xfId="0" applyFont="1" applyBorder="1"/>
    <xf numFmtId="0" fontId="11" fillId="17" borderId="9" xfId="0" applyFont="1" applyFill="1" applyBorder="1"/>
    <xf numFmtId="0" fontId="11" fillId="13" borderId="9" xfId="0" applyFont="1" applyFill="1" applyBorder="1"/>
    <xf numFmtId="0" fontId="11" fillId="15" borderId="9" xfId="0" applyFont="1" applyFill="1" applyBorder="1"/>
    <xf numFmtId="0" fontId="11" fillId="12" borderId="10" xfId="0" applyFont="1" applyFill="1" applyBorder="1"/>
    <xf numFmtId="0" fontId="11" fillId="0" borderId="11" xfId="0" applyFont="1" applyBorder="1"/>
    <xf numFmtId="44" fontId="11" fillId="12" borderId="12" xfId="0" applyNumberFormat="1" applyFont="1" applyFill="1" applyBorder="1"/>
    <xf numFmtId="44" fontId="11" fillId="0" borderId="4" xfId="1" applyFont="1" applyBorder="1" applyAlignment="1"/>
    <xf numFmtId="44" fontId="11" fillId="12" borderId="11" xfId="0" applyNumberFormat="1" applyFont="1" applyFill="1" applyBorder="1"/>
    <xf numFmtId="0" fontId="11" fillId="18" borderId="6" xfId="0" applyFont="1" applyFill="1" applyBorder="1"/>
    <xf numFmtId="44" fontId="11" fillId="0" borderId="14" xfId="0" applyNumberFormat="1" applyFont="1" applyBorder="1"/>
    <xf numFmtId="44" fontId="11" fillId="18" borderId="4" xfId="0" applyNumberFormat="1" applyFont="1" applyFill="1" applyBorder="1"/>
    <xf numFmtId="0" fontId="12" fillId="6" borderId="4" xfId="0" applyFont="1" applyFill="1" applyBorder="1"/>
    <xf numFmtId="0" fontId="0" fillId="19" borderId="0" xfId="0" applyFill="1"/>
    <xf numFmtId="0" fontId="4" fillId="19" borderId="0" xfId="0" applyFont="1" applyFill="1"/>
    <xf numFmtId="0" fontId="8" fillId="19" borderId="0" xfId="0" applyFont="1" applyFill="1" applyAlignment="1">
      <alignment horizontal="center"/>
    </xf>
    <xf numFmtId="0" fontId="7" fillId="19" borderId="0" xfId="0" applyFont="1" applyFill="1" applyAlignment="1">
      <alignment horizontal="center" vertical="center"/>
    </xf>
    <xf numFmtId="0" fontId="6" fillId="19" borderId="0" xfId="0" applyFont="1" applyFill="1"/>
    <xf numFmtId="0" fontId="3" fillId="19" borderId="0" xfId="0" applyFont="1" applyFill="1"/>
    <xf numFmtId="0" fontId="2" fillId="19" borderId="0" xfId="0" applyFont="1" applyFill="1"/>
    <xf numFmtId="0" fontId="10" fillId="19" borderId="0" xfId="0" applyFont="1" applyFill="1"/>
    <xf numFmtId="164" fontId="10" fillId="19" borderId="0" xfId="0" applyNumberFormat="1" applyFont="1" applyFill="1"/>
    <xf numFmtId="0" fontId="5" fillId="19" borderId="0" xfId="0" applyFont="1" applyFill="1"/>
    <xf numFmtId="164" fontId="5" fillId="19" borderId="0" xfId="0" applyNumberFormat="1" applyFont="1" applyFill="1"/>
    <xf numFmtId="0" fontId="17" fillId="12" borderId="15" xfId="0" applyFont="1" applyFill="1" applyBorder="1"/>
    <xf numFmtId="0" fontId="11" fillId="12" borderId="16" xfId="0" applyFont="1" applyFill="1" applyBorder="1"/>
    <xf numFmtId="0" fontId="11" fillId="12" borderId="12" xfId="0" applyFont="1" applyFill="1" applyBorder="1"/>
    <xf numFmtId="0" fontId="13" fillId="12" borderId="17" xfId="0" applyFont="1" applyFill="1" applyBorder="1"/>
    <xf numFmtId="0" fontId="13" fillId="12" borderId="0" xfId="0" applyFont="1" applyFill="1"/>
    <xf numFmtId="0" fontId="11" fillId="12" borderId="18" xfId="0" applyFont="1" applyFill="1" applyBorder="1"/>
    <xf numFmtId="0" fontId="13" fillId="12" borderId="19" xfId="0" applyFont="1" applyFill="1" applyBorder="1"/>
    <xf numFmtId="0" fontId="13" fillId="12" borderId="13" xfId="0" applyFont="1" applyFill="1" applyBorder="1"/>
    <xf numFmtId="0" fontId="13" fillId="12" borderId="20" xfId="0" applyFont="1" applyFill="1" applyBorder="1"/>
    <xf numFmtId="0" fontId="6" fillId="11" borderId="15" xfId="0" applyFont="1" applyFill="1" applyBorder="1"/>
    <xf numFmtId="0" fontId="0" fillId="11" borderId="16" xfId="0" applyFill="1" applyBorder="1"/>
    <xf numFmtId="0" fontId="0" fillId="11" borderId="12" xfId="0" applyFill="1" applyBorder="1"/>
    <xf numFmtId="0" fontId="11" fillId="11" borderId="17" xfId="0" applyFont="1" applyFill="1" applyBorder="1" applyAlignment="1">
      <alignment horizontal="left"/>
    </xf>
    <xf numFmtId="0" fontId="11" fillId="11" borderId="0" xfId="0" applyFont="1" applyFill="1" applyAlignment="1">
      <alignment horizontal="left"/>
    </xf>
    <xf numFmtId="0" fontId="11" fillId="11" borderId="18" xfId="0" applyFont="1" applyFill="1" applyBorder="1" applyAlignment="1">
      <alignment horizontal="left"/>
    </xf>
    <xf numFmtId="0" fontId="11" fillId="11" borderId="17" xfId="0" applyFont="1" applyFill="1" applyBorder="1"/>
    <xf numFmtId="0" fontId="11" fillId="11" borderId="0" xfId="0" applyFont="1" applyFill="1"/>
    <xf numFmtId="0" fontId="11" fillId="11" borderId="18" xfId="0" applyFont="1" applyFill="1" applyBorder="1"/>
    <xf numFmtId="0" fontId="11" fillId="11" borderId="13" xfId="0" applyFont="1" applyFill="1" applyBorder="1"/>
    <xf numFmtId="0" fontId="11" fillId="11" borderId="20" xfId="0" applyFont="1" applyFill="1" applyBorder="1"/>
    <xf numFmtId="0" fontId="7" fillId="19" borderId="0" xfId="0" applyFont="1" applyFill="1" applyAlignment="1">
      <alignment horizontal="center"/>
    </xf>
    <xf numFmtId="0" fontId="19" fillId="19" borderId="0" xfId="0" applyFont="1" applyFill="1"/>
    <xf numFmtId="164" fontId="19" fillId="6" borderId="4" xfId="0" applyNumberFormat="1" applyFont="1" applyFill="1" applyBorder="1"/>
    <xf numFmtId="0" fontId="20" fillId="19" borderId="0" xfId="0" applyFont="1" applyFill="1"/>
    <xf numFmtId="0" fontId="20" fillId="7" borderId="3" xfId="0" applyFont="1" applyFill="1" applyBorder="1"/>
    <xf numFmtId="164" fontId="20" fillId="7" borderId="3" xfId="0" applyNumberFormat="1" applyFont="1" applyFill="1" applyBorder="1"/>
    <xf numFmtId="0" fontId="20" fillId="23" borderId="3" xfId="0" applyFont="1" applyFill="1" applyBorder="1"/>
    <xf numFmtId="164" fontId="20" fillId="23" borderId="3" xfId="0" applyNumberFormat="1" applyFont="1" applyFill="1" applyBorder="1"/>
    <xf numFmtId="0" fontId="20" fillId="22" borderId="3" xfId="0" applyFont="1" applyFill="1" applyBorder="1"/>
    <xf numFmtId="164" fontId="20" fillId="22" borderId="3" xfId="0" applyNumberFormat="1" applyFont="1" applyFill="1" applyBorder="1"/>
    <xf numFmtId="0" fontId="20" fillId="29" borderId="3" xfId="0" applyFont="1" applyFill="1" applyBorder="1"/>
    <xf numFmtId="164" fontId="20" fillId="29" borderId="3" xfId="0" applyNumberFormat="1" applyFont="1" applyFill="1" applyBorder="1"/>
    <xf numFmtId="0" fontId="19" fillId="34" borderId="3" xfId="0" applyFont="1" applyFill="1" applyBorder="1"/>
    <xf numFmtId="164" fontId="19" fillId="34" borderId="3" xfId="0" applyNumberFormat="1" applyFont="1" applyFill="1" applyBorder="1"/>
    <xf numFmtId="0" fontId="20" fillId="8" borderId="3" xfId="0" applyFont="1" applyFill="1" applyBorder="1"/>
    <xf numFmtId="164" fontId="20" fillId="8" borderId="3" xfId="0" applyNumberFormat="1" applyFont="1" applyFill="1" applyBorder="1"/>
    <xf numFmtId="0" fontId="20" fillId="25" borderId="3" xfId="0" applyFont="1" applyFill="1" applyBorder="1"/>
    <xf numFmtId="164" fontId="20" fillId="25" borderId="3" xfId="0" applyNumberFormat="1" applyFont="1" applyFill="1" applyBorder="1"/>
    <xf numFmtId="0" fontId="20" fillId="24" borderId="3" xfId="0" applyFont="1" applyFill="1" applyBorder="1"/>
    <xf numFmtId="164" fontId="20" fillId="24" borderId="3" xfId="0" applyNumberFormat="1" applyFont="1" applyFill="1" applyBorder="1"/>
    <xf numFmtId="0" fontId="20" fillId="33" borderId="3" xfId="0" applyFont="1" applyFill="1" applyBorder="1"/>
    <xf numFmtId="164" fontId="20" fillId="33" borderId="3" xfId="0" applyNumberFormat="1" applyFont="1" applyFill="1" applyBorder="1"/>
    <xf numFmtId="0" fontId="19" fillId="35" borderId="3" xfId="0" applyFont="1" applyFill="1" applyBorder="1"/>
    <xf numFmtId="164" fontId="19" fillId="35" borderId="3" xfId="0" applyNumberFormat="1" applyFont="1" applyFill="1" applyBorder="1"/>
    <xf numFmtId="0" fontId="20" fillId="9" borderId="3" xfId="0" applyFont="1" applyFill="1" applyBorder="1"/>
    <xf numFmtId="164" fontId="20" fillId="9" borderId="3" xfId="0" applyNumberFormat="1" applyFont="1" applyFill="1" applyBorder="1"/>
    <xf numFmtId="0" fontId="20" fillId="27" borderId="3" xfId="0" applyFont="1" applyFill="1" applyBorder="1"/>
    <xf numFmtId="164" fontId="20" fillId="27" borderId="3" xfId="0" applyNumberFormat="1" applyFont="1" applyFill="1" applyBorder="1"/>
    <xf numFmtId="0" fontId="20" fillId="26" borderId="3" xfId="0" applyFont="1" applyFill="1" applyBorder="1"/>
    <xf numFmtId="164" fontId="20" fillId="26" borderId="3" xfId="0" applyNumberFormat="1" applyFont="1" applyFill="1" applyBorder="1"/>
    <xf numFmtId="0" fontId="20" fillId="38" borderId="3" xfId="0" applyFont="1" applyFill="1" applyBorder="1"/>
    <xf numFmtId="164" fontId="20" fillId="38" borderId="3" xfId="0" applyNumberFormat="1" applyFont="1" applyFill="1" applyBorder="1"/>
    <xf numFmtId="0" fontId="19" fillId="37" borderId="3" xfId="0" applyFont="1" applyFill="1" applyBorder="1"/>
    <xf numFmtId="164" fontId="19" fillId="37" borderId="3" xfId="0" applyNumberFormat="1" applyFont="1" applyFill="1" applyBorder="1"/>
    <xf numFmtId="164" fontId="6" fillId="19" borderId="0" xfId="0" applyNumberFormat="1" applyFont="1" applyFill="1"/>
    <xf numFmtId="0" fontId="23" fillId="19" borderId="0" xfId="0" applyFont="1" applyFill="1"/>
    <xf numFmtId="164" fontId="19" fillId="19" borderId="0" xfId="0" applyNumberFormat="1" applyFont="1" applyFill="1"/>
    <xf numFmtId="0" fontId="24" fillId="19" borderId="0" xfId="0" applyFont="1" applyFill="1"/>
    <xf numFmtId="0" fontId="25" fillId="19" borderId="0" xfId="0" applyFont="1" applyFill="1"/>
    <xf numFmtId="164" fontId="25" fillId="19" borderId="0" xfId="0" applyNumberFormat="1" applyFont="1" applyFill="1"/>
    <xf numFmtId="164" fontId="23" fillId="19" borderId="0" xfId="0" applyNumberFormat="1" applyFont="1" applyFill="1"/>
    <xf numFmtId="0" fontId="4" fillId="12" borderId="0" xfId="0" applyFont="1" applyFill="1"/>
    <xf numFmtId="0" fontId="13" fillId="12" borderId="24" xfId="0" applyFont="1" applyFill="1" applyBorder="1"/>
    <xf numFmtId="0" fontId="4" fillId="12" borderId="25" xfId="0" applyFont="1" applyFill="1" applyBorder="1"/>
    <xf numFmtId="0" fontId="13" fillId="12" borderId="26" xfId="0" applyFont="1" applyFill="1" applyBorder="1"/>
    <xf numFmtId="0" fontId="13" fillId="12" borderId="27" xfId="0" applyFont="1" applyFill="1" applyBorder="1"/>
    <xf numFmtId="0" fontId="4" fillId="12" borderId="27" xfId="0" applyFont="1" applyFill="1" applyBorder="1"/>
    <xf numFmtId="0" fontId="4" fillId="12" borderId="28" xfId="0" applyFont="1" applyFill="1" applyBorder="1"/>
    <xf numFmtId="0" fontId="20" fillId="4" borderId="3" xfId="0" applyFont="1" applyFill="1" applyBorder="1"/>
    <xf numFmtId="164" fontId="20" fillId="4" borderId="3" xfId="0" applyNumberFormat="1" applyFont="1" applyFill="1" applyBorder="1"/>
    <xf numFmtId="0" fontId="20" fillId="10" borderId="3" xfId="0" applyFont="1" applyFill="1" applyBorder="1"/>
    <xf numFmtId="164" fontId="20" fillId="10" borderId="3" xfId="0" applyNumberFormat="1" applyFont="1" applyFill="1" applyBorder="1"/>
    <xf numFmtId="0" fontId="19" fillId="5" borderId="3" xfId="0" applyFont="1" applyFill="1" applyBorder="1"/>
    <xf numFmtId="164" fontId="19" fillId="5" borderId="3" xfId="0" applyNumberFormat="1" applyFont="1" applyFill="1" applyBorder="1"/>
    <xf numFmtId="0" fontId="12" fillId="6" borderId="4" xfId="0" applyFont="1" applyFill="1" applyBorder="1" applyAlignment="1">
      <alignment horizontal="center" vertical="center"/>
    </xf>
    <xf numFmtId="0" fontId="12" fillId="12" borderId="0" xfId="0" applyFont="1" applyFill="1"/>
    <xf numFmtId="0" fontId="18" fillId="12" borderId="0" xfId="0" applyFont="1" applyFill="1"/>
    <xf numFmtId="0" fontId="11" fillId="12" borderId="0" xfId="0" applyFont="1" applyFill="1"/>
    <xf numFmtId="0" fontId="18" fillId="12" borderId="25" xfId="0" applyFont="1" applyFill="1" applyBorder="1"/>
    <xf numFmtId="0" fontId="11" fillId="12" borderId="24" xfId="0" applyFont="1" applyFill="1" applyBorder="1"/>
    <xf numFmtId="0" fontId="11" fillId="12" borderId="25" xfId="0" applyFont="1" applyFill="1" applyBorder="1"/>
    <xf numFmtId="0" fontId="11" fillId="12" borderId="26" xfId="0" applyFont="1" applyFill="1" applyBorder="1"/>
    <xf numFmtId="0" fontId="11" fillId="12" borderId="27" xfId="0" applyFont="1" applyFill="1" applyBorder="1"/>
    <xf numFmtId="0" fontId="11" fillId="12" borderId="28" xfId="0" applyFont="1" applyFill="1" applyBorder="1"/>
    <xf numFmtId="0" fontId="0" fillId="19" borderId="0" xfId="0" applyFill="1" applyAlignment="1">
      <alignment horizontal="center"/>
    </xf>
    <xf numFmtId="0" fontId="15" fillId="19" borderId="8" xfId="0" applyFont="1" applyFill="1" applyBorder="1"/>
    <xf numFmtId="0" fontId="9" fillId="19" borderId="0" xfId="0" applyFont="1" applyFill="1"/>
    <xf numFmtId="0" fontId="15" fillId="19" borderId="0" xfId="0" applyFont="1" applyFill="1"/>
    <xf numFmtId="0" fontId="33" fillId="19" borderId="0" xfId="2" applyFont="1" applyFill="1" applyBorder="1" applyAlignment="1">
      <alignment horizontal="center" vertical="center"/>
    </xf>
    <xf numFmtId="0" fontId="34" fillId="19" borderId="0" xfId="2" applyFont="1" applyFill="1" applyBorder="1" applyAlignment="1">
      <alignment horizontal="center" vertical="center"/>
    </xf>
    <xf numFmtId="0" fontId="31" fillId="19" borderId="0" xfId="0" applyFont="1" applyFill="1"/>
    <xf numFmtId="0" fontId="11" fillId="19" borderId="5" xfId="0" applyFont="1" applyFill="1" applyBorder="1" applyAlignment="1">
      <alignment horizontal="center" vertical="center"/>
    </xf>
    <xf numFmtId="0" fontId="12" fillId="19" borderId="5" xfId="0" applyFont="1" applyFill="1" applyBorder="1" applyAlignment="1">
      <alignment wrapText="1"/>
    </xf>
    <xf numFmtId="0" fontId="12" fillId="19" borderId="5" xfId="0" applyFont="1" applyFill="1" applyBorder="1" applyAlignment="1">
      <alignment horizontal="right"/>
    </xf>
    <xf numFmtId="0" fontId="12" fillId="19" borderId="5" xfId="0" applyFont="1" applyFill="1" applyBorder="1" applyAlignment="1">
      <alignment horizontal="left" vertical="center"/>
    </xf>
    <xf numFmtId="0" fontId="12" fillId="19" borderId="5" xfId="0" applyFont="1" applyFill="1" applyBorder="1"/>
    <xf numFmtId="0" fontId="12" fillId="45" borderId="14" xfId="0" applyFont="1" applyFill="1" applyBorder="1" applyAlignment="1">
      <alignment horizontal="center" vertical="center"/>
    </xf>
    <xf numFmtId="0" fontId="11" fillId="19" borderId="5" xfId="0" applyFont="1" applyFill="1" applyBorder="1" applyAlignment="1">
      <alignment horizontal="left" vertical="center" wrapText="1"/>
    </xf>
    <xf numFmtId="0" fontId="11" fillId="11" borderId="5" xfId="0" applyFont="1" applyFill="1" applyBorder="1" applyAlignment="1">
      <alignment horizontal="center" vertical="center"/>
    </xf>
    <xf numFmtId="0" fontId="11" fillId="11" borderId="5" xfId="0" applyFont="1" applyFill="1" applyBorder="1" applyAlignment="1">
      <alignment horizontal="left" vertical="center"/>
    </xf>
    <xf numFmtId="0" fontId="12" fillId="21" borderId="14" xfId="0" applyFont="1" applyFill="1" applyBorder="1" applyAlignment="1">
      <alignment horizontal="center" vertical="center"/>
    </xf>
    <xf numFmtId="0" fontId="11" fillId="11" borderId="5" xfId="0" applyFont="1" applyFill="1" applyBorder="1" applyAlignment="1">
      <alignment horizontal="left" vertical="center" wrapText="1"/>
    </xf>
    <xf numFmtId="0" fontId="36" fillId="19" borderId="0" xfId="0" applyFont="1" applyFill="1"/>
    <xf numFmtId="0" fontId="24" fillId="47" borderId="4" xfId="0" applyFont="1" applyFill="1" applyBorder="1" applyAlignment="1">
      <alignment horizontal="center" vertical="center"/>
    </xf>
    <xf numFmtId="0" fontId="37" fillId="19" borderId="0" xfId="0" applyFont="1" applyFill="1" applyAlignment="1">
      <alignment horizontal="right" vertical="center"/>
    </xf>
    <xf numFmtId="0" fontId="38" fillId="19" borderId="0" xfId="0" applyFont="1" applyFill="1" applyAlignment="1">
      <alignment horizontal="right" vertical="center"/>
    </xf>
    <xf numFmtId="0" fontId="39" fillId="47" borderId="4" xfId="0" applyFont="1" applyFill="1" applyBorder="1" applyAlignment="1">
      <alignment horizontal="center" vertical="center"/>
    </xf>
    <xf numFmtId="0" fontId="40" fillId="47" borderId="4" xfId="0" applyFont="1" applyFill="1" applyBorder="1" applyAlignment="1">
      <alignment horizontal="center" vertical="center"/>
    </xf>
    <xf numFmtId="0" fontId="17" fillId="12" borderId="21" xfId="0" applyFont="1" applyFill="1" applyBorder="1"/>
    <xf numFmtId="0" fontId="11" fillId="12" borderId="22" xfId="0" applyFont="1" applyFill="1" applyBorder="1"/>
    <xf numFmtId="0" fontId="4" fillId="12" borderId="23" xfId="0" applyFont="1" applyFill="1" applyBorder="1"/>
    <xf numFmtId="0" fontId="12" fillId="45" borderId="5" xfId="0" applyFont="1" applyFill="1" applyBorder="1" applyAlignment="1">
      <alignment vertical="center"/>
    </xf>
    <xf numFmtId="0" fontId="11" fillId="19" borderId="5" xfId="0" applyFont="1" applyFill="1" applyBorder="1" applyAlignment="1">
      <alignment horizontal="center" vertical="center" wrapText="1"/>
    </xf>
    <xf numFmtId="0" fontId="12" fillId="11" borderId="6" xfId="0" applyFont="1" applyFill="1" applyBorder="1" applyAlignment="1">
      <alignment horizontal="left" wrapText="1"/>
    </xf>
    <xf numFmtId="0" fontId="12" fillId="19" borderId="6" xfId="0" applyFont="1" applyFill="1" applyBorder="1" applyAlignment="1">
      <alignment wrapText="1"/>
    </xf>
    <xf numFmtId="0" fontId="0" fillId="11" borderId="0" xfId="0" applyFill="1"/>
    <xf numFmtId="0" fontId="0" fillId="11" borderId="20" xfId="0" applyFill="1" applyBorder="1"/>
    <xf numFmtId="0" fontId="0" fillId="19" borderId="7" xfId="0" applyFill="1" applyBorder="1"/>
    <xf numFmtId="0" fontId="0" fillId="19" borderId="20" xfId="0" applyFill="1" applyBorder="1"/>
    <xf numFmtId="0" fontId="0" fillId="11" borderId="13" xfId="0" applyFill="1" applyBorder="1"/>
    <xf numFmtId="0" fontId="16" fillId="11" borderId="22" xfId="0" applyFont="1" applyFill="1" applyBorder="1" applyAlignment="1">
      <alignment horizontal="left" vertical="center"/>
    </xf>
    <xf numFmtId="0" fontId="16" fillId="11" borderId="23" xfId="0" applyFont="1" applyFill="1" applyBorder="1" applyAlignment="1">
      <alignment horizontal="left" vertical="center"/>
    </xf>
    <xf numFmtId="0" fontId="16" fillId="19" borderId="0" xfId="0" applyFont="1" applyFill="1" applyAlignment="1">
      <alignment horizontal="left" vertical="center"/>
    </xf>
    <xf numFmtId="0" fontId="16" fillId="11" borderId="24" xfId="0" applyFont="1" applyFill="1" applyBorder="1" applyAlignment="1">
      <alignment horizontal="left" vertical="center"/>
    </xf>
    <xf numFmtId="0" fontId="16" fillId="11" borderId="0" xfId="0" applyFont="1" applyFill="1" applyAlignment="1">
      <alignment horizontal="left" vertical="center"/>
    </xf>
    <xf numFmtId="0" fontId="16" fillId="11" borderId="25" xfId="0" applyFont="1" applyFill="1" applyBorder="1" applyAlignment="1">
      <alignment horizontal="left" vertical="center"/>
    </xf>
    <xf numFmtId="0" fontId="16" fillId="11" borderId="26" xfId="0" applyFont="1" applyFill="1" applyBorder="1" applyAlignment="1">
      <alignment horizontal="left" vertical="center"/>
    </xf>
    <xf numFmtId="0" fontId="16" fillId="11" borderId="27" xfId="0" applyFont="1" applyFill="1" applyBorder="1" applyAlignment="1">
      <alignment horizontal="left" vertical="center"/>
    </xf>
    <xf numFmtId="0" fontId="16" fillId="11" borderId="28" xfId="0" applyFont="1" applyFill="1" applyBorder="1" applyAlignment="1">
      <alignment horizontal="left" vertical="center"/>
    </xf>
    <xf numFmtId="0" fontId="16" fillId="19" borderId="21" xfId="0" applyFont="1" applyFill="1" applyBorder="1"/>
    <xf numFmtId="0" fontId="16" fillId="19" borderId="22" xfId="0" applyFont="1" applyFill="1" applyBorder="1"/>
    <xf numFmtId="0" fontId="16" fillId="19" borderId="23" xfId="0" applyFont="1" applyFill="1" applyBorder="1"/>
    <xf numFmtId="0" fontId="16" fillId="19" borderId="0" xfId="0" applyFont="1" applyFill="1"/>
    <xf numFmtId="0" fontId="16" fillId="19" borderId="24" xfId="0" applyFont="1" applyFill="1" applyBorder="1"/>
    <xf numFmtId="0" fontId="16" fillId="19" borderId="25" xfId="0" applyFont="1" applyFill="1" applyBorder="1"/>
    <xf numFmtId="0" fontId="41" fillId="40" borderId="4" xfId="2" applyFont="1" applyFill="1" applyBorder="1" applyAlignment="1">
      <alignment horizontal="center" vertical="center"/>
    </xf>
    <xf numFmtId="0" fontId="41" fillId="19" borderId="0" xfId="2" applyFont="1" applyFill="1" applyBorder="1" applyAlignment="1">
      <alignment horizontal="center" vertical="center"/>
    </xf>
    <xf numFmtId="0" fontId="41" fillId="39" borderId="4" xfId="2" applyFont="1" applyFill="1" applyBorder="1" applyAlignment="1">
      <alignment horizontal="center" vertical="center"/>
    </xf>
    <xf numFmtId="0" fontId="41" fillId="41" borderId="4" xfId="2" applyFont="1" applyFill="1" applyBorder="1" applyAlignment="1">
      <alignment horizontal="center" vertical="center"/>
    </xf>
    <xf numFmtId="0" fontId="42" fillId="30" borderId="4" xfId="2" applyFont="1" applyFill="1" applyBorder="1" applyAlignment="1">
      <alignment horizontal="center" vertical="center"/>
    </xf>
    <xf numFmtId="0" fontId="16" fillId="19" borderId="26" xfId="0" applyFont="1" applyFill="1" applyBorder="1"/>
    <xf numFmtId="0" fontId="16" fillId="19" borderId="27" xfId="0" applyFont="1" applyFill="1" applyBorder="1"/>
    <xf numFmtId="0" fontId="41" fillId="19" borderId="27" xfId="2" applyFont="1" applyFill="1" applyBorder="1" applyAlignment="1">
      <alignment horizontal="center" vertical="center"/>
    </xf>
    <xf numFmtId="0" fontId="42" fillId="19" borderId="27" xfId="2" applyFont="1" applyFill="1" applyBorder="1" applyAlignment="1">
      <alignment horizontal="center" vertical="center"/>
    </xf>
    <xf numFmtId="0" fontId="16" fillId="19" borderId="28" xfId="0" applyFont="1" applyFill="1" applyBorder="1"/>
    <xf numFmtId="0" fontId="16" fillId="19" borderId="15" xfId="0" applyFont="1" applyFill="1" applyBorder="1" applyAlignment="1">
      <alignment horizontal="center" vertical="center"/>
    </xf>
    <xf numFmtId="0" fontId="16" fillId="19" borderId="14" xfId="0" applyFont="1" applyFill="1" applyBorder="1" applyAlignment="1">
      <alignment horizontal="center" vertical="center"/>
    </xf>
    <xf numFmtId="0" fontId="16" fillId="19" borderId="19" xfId="0" applyFont="1" applyFill="1" applyBorder="1" applyAlignment="1">
      <alignment horizontal="center" vertical="center"/>
    </xf>
    <xf numFmtId="0" fontId="16" fillId="19" borderId="11" xfId="0" applyFont="1" applyFill="1" applyBorder="1" applyAlignment="1">
      <alignment horizontal="center" vertical="center"/>
    </xf>
    <xf numFmtId="0" fontId="16" fillId="19" borderId="33" xfId="0" applyFont="1" applyFill="1" applyBorder="1" applyAlignment="1">
      <alignment horizontal="center" vertical="center"/>
    </xf>
    <xf numFmtId="9" fontId="16" fillId="19" borderId="33" xfId="0" applyNumberFormat="1" applyFont="1" applyFill="1" applyBorder="1" applyAlignment="1">
      <alignment horizontal="center" vertical="center"/>
    </xf>
    <xf numFmtId="0" fontId="16" fillId="19" borderId="5" xfId="0" applyFont="1" applyFill="1" applyBorder="1" applyAlignment="1">
      <alignment horizontal="center" vertical="center"/>
    </xf>
    <xf numFmtId="6" fontId="16" fillId="19" borderId="5" xfId="0" applyNumberFormat="1" applyFont="1" applyFill="1" applyBorder="1" applyAlignment="1">
      <alignment horizontal="center" vertical="center"/>
    </xf>
    <xf numFmtId="44" fontId="16" fillId="48" borderId="5" xfId="0" applyNumberFormat="1" applyFont="1" applyFill="1" applyBorder="1"/>
    <xf numFmtId="0" fontId="12" fillId="11" borderId="21" xfId="0" applyFont="1" applyFill="1" applyBorder="1"/>
    <xf numFmtId="0" fontId="11" fillId="11" borderId="22" xfId="0" applyFont="1" applyFill="1" applyBorder="1"/>
    <xf numFmtId="0" fontId="0" fillId="11" borderId="22" xfId="0" applyFill="1" applyBorder="1"/>
    <xf numFmtId="0" fontId="0" fillId="11" borderId="23" xfId="0" applyFill="1" applyBorder="1"/>
    <xf numFmtId="0" fontId="11" fillId="11" borderId="24" xfId="0" applyFont="1" applyFill="1" applyBorder="1"/>
    <xf numFmtId="0" fontId="0" fillId="11" borderId="25" xfId="0" applyFill="1" applyBorder="1"/>
    <xf numFmtId="0" fontId="11" fillId="11" borderId="26" xfId="0" applyFont="1" applyFill="1" applyBorder="1"/>
    <xf numFmtId="0" fontId="11" fillId="11" borderId="27" xfId="0" applyFont="1" applyFill="1" applyBorder="1"/>
    <xf numFmtId="0" fontId="0" fillId="11" borderId="27" xfId="0" applyFill="1" applyBorder="1"/>
    <xf numFmtId="0" fontId="0" fillId="11" borderId="28" xfId="0" applyFill="1" applyBorder="1"/>
    <xf numFmtId="0" fontId="36" fillId="11" borderId="24" xfId="2" applyFont="1" applyFill="1" applyBorder="1" applyAlignment="1"/>
    <xf numFmtId="0" fontId="11" fillId="19" borderId="5" xfId="0" applyFont="1" applyFill="1" applyBorder="1"/>
    <xf numFmtId="44" fontId="11" fillId="19" borderId="6" xfId="1" applyFont="1" applyFill="1" applyBorder="1" applyAlignment="1"/>
    <xf numFmtId="0" fontId="11" fillId="19" borderId="9" xfId="0" applyFont="1" applyFill="1" applyBorder="1"/>
    <xf numFmtId="44" fontId="11" fillId="19" borderId="7" xfId="0" applyNumberFormat="1" applyFont="1" applyFill="1" applyBorder="1"/>
    <xf numFmtId="0" fontId="11" fillId="19" borderId="7" xfId="0" applyFont="1" applyFill="1" applyBorder="1" applyAlignment="1">
      <alignment horizontal="left" vertical="center" wrapText="1"/>
    </xf>
    <xf numFmtId="0" fontId="0" fillId="11" borderId="18" xfId="0" applyFill="1" applyBorder="1"/>
    <xf numFmtId="0" fontId="0" fillId="19" borderId="12" xfId="0" applyFill="1" applyBorder="1"/>
    <xf numFmtId="0" fontId="0" fillId="19" borderId="18" xfId="0" applyFill="1" applyBorder="1"/>
    <xf numFmtId="0" fontId="44" fillId="19" borderId="19" xfId="0" applyFont="1" applyFill="1" applyBorder="1" applyAlignment="1">
      <alignment vertical="center"/>
    </xf>
    <xf numFmtId="0" fontId="0" fillId="19" borderId="27" xfId="0" applyFill="1" applyBorder="1"/>
    <xf numFmtId="0" fontId="41" fillId="19" borderId="23" xfId="2" applyFont="1" applyFill="1" applyBorder="1" applyAlignment="1">
      <alignment horizontal="center" vertical="center"/>
    </xf>
    <xf numFmtId="0" fontId="46" fillId="42" borderId="4" xfId="2" applyFont="1" applyFill="1" applyBorder="1" applyAlignment="1">
      <alignment horizontal="center" vertical="center"/>
    </xf>
    <xf numFmtId="0" fontId="47" fillId="11" borderId="21" xfId="2" applyFont="1" applyFill="1" applyBorder="1" applyAlignment="1">
      <alignment horizontal="left" vertical="center"/>
    </xf>
    <xf numFmtId="0" fontId="13" fillId="12" borderId="24" xfId="0" applyFont="1" applyFill="1" applyBorder="1" applyAlignment="1">
      <alignment horizontal="left"/>
    </xf>
    <xf numFmtId="0" fontId="13" fillId="12" borderId="0" xfId="0" applyFont="1" applyFill="1" applyAlignment="1">
      <alignment horizontal="left"/>
    </xf>
    <xf numFmtId="0" fontId="13" fillId="12" borderId="25" xfId="0" applyFont="1" applyFill="1" applyBorder="1" applyAlignment="1">
      <alignment horizontal="left"/>
    </xf>
    <xf numFmtId="164" fontId="4" fillId="19" borderId="0" xfId="0" applyNumberFormat="1" applyFont="1" applyFill="1"/>
    <xf numFmtId="0" fontId="3" fillId="19" borderId="0" xfId="0" applyFont="1" applyFill="1" applyAlignment="1">
      <alignment vertical="center" wrapText="1"/>
    </xf>
    <xf numFmtId="0" fontId="11" fillId="19" borderId="14" xfId="0" applyFont="1" applyFill="1" applyBorder="1" applyAlignment="1">
      <alignment horizontal="left" vertical="center"/>
    </xf>
    <xf numFmtId="0" fontId="11" fillId="19" borderId="11" xfId="0" applyFont="1" applyFill="1" applyBorder="1" applyAlignment="1">
      <alignment horizontal="left" vertical="center"/>
    </xf>
    <xf numFmtId="0" fontId="30" fillId="31" borderId="29" xfId="0" applyFont="1" applyFill="1" applyBorder="1" applyAlignment="1">
      <alignment horizontal="center"/>
    </xf>
    <xf numFmtId="0" fontId="30" fillId="31" borderId="30" xfId="0" applyFont="1" applyFill="1" applyBorder="1" applyAlignment="1">
      <alignment horizontal="center"/>
    </xf>
    <xf numFmtId="0" fontId="30" fillId="31" borderId="31" xfId="0" applyFont="1" applyFill="1" applyBorder="1" applyAlignment="1">
      <alignment horizontal="center"/>
    </xf>
    <xf numFmtId="0" fontId="11" fillId="11" borderId="15" xfId="0" applyFont="1" applyFill="1" applyBorder="1" applyAlignment="1">
      <alignment horizontal="center" vertical="center" wrapText="1"/>
    </xf>
    <xf numFmtId="0" fontId="11" fillId="11" borderId="12" xfId="0" applyFont="1" applyFill="1" applyBorder="1" applyAlignment="1">
      <alignment horizontal="center" vertical="center" wrapText="1"/>
    </xf>
    <xf numFmtId="0" fontId="11" fillId="11" borderId="19" xfId="0" applyFont="1" applyFill="1" applyBorder="1" applyAlignment="1">
      <alignment horizontal="center" vertical="center" wrapText="1"/>
    </xf>
    <xf numFmtId="0" fontId="11" fillId="11" borderId="20" xfId="0" applyFont="1" applyFill="1" applyBorder="1" applyAlignment="1">
      <alignment horizontal="center" vertical="center" wrapText="1"/>
    </xf>
    <xf numFmtId="0" fontId="11" fillId="11" borderId="16" xfId="0" applyFont="1" applyFill="1" applyBorder="1" applyAlignment="1">
      <alignment horizontal="left" vertical="center" wrapText="1"/>
    </xf>
    <xf numFmtId="0" fontId="11" fillId="11" borderId="0" xfId="0" applyFont="1" applyFill="1" applyAlignment="1">
      <alignment horizontal="left" vertical="center" wrapText="1"/>
    </xf>
    <xf numFmtId="0" fontId="11" fillId="11" borderId="13" xfId="0" applyFont="1" applyFill="1" applyBorder="1" applyAlignment="1">
      <alignment horizontal="left" vertical="center" wrapText="1"/>
    </xf>
    <xf numFmtId="0" fontId="11" fillId="11" borderId="14" xfId="0" applyFont="1" applyFill="1" applyBorder="1" applyAlignment="1">
      <alignment horizontal="left" vertical="center" wrapText="1"/>
    </xf>
    <xf numFmtId="0" fontId="11" fillId="11" borderId="11" xfId="0" applyFont="1" applyFill="1" applyBorder="1" applyAlignment="1">
      <alignment horizontal="left" vertical="center" wrapText="1"/>
    </xf>
    <xf numFmtId="0" fontId="11" fillId="11" borderId="14" xfId="0" applyFont="1" applyFill="1" applyBorder="1" applyAlignment="1">
      <alignment horizontal="center" vertical="center" wrapText="1"/>
    </xf>
    <xf numFmtId="0" fontId="11" fillId="11" borderId="33" xfId="0" applyFont="1" applyFill="1" applyBorder="1" applyAlignment="1">
      <alignment horizontal="center" vertical="center" wrapText="1"/>
    </xf>
    <xf numFmtId="0" fontId="11" fillId="11" borderId="11" xfId="0" applyFont="1" applyFill="1" applyBorder="1" applyAlignment="1">
      <alignment horizontal="center" vertical="center" wrapText="1"/>
    </xf>
    <xf numFmtId="0" fontId="44" fillId="11" borderId="17" xfId="0" applyFont="1" applyFill="1" applyBorder="1" applyAlignment="1">
      <alignment horizontal="center" vertical="center"/>
    </xf>
    <xf numFmtId="0" fontId="44" fillId="11" borderId="19" xfId="0" applyFont="1" applyFill="1" applyBorder="1" applyAlignment="1">
      <alignment horizontal="center" vertical="center"/>
    </xf>
    <xf numFmtId="0" fontId="45" fillId="11" borderId="15" xfId="0" applyFont="1" applyFill="1" applyBorder="1" applyAlignment="1">
      <alignment horizontal="right" vertical="center"/>
    </xf>
    <xf numFmtId="0" fontId="45" fillId="11" borderId="17" xfId="0" applyFont="1" applyFill="1" applyBorder="1" applyAlignment="1">
      <alignment horizontal="right" vertical="center"/>
    </xf>
    <xf numFmtId="0" fontId="44" fillId="19" borderId="15" xfId="0" applyFont="1" applyFill="1" applyBorder="1" applyAlignment="1">
      <alignment horizontal="center" vertical="center"/>
    </xf>
    <xf numFmtId="0" fontId="44" fillId="19" borderId="17" xfId="0" applyFont="1" applyFill="1" applyBorder="1" applyAlignment="1">
      <alignment horizontal="center" vertical="center"/>
    </xf>
    <xf numFmtId="0" fontId="11" fillId="19" borderId="12" xfId="0" applyFont="1" applyFill="1" applyBorder="1" applyAlignment="1">
      <alignment horizontal="left" vertical="center" wrapText="1"/>
    </xf>
    <xf numFmtId="0" fontId="11" fillId="19" borderId="20" xfId="0" applyFont="1" applyFill="1" applyBorder="1" applyAlignment="1">
      <alignment horizontal="left" vertical="center" wrapText="1"/>
    </xf>
    <xf numFmtId="0" fontId="11" fillId="19" borderId="16" xfId="0" applyFont="1" applyFill="1" applyBorder="1" applyAlignment="1">
      <alignment horizontal="center" vertical="center" wrapText="1"/>
    </xf>
    <xf numFmtId="0" fontId="11" fillId="19" borderId="12" xfId="0" applyFont="1" applyFill="1" applyBorder="1" applyAlignment="1">
      <alignment horizontal="center" vertical="center" wrapText="1"/>
    </xf>
    <xf numFmtId="0" fontId="35" fillId="43" borderId="21" xfId="0" applyFont="1" applyFill="1" applyBorder="1" applyAlignment="1">
      <alignment horizontal="center" vertical="center"/>
    </xf>
    <xf numFmtId="0" fontId="28" fillId="43" borderId="22" xfId="0" applyFont="1" applyFill="1" applyBorder="1" applyAlignment="1">
      <alignment horizontal="center" vertical="center"/>
    </xf>
    <xf numFmtId="0" fontId="28" fillId="43" borderId="23" xfId="0" applyFont="1" applyFill="1" applyBorder="1" applyAlignment="1">
      <alignment horizontal="center" vertical="center"/>
    </xf>
    <xf numFmtId="0" fontId="28" fillId="43" borderId="26" xfId="0" applyFont="1" applyFill="1" applyBorder="1" applyAlignment="1">
      <alignment horizontal="center" vertical="center"/>
    </xf>
    <xf numFmtId="0" fontId="28" fillId="43" borderId="27" xfId="0" applyFont="1" applyFill="1" applyBorder="1" applyAlignment="1">
      <alignment horizontal="center" vertical="center"/>
    </xf>
    <xf numFmtId="0" fontId="28" fillId="43" borderId="28" xfId="0" applyFont="1" applyFill="1" applyBorder="1" applyAlignment="1">
      <alignment horizontal="center" vertical="center"/>
    </xf>
    <xf numFmtId="0" fontId="30" fillId="44" borderId="29" xfId="0" applyFont="1" applyFill="1" applyBorder="1" applyAlignment="1">
      <alignment horizontal="center" vertical="center"/>
    </xf>
    <xf numFmtId="0" fontId="30" fillId="44" borderId="30" xfId="0" applyFont="1" applyFill="1" applyBorder="1" applyAlignment="1">
      <alignment horizontal="center" vertical="center"/>
    </xf>
    <xf numFmtId="0" fontId="30" fillId="44" borderId="31" xfId="0" applyFont="1" applyFill="1" applyBorder="1" applyAlignment="1">
      <alignment horizontal="center" vertical="center"/>
    </xf>
    <xf numFmtId="0" fontId="12" fillId="19" borderId="15" xfId="0" applyFont="1" applyFill="1" applyBorder="1" applyAlignment="1">
      <alignment horizontal="left" vertical="center"/>
    </xf>
    <xf numFmtId="0" fontId="12" fillId="19" borderId="19" xfId="0" applyFont="1" applyFill="1" applyBorder="1" applyAlignment="1">
      <alignment horizontal="left" vertical="center"/>
    </xf>
    <xf numFmtId="0" fontId="12" fillId="19" borderId="15" xfId="0" applyFont="1" applyFill="1" applyBorder="1" applyAlignment="1">
      <alignment horizontal="left" vertical="center" wrapText="1"/>
    </xf>
    <xf numFmtId="0" fontId="12" fillId="19" borderId="19" xfId="0" applyFont="1" applyFill="1" applyBorder="1" applyAlignment="1">
      <alignment horizontal="left" vertical="center" wrapText="1"/>
    </xf>
    <xf numFmtId="0" fontId="16" fillId="19" borderId="6" xfId="0" applyFont="1" applyFill="1" applyBorder="1" applyAlignment="1">
      <alignment horizontal="center" vertical="center" wrapText="1"/>
    </xf>
    <xf numFmtId="0" fontId="16" fillId="19" borderId="7" xfId="0" applyFont="1" applyFill="1" applyBorder="1" applyAlignment="1">
      <alignment horizontal="center" vertical="center" wrapText="1"/>
    </xf>
    <xf numFmtId="0" fontId="16" fillId="19" borderId="6" xfId="0" applyFont="1" applyFill="1" applyBorder="1" applyAlignment="1">
      <alignment horizontal="center" vertical="center"/>
    </xf>
    <xf numFmtId="0" fontId="16" fillId="19" borderId="7" xfId="0" applyFont="1" applyFill="1" applyBorder="1" applyAlignment="1">
      <alignment horizontal="center" vertical="center"/>
    </xf>
    <xf numFmtId="0" fontId="16" fillId="19" borderId="17" xfId="0" applyFont="1" applyFill="1" applyBorder="1" applyAlignment="1">
      <alignment horizontal="center" vertical="center"/>
    </xf>
    <xf numFmtId="0" fontId="16" fillId="19" borderId="18" xfId="0" applyFont="1" applyFill="1" applyBorder="1" applyAlignment="1">
      <alignment horizontal="center" vertical="center"/>
    </xf>
    <xf numFmtId="0" fontId="16" fillId="19" borderId="19" xfId="0" applyFont="1" applyFill="1" applyBorder="1" applyAlignment="1">
      <alignment horizontal="center" vertical="center"/>
    </xf>
    <xf numFmtId="0" fontId="16" fillId="19" borderId="20" xfId="0" applyFont="1" applyFill="1" applyBorder="1" applyAlignment="1">
      <alignment horizontal="center" vertical="center"/>
    </xf>
    <xf numFmtId="0" fontId="12" fillId="45" borderId="6" xfId="0" applyFont="1" applyFill="1" applyBorder="1" applyAlignment="1">
      <alignment horizontal="left" vertical="center"/>
    </xf>
    <xf numFmtId="0" fontId="12" fillId="45" borderId="32" xfId="0" applyFont="1" applyFill="1" applyBorder="1" applyAlignment="1">
      <alignment horizontal="left" vertical="center"/>
    </xf>
    <xf numFmtId="0" fontId="12" fillId="45" borderId="7" xfId="0" applyFont="1" applyFill="1" applyBorder="1" applyAlignment="1">
      <alignment horizontal="left" vertical="center"/>
    </xf>
    <xf numFmtId="0" fontId="12" fillId="19" borderId="14" xfId="0" applyFont="1" applyFill="1" applyBorder="1" applyAlignment="1">
      <alignment horizontal="left" vertical="center"/>
    </xf>
    <xf numFmtId="0" fontId="12" fillId="19" borderId="33" xfId="0" applyFont="1" applyFill="1" applyBorder="1" applyAlignment="1">
      <alignment horizontal="left" vertical="center"/>
    </xf>
    <xf numFmtId="0" fontId="12" fillId="19" borderId="11" xfId="0" applyFont="1" applyFill="1" applyBorder="1" applyAlignment="1">
      <alignment horizontal="left" vertical="center"/>
    </xf>
    <xf numFmtId="0" fontId="12" fillId="46" borderId="14" xfId="0" applyFont="1" applyFill="1" applyBorder="1" applyAlignment="1">
      <alignment horizontal="left" vertical="center" wrapText="1"/>
    </xf>
    <xf numFmtId="0" fontId="12" fillId="46" borderId="11" xfId="0" applyFont="1" applyFill="1" applyBorder="1" applyAlignment="1">
      <alignment horizontal="left" vertical="center" wrapText="1"/>
    </xf>
    <xf numFmtId="0" fontId="16" fillId="46" borderId="15" xfId="0" applyFont="1" applyFill="1" applyBorder="1" applyAlignment="1">
      <alignment horizontal="center" vertical="center"/>
    </xf>
    <xf numFmtId="0" fontId="16" fillId="46" borderId="16" xfId="0" applyFont="1" applyFill="1" applyBorder="1" applyAlignment="1">
      <alignment horizontal="center" vertical="center"/>
    </xf>
    <xf numFmtId="0" fontId="16" fillId="46" borderId="12" xfId="0" applyFont="1" applyFill="1" applyBorder="1" applyAlignment="1">
      <alignment horizontal="center" vertical="center"/>
    </xf>
    <xf numFmtId="0" fontId="16" fillId="46" borderId="19" xfId="0" applyFont="1" applyFill="1" applyBorder="1" applyAlignment="1">
      <alignment horizontal="center" vertical="center"/>
    </xf>
    <xf numFmtId="0" fontId="16" fillId="46" borderId="13" xfId="0" applyFont="1" applyFill="1" applyBorder="1" applyAlignment="1">
      <alignment horizontal="center" vertical="center"/>
    </xf>
    <xf numFmtId="0" fontId="16" fillId="46" borderId="20" xfId="0" applyFont="1" applyFill="1" applyBorder="1" applyAlignment="1">
      <alignment horizontal="center" vertical="center"/>
    </xf>
    <xf numFmtId="0" fontId="11" fillId="19" borderId="0" xfId="0" applyFont="1" applyFill="1" applyAlignment="1">
      <alignment horizontal="left" vertical="center" wrapText="1"/>
    </xf>
    <xf numFmtId="0" fontId="28" fillId="42" borderId="29" xfId="0" applyFont="1" applyFill="1" applyBorder="1" applyAlignment="1">
      <alignment horizontal="center"/>
    </xf>
    <xf numFmtId="0" fontId="28" fillId="42" borderId="30" xfId="0" applyFont="1" applyFill="1" applyBorder="1" applyAlignment="1">
      <alignment horizontal="center"/>
    </xf>
    <xf numFmtId="0" fontId="28" fillId="42" borderId="31" xfId="0" applyFont="1" applyFill="1" applyBorder="1" applyAlignment="1">
      <alignment horizontal="center"/>
    </xf>
    <xf numFmtId="0" fontId="11" fillId="0" borderId="6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7" fillId="12" borderId="21" xfId="0" applyFont="1" applyFill="1" applyBorder="1" applyAlignment="1">
      <alignment horizontal="left"/>
    </xf>
    <xf numFmtId="0" fontId="17" fillId="12" borderId="22" xfId="0" applyFont="1" applyFill="1" applyBorder="1" applyAlignment="1">
      <alignment horizontal="left"/>
    </xf>
    <xf numFmtId="0" fontId="17" fillId="12" borderId="23" xfId="0" applyFont="1" applyFill="1" applyBorder="1" applyAlignment="1">
      <alignment horizontal="left"/>
    </xf>
    <xf numFmtId="0" fontId="13" fillId="12" borderId="24" xfId="0" applyFont="1" applyFill="1" applyBorder="1" applyAlignment="1">
      <alignment horizontal="left"/>
    </xf>
    <xf numFmtId="0" fontId="13" fillId="12" borderId="0" xfId="0" applyFont="1" applyFill="1" applyAlignment="1">
      <alignment horizontal="left"/>
    </xf>
    <xf numFmtId="0" fontId="13" fillId="12" borderId="25" xfId="0" applyFont="1" applyFill="1" applyBorder="1" applyAlignment="1">
      <alignment horizontal="left"/>
    </xf>
    <xf numFmtId="0" fontId="0" fillId="19" borderId="0" xfId="0" applyFill="1" applyAlignment="1">
      <alignment horizontal="left"/>
    </xf>
    <xf numFmtId="0" fontId="27" fillId="40" borderId="15" xfId="0" applyFont="1" applyFill="1" applyBorder="1" applyAlignment="1">
      <alignment horizontal="center" vertical="center"/>
    </xf>
    <xf numFmtId="0" fontId="27" fillId="40" borderId="16" xfId="0" applyFont="1" applyFill="1" applyBorder="1" applyAlignment="1">
      <alignment horizontal="center" vertical="center"/>
    </xf>
    <xf numFmtId="0" fontId="27" fillId="40" borderId="12" xfId="0" applyFont="1" applyFill="1" applyBorder="1" applyAlignment="1">
      <alignment horizontal="center" vertical="center"/>
    </xf>
    <xf numFmtId="0" fontId="27" fillId="40" borderId="19" xfId="0" applyFont="1" applyFill="1" applyBorder="1" applyAlignment="1">
      <alignment horizontal="center" vertical="center"/>
    </xf>
    <xf numFmtId="0" fontId="27" fillId="40" borderId="13" xfId="0" applyFont="1" applyFill="1" applyBorder="1" applyAlignment="1">
      <alignment horizontal="center" vertical="center"/>
    </xf>
    <xf numFmtId="0" fontId="27" fillId="40" borderId="20" xfId="0" applyFont="1" applyFill="1" applyBorder="1" applyAlignment="1">
      <alignment horizontal="center" vertical="center"/>
    </xf>
    <xf numFmtId="0" fontId="11" fillId="11" borderId="17" xfId="0" applyFont="1" applyFill="1" applyBorder="1" applyAlignment="1">
      <alignment horizontal="left"/>
    </xf>
    <xf numFmtId="0" fontId="11" fillId="11" borderId="0" xfId="0" applyFont="1" applyFill="1" applyAlignment="1">
      <alignment horizontal="left"/>
    </xf>
    <xf numFmtId="0" fontId="11" fillId="11" borderId="18" xfId="0" applyFont="1" applyFill="1" applyBorder="1" applyAlignment="1">
      <alignment horizontal="left"/>
    </xf>
    <xf numFmtId="0" fontId="11" fillId="11" borderId="19" xfId="0" applyFont="1" applyFill="1" applyBorder="1" applyAlignment="1">
      <alignment horizontal="left"/>
    </xf>
    <xf numFmtId="0" fontId="11" fillId="11" borderId="13" xfId="0" applyFont="1" applyFill="1" applyBorder="1" applyAlignment="1">
      <alignment horizontal="left"/>
    </xf>
    <xf numFmtId="0" fontId="21" fillId="28" borderId="1" xfId="0" applyFont="1" applyFill="1" applyBorder="1" applyAlignment="1">
      <alignment horizontal="center"/>
    </xf>
    <xf numFmtId="0" fontId="22" fillId="20" borderId="2" xfId="0" applyFont="1" applyFill="1" applyBorder="1"/>
    <xf numFmtId="0" fontId="10" fillId="19" borderId="0" xfId="0" applyFont="1" applyFill="1" applyAlignment="1">
      <alignment horizontal="center"/>
    </xf>
    <xf numFmtId="0" fontId="10" fillId="19" borderId="0" xfId="0" applyFont="1" applyFill="1"/>
    <xf numFmtId="0" fontId="21" fillId="32" borderId="1" xfId="0" applyFont="1" applyFill="1" applyBorder="1" applyAlignment="1">
      <alignment horizontal="center"/>
    </xf>
    <xf numFmtId="0" fontId="22" fillId="17" borderId="2" xfId="0" applyFont="1" applyFill="1" applyBorder="1"/>
    <xf numFmtId="0" fontId="21" fillId="36" borderId="1" xfId="0" applyFont="1" applyFill="1" applyBorder="1" applyAlignment="1">
      <alignment horizontal="center"/>
    </xf>
    <xf numFmtId="0" fontId="22" fillId="3" borderId="2" xfId="0" applyFont="1" applyFill="1" applyBorder="1"/>
    <xf numFmtId="0" fontId="5" fillId="19" borderId="24" xfId="0" applyFont="1" applyFill="1" applyBorder="1" applyAlignment="1">
      <alignment horizontal="left" vertical="center" wrapText="1"/>
    </xf>
    <xf numFmtId="0" fontId="5" fillId="19" borderId="0" xfId="0" applyFont="1" applyFill="1" applyAlignment="1">
      <alignment horizontal="left" vertical="center" wrapText="1"/>
    </xf>
    <xf numFmtId="0" fontId="27" fillId="39" borderId="15" xfId="0" applyFont="1" applyFill="1" applyBorder="1" applyAlignment="1">
      <alignment horizontal="center" vertical="center"/>
    </xf>
    <xf numFmtId="0" fontId="27" fillId="39" borderId="16" xfId="0" applyFont="1" applyFill="1" applyBorder="1" applyAlignment="1">
      <alignment horizontal="center" vertical="center"/>
    </xf>
    <xf numFmtId="0" fontId="27" fillId="39" borderId="12" xfId="0" applyFont="1" applyFill="1" applyBorder="1" applyAlignment="1">
      <alignment horizontal="center" vertical="center"/>
    </xf>
    <xf numFmtId="0" fontId="27" fillId="39" borderId="19" xfId="0" applyFont="1" applyFill="1" applyBorder="1" applyAlignment="1">
      <alignment horizontal="center" vertical="center"/>
    </xf>
    <xf numFmtId="0" fontId="27" fillId="39" borderId="13" xfId="0" applyFont="1" applyFill="1" applyBorder="1" applyAlignment="1">
      <alignment horizontal="center" vertical="center"/>
    </xf>
    <xf numFmtId="0" fontId="27" fillId="39" borderId="20" xfId="0" applyFont="1" applyFill="1" applyBorder="1" applyAlignment="1">
      <alignment horizontal="center" vertical="center"/>
    </xf>
    <xf numFmtId="0" fontId="12" fillId="11" borderId="17" xfId="0" applyFont="1" applyFill="1" applyBorder="1" applyAlignment="1">
      <alignment horizontal="left"/>
    </xf>
    <xf numFmtId="0" fontId="25" fillId="19" borderId="0" xfId="0" applyFont="1" applyFill="1" applyAlignment="1">
      <alignment horizontal="center"/>
    </xf>
    <xf numFmtId="0" fontId="25" fillId="19" borderId="0" xfId="0" applyFont="1" applyFill="1"/>
    <xf numFmtId="0" fontId="21" fillId="2" borderId="1" xfId="0" applyFont="1" applyFill="1" applyBorder="1" applyAlignment="1">
      <alignment horizontal="center"/>
    </xf>
    <xf numFmtId="0" fontId="26" fillId="41" borderId="21" xfId="0" applyFont="1" applyFill="1" applyBorder="1" applyAlignment="1">
      <alignment horizontal="center" vertical="center"/>
    </xf>
    <xf numFmtId="0" fontId="26" fillId="41" borderId="22" xfId="0" applyFont="1" applyFill="1" applyBorder="1" applyAlignment="1">
      <alignment horizontal="center" vertical="center"/>
    </xf>
    <xf numFmtId="0" fontId="26" fillId="41" borderId="23" xfId="0" applyFont="1" applyFill="1" applyBorder="1" applyAlignment="1">
      <alignment horizontal="center" vertical="center"/>
    </xf>
    <xf numFmtId="0" fontId="26" fillId="41" borderId="26" xfId="0" applyFont="1" applyFill="1" applyBorder="1" applyAlignment="1">
      <alignment horizontal="center" vertical="center"/>
    </xf>
    <xf numFmtId="0" fontId="26" fillId="41" borderId="27" xfId="0" applyFont="1" applyFill="1" applyBorder="1" applyAlignment="1">
      <alignment horizontal="center" vertical="center"/>
    </xf>
    <xf numFmtId="0" fontId="26" fillId="41" borderId="28" xfId="0" applyFont="1" applyFill="1" applyBorder="1" applyAlignment="1">
      <alignment horizontal="center" vertical="center"/>
    </xf>
    <xf numFmtId="0" fontId="27" fillId="30" borderId="21" xfId="0" applyFont="1" applyFill="1" applyBorder="1" applyAlignment="1">
      <alignment horizontal="center" vertical="center"/>
    </xf>
    <xf numFmtId="0" fontId="27" fillId="30" borderId="22" xfId="0" applyFont="1" applyFill="1" applyBorder="1" applyAlignment="1">
      <alignment horizontal="center" vertical="center"/>
    </xf>
    <xf numFmtId="0" fontId="27" fillId="30" borderId="23" xfId="0" applyFont="1" applyFill="1" applyBorder="1" applyAlignment="1">
      <alignment horizontal="center" vertical="center"/>
    </xf>
    <xf numFmtId="0" fontId="27" fillId="30" borderId="26" xfId="0" applyFont="1" applyFill="1" applyBorder="1" applyAlignment="1">
      <alignment horizontal="center" vertical="center"/>
    </xf>
    <xf numFmtId="0" fontId="27" fillId="30" borderId="27" xfId="0" applyFont="1" applyFill="1" applyBorder="1" applyAlignment="1">
      <alignment horizontal="center" vertical="center"/>
    </xf>
    <xf numFmtId="0" fontId="27" fillId="30" borderId="28" xfId="0" applyFont="1" applyFill="1" applyBorder="1" applyAlignment="1">
      <alignment horizontal="center" vertical="center"/>
    </xf>
    <xf numFmtId="0" fontId="17" fillId="0" borderId="0" xfId="0" applyFont="1" applyAlignment="1">
      <alignment horizontal="left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00FF00"/>
      <color rgb="FF9966FF"/>
      <color rgb="FFCCECFF"/>
      <color rgb="FFCCCCFF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19</xdr:row>
      <xdr:rowOff>169333</xdr:rowOff>
    </xdr:from>
    <xdr:to>
      <xdr:col>6</xdr:col>
      <xdr:colOff>1428750</xdr:colOff>
      <xdr:row>20</xdr:row>
      <xdr:rowOff>391584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360833" y="3725333"/>
          <a:ext cx="1143000" cy="423334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youtu.be/e5d3kWX392c?feature=shared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cbsmt.co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M43"/>
  <sheetViews>
    <sheetView zoomScale="90" zoomScaleNormal="90" workbookViewId="0">
      <selection activeCell="B18" sqref="B18"/>
    </sheetView>
  </sheetViews>
  <sheetFormatPr defaultColWidth="12.5703125" defaultRowHeight="15.75" customHeight="1" x14ac:dyDescent="0.2"/>
  <cols>
    <col min="1" max="1" width="3" style="45" customWidth="1"/>
    <col min="2" max="2" width="24" style="45" customWidth="1"/>
    <col min="3" max="3" width="36.140625" style="45" bestFit="1" customWidth="1"/>
    <col min="4" max="5" width="30.7109375" style="45" customWidth="1"/>
    <col min="6" max="6" width="1.7109375" style="45" customWidth="1"/>
    <col min="7" max="7" width="26.140625" style="45" customWidth="1"/>
    <col min="8" max="8" width="1.5703125" style="45" customWidth="1"/>
    <col min="9" max="9" width="31.42578125" style="45" customWidth="1"/>
    <col min="10" max="10" width="1.42578125" style="45" customWidth="1"/>
    <col min="11" max="11" width="28.7109375" style="45" customWidth="1"/>
    <col min="12" max="12" width="28.5703125" style="45" customWidth="1"/>
    <col min="13" max="13" width="33" style="45" customWidth="1"/>
    <col min="14" max="14" width="16.28515625" style="45" bestFit="1" customWidth="1"/>
    <col min="15" max="16384" width="12.5703125" style="45"/>
  </cols>
  <sheetData>
    <row r="1" spans="2:12" ht="11.25" customHeight="1" thickBot="1" x14ac:dyDescent="0.25"/>
    <row r="2" spans="2:12" ht="25.5" x14ac:dyDescent="0.35">
      <c r="B2" s="266" t="s">
        <v>83</v>
      </c>
      <c r="C2" s="267"/>
      <c r="D2" s="267"/>
      <c r="E2" s="268"/>
      <c r="F2" s="146"/>
    </row>
    <row r="3" spans="2:12" ht="15.75" customHeight="1" thickBot="1" x14ac:dyDescent="0.4">
      <c r="B3" s="269"/>
      <c r="C3" s="270"/>
      <c r="D3" s="270"/>
      <c r="E3" s="271"/>
      <c r="F3" s="146"/>
    </row>
    <row r="4" spans="2:12" ht="15.75" customHeight="1" thickBot="1" x14ac:dyDescent="0.25"/>
    <row r="5" spans="2:12" s="188" customFormat="1" ht="15.75" customHeight="1" x14ac:dyDescent="0.25">
      <c r="B5" s="185" t="s">
        <v>93</v>
      </c>
      <c r="C5" s="186"/>
      <c r="D5" s="186"/>
      <c r="E5" s="186"/>
      <c r="F5" s="186"/>
      <c r="G5" s="186"/>
      <c r="H5" s="186"/>
      <c r="I5" s="186"/>
      <c r="J5" s="186"/>
      <c r="K5" s="186"/>
      <c r="L5" s="187"/>
    </row>
    <row r="6" spans="2:12" s="188" customFormat="1" ht="15.75" customHeight="1" x14ac:dyDescent="0.25">
      <c r="B6" s="189" t="s">
        <v>94</v>
      </c>
      <c r="L6" s="190"/>
    </row>
    <row r="7" spans="2:12" s="188" customFormat="1" ht="8.25" customHeight="1" thickBot="1" x14ac:dyDescent="0.3">
      <c r="B7" s="189"/>
      <c r="L7" s="190"/>
    </row>
    <row r="8" spans="2:12" s="188" customFormat="1" ht="24.75" customHeight="1" thickBot="1" x14ac:dyDescent="0.3">
      <c r="B8" s="189" t="s">
        <v>95</v>
      </c>
      <c r="E8" s="191" t="s">
        <v>96</v>
      </c>
      <c r="F8" s="192"/>
      <c r="G8" s="193" t="s">
        <v>97</v>
      </c>
      <c r="H8" s="192"/>
      <c r="I8" s="194" t="s">
        <v>98</v>
      </c>
      <c r="J8" s="192"/>
      <c r="K8" s="195" t="s">
        <v>99</v>
      </c>
      <c r="L8" s="190"/>
    </row>
    <row r="9" spans="2:12" s="188" customFormat="1" ht="24" customHeight="1" thickBot="1" x14ac:dyDescent="0.3">
      <c r="B9" s="196"/>
      <c r="C9" s="197"/>
      <c r="D9" s="197"/>
      <c r="E9" s="198"/>
      <c r="F9" s="198"/>
      <c r="G9" s="198"/>
      <c r="H9" s="198"/>
      <c r="I9" s="198"/>
      <c r="J9" s="198"/>
      <c r="K9" s="199"/>
      <c r="L9" s="200"/>
    </row>
    <row r="10" spans="2:12" ht="24" customHeight="1" thickBot="1" x14ac:dyDescent="0.25">
      <c r="B10" s="143"/>
      <c r="E10" s="144"/>
      <c r="F10" s="144"/>
      <c r="G10" s="144"/>
      <c r="H10" s="144"/>
      <c r="I10" s="144"/>
      <c r="J10" s="144"/>
      <c r="K10" s="145"/>
    </row>
    <row r="11" spans="2:12" ht="24" customHeight="1" thickBot="1" x14ac:dyDescent="0.3">
      <c r="B11" s="185" t="s">
        <v>178</v>
      </c>
      <c r="C11" s="186"/>
      <c r="D11" s="186"/>
      <c r="E11" s="231"/>
      <c r="F11" s="144"/>
      <c r="G11" s="144"/>
      <c r="H11" s="144"/>
      <c r="I11" s="144"/>
      <c r="J11" s="144"/>
      <c r="K11" s="145"/>
    </row>
    <row r="12" spans="2:12" ht="24" customHeight="1" thickBot="1" x14ac:dyDescent="0.3">
      <c r="B12" s="196" t="s">
        <v>179</v>
      </c>
      <c r="C12" s="197"/>
      <c r="D12" s="230"/>
      <c r="E12" s="232" t="s">
        <v>180</v>
      </c>
      <c r="F12" s="144"/>
      <c r="G12" s="144"/>
      <c r="H12" s="144"/>
      <c r="I12" s="144"/>
      <c r="J12" s="144"/>
      <c r="K12" s="145"/>
    </row>
    <row r="13" spans="2:12" ht="24" customHeight="1" x14ac:dyDescent="0.2">
      <c r="B13" s="143"/>
      <c r="E13" s="144"/>
      <c r="F13" s="144"/>
      <c r="G13" s="144"/>
      <c r="H13" s="144"/>
      <c r="I13" s="144"/>
      <c r="J13" s="144"/>
      <c r="K13" s="145"/>
    </row>
    <row r="14" spans="2:12" ht="24" customHeight="1" thickBot="1" x14ac:dyDescent="0.25">
      <c r="B14" s="143"/>
      <c r="E14" s="144"/>
      <c r="F14" s="144"/>
      <c r="G14" s="144"/>
      <c r="H14" s="144"/>
      <c r="I14" s="144"/>
      <c r="J14" s="144"/>
      <c r="K14" s="145"/>
    </row>
    <row r="15" spans="2:12" s="178" customFormat="1" ht="22.5" customHeight="1" x14ac:dyDescent="0.2">
      <c r="B15" s="233" t="s">
        <v>90</v>
      </c>
      <c r="C15" s="176"/>
      <c r="D15" s="176"/>
      <c r="E15" s="176"/>
      <c r="F15" s="176"/>
      <c r="G15" s="177"/>
    </row>
    <row r="16" spans="2:12" s="178" customFormat="1" ht="20.25" customHeight="1" x14ac:dyDescent="0.2">
      <c r="B16" s="179" t="s">
        <v>91</v>
      </c>
      <c r="C16" s="180"/>
      <c r="D16" s="180"/>
      <c r="E16" s="180"/>
      <c r="F16" s="180"/>
      <c r="G16" s="181"/>
    </row>
    <row r="17" spans="2:13" s="178" customFormat="1" ht="18" customHeight="1" x14ac:dyDescent="0.2">
      <c r="B17" s="179" t="s">
        <v>92</v>
      </c>
      <c r="C17" s="180"/>
      <c r="D17" s="180"/>
      <c r="E17" s="180"/>
      <c r="F17" s="180"/>
      <c r="G17" s="181"/>
    </row>
    <row r="18" spans="2:13" s="178" customFormat="1" ht="21" customHeight="1" thickBot="1" x14ac:dyDescent="0.25">
      <c r="B18" s="182"/>
      <c r="C18" s="183"/>
      <c r="D18" s="183"/>
      <c r="E18" s="183"/>
      <c r="F18" s="183"/>
      <c r="G18" s="184"/>
    </row>
    <row r="20" spans="2:13" ht="15.75" customHeight="1" thickBot="1" x14ac:dyDescent="0.25"/>
    <row r="21" spans="2:13" ht="32.25" customHeight="1" thickBot="1" x14ac:dyDescent="0.45">
      <c r="B21" s="272" t="s">
        <v>100</v>
      </c>
      <c r="C21" s="273"/>
      <c r="D21" s="273"/>
      <c r="E21" s="274"/>
      <c r="I21" s="241" t="s">
        <v>135</v>
      </c>
      <c r="J21" s="242"/>
      <c r="K21" s="242"/>
      <c r="L21" s="242"/>
      <c r="M21" s="243"/>
    </row>
    <row r="22" spans="2:13" ht="15.75" customHeight="1" x14ac:dyDescent="0.2">
      <c r="B22" s="143" t="s">
        <v>101</v>
      </c>
    </row>
    <row r="23" spans="2:13" ht="15.75" customHeight="1" x14ac:dyDescent="0.2">
      <c r="J23" s="174"/>
      <c r="K23" s="156" t="s">
        <v>102</v>
      </c>
      <c r="L23" s="156" t="s">
        <v>8</v>
      </c>
      <c r="M23" s="156" t="s">
        <v>175</v>
      </c>
    </row>
    <row r="24" spans="2:13" ht="36.75" customHeight="1" x14ac:dyDescent="0.25">
      <c r="B24" s="167" t="s">
        <v>134</v>
      </c>
      <c r="C24" s="152" t="s">
        <v>102</v>
      </c>
      <c r="D24" s="152" t="s">
        <v>8</v>
      </c>
      <c r="E24" s="152" t="s">
        <v>175</v>
      </c>
      <c r="I24" s="169" t="s">
        <v>136</v>
      </c>
      <c r="J24" s="172"/>
      <c r="K24" s="154" t="s">
        <v>137</v>
      </c>
      <c r="L24" s="154" t="s">
        <v>138</v>
      </c>
      <c r="M24" s="154" t="s">
        <v>139</v>
      </c>
    </row>
    <row r="25" spans="2:13" ht="37.5" customHeight="1" x14ac:dyDescent="0.25">
      <c r="B25" s="275" t="s">
        <v>103</v>
      </c>
      <c r="C25" s="201" t="s">
        <v>181</v>
      </c>
      <c r="D25" s="201" t="s">
        <v>114</v>
      </c>
      <c r="E25" s="202" t="s">
        <v>176</v>
      </c>
      <c r="I25" s="170" t="s">
        <v>148</v>
      </c>
      <c r="J25" s="173"/>
      <c r="K25" s="147" t="s">
        <v>139</v>
      </c>
      <c r="L25" s="168" t="s">
        <v>140</v>
      </c>
      <c r="M25" s="168" t="s">
        <v>140</v>
      </c>
    </row>
    <row r="26" spans="2:13" ht="33.75" customHeight="1" x14ac:dyDescent="0.2">
      <c r="B26" s="276"/>
      <c r="C26" s="203" t="s">
        <v>113</v>
      </c>
      <c r="D26" s="203" t="s">
        <v>115</v>
      </c>
      <c r="E26" s="204" t="s">
        <v>177</v>
      </c>
      <c r="I26" s="258" t="s">
        <v>141</v>
      </c>
      <c r="J26" s="171"/>
      <c r="K26" s="157" t="s">
        <v>169</v>
      </c>
      <c r="L26" s="244" t="s">
        <v>170</v>
      </c>
      <c r="M26" s="245"/>
    </row>
    <row r="27" spans="2:13" ht="61.5" customHeight="1" x14ac:dyDescent="0.25">
      <c r="B27" s="148" t="s">
        <v>104</v>
      </c>
      <c r="C27" s="205" t="s">
        <v>116</v>
      </c>
      <c r="D27" s="206">
        <v>1</v>
      </c>
      <c r="E27" s="206">
        <v>1</v>
      </c>
      <c r="I27" s="259"/>
      <c r="J27" s="226"/>
      <c r="K27" s="157" t="s">
        <v>182</v>
      </c>
      <c r="L27" s="246"/>
      <c r="M27" s="247"/>
    </row>
    <row r="28" spans="2:13" ht="45" customHeight="1" x14ac:dyDescent="0.2">
      <c r="B28" s="277" t="s">
        <v>105</v>
      </c>
      <c r="C28" s="201" t="s">
        <v>117</v>
      </c>
      <c r="D28" s="201" t="s">
        <v>114</v>
      </c>
      <c r="E28" s="202" t="s">
        <v>176</v>
      </c>
      <c r="I28" s="260" t="s">
        <v>142</v>
      </c>
      <c r="J28" s="227"/>
      <c r="K28" s="225" t="s">
        <v>143</v>
      </c>
      <c r="L28" s="153" t="s">
        <v>173</v>
      </c>
      <c r="M28" s="153" t="s">
        <v>173</v>
      </c>
    </row>
    <row r="29" spans="2:13" ht="33.75" customHeight="1" x14ac:dyDescent="0.2">
      <c r="B29" s="278"/>
      <c r="C29" s="203" t="s">
        <v>118</v>
      </c>
      <c r="D29" s="203" t="s">
        <v>115</v>
      </c>
      <c r="E29" s="204" t="s">
        <v>177</v>
      </c>
      <c r="I29" s="261"/>
      <c r="J29" s="228"/>
      <c r="K29" s="262" t="s">
        <v>172</v>
      </c>
      <c r="L29" s="153" t="s">
        <v>184</v>
      </c>
      <c r="M29" s="239" t="s">
        <v>144</v>
      </c>
    </row>
    <row r="30" spans="2:13" ht="30" customHeight="1" x14ac:dyDescent="0.2">
      <c r="B30" s="290" t="s">
        <v>106</v>
      </c>
      <c r="C30" s="204" t="s">
        <v>119</v>
      </c>
      <c r="D30" s="283" t="s">
        <v>122</v>
      </c>
      <c r="E30" s="284"/>
      <c r="I30" s="261"/>
      <c r="J30" s="228"/>
      <c r="K30" s="263"/>
      <c r="L30" s="153" t="s">
        <v>145</v>
      </c>
      <c r="M30" s="240"/>
    </row>
    <row r="31" spans="2:13" ht="32.25" customHeight="1" x14ac:dyDescent="0.2">
      <c r="B31" s="291"/>
      <c r="C31" s="207" t="s">
        <v>120</v>
      </c>
      <c r="D31" s="283"/>
      <c r="E31" s="284"/>
      <c r="I31" s="229"/>
      <c r="J31" s="174"/>
      <c r="K31" s="264" t="s">
        <v>171</v>
      </c>
      <c r="L31" s="264"/>
      <c r="M31" s="265"/>
    </row>
    <row r="32" spans="2:13" ht="41.25" customHeight="1" x14ac:dyDescent="0.2">
      <c r="B32" s="291"/>
      <c r="C32" s="207" t="s">
        <v>121</v>
      </c>
      <c r="D32" s="283"/>
      <c r="E32" s="284"/>
      <c r="I32" s="256" t="s">
        <v>147</v>
      </c>
      <c r="J32" s="171"/>
      <c r="K32" s="253" t="s">
        <v>159</v>
      </c>
      <c r="L32" s="248" t="s">
        <v>174</v>
      </c>
      <c r="M32" s="155" t="s">
        <v>146</v>
      </c>
    </row>
    <row r="33" spans="2:13" ht="36.75" customHeight="1" x14ac:dyDescent="0.2">
      <c r="B33" s="292"/>
      <c r="C33" s="207" t="s">
        <v>133</v>
      </c>
      <c r="D33" s="285"/>
      <c r="E33" s="286"/>
      <c r="I33" s="256"/>
      <c r="J33" s="171"/>
      <c r="K33" s="254"/>
      <c r="L33" s="249"/>
      <c r="M33" s="251" t="s">
        <v>174</v>
      </c>
    </row>
    <row r="34" spans="2:13" x14ac:dyDescent="0.2">
      <c r="B34" s="287" t="s">
        <v>107</v>
      </c>
      <c r="C34" s="288"/>
      <c r="D34" s="288"/>
      <c r="E34" s="289"/>
      <c r="I34" s="257"/>
      <c r="J34" s="175"/>
      <c r="K34" s="255"/>
      <c r="L34" s="250"/>
      <c r="M34" s="252"/>
    </row>
    <row r="35" spans="2:13" ht="18" x14ac:dyDescent="0.25">
      <c r="B35" s="149" t="s">
        <v>108</v>
      </c>
      <c r="C35" s="207" t="s">
        <v>123</v>
      </c>
      <c r="D35" s="207" t="s">
        <v>124</v>
      </c>
      <c r="E35" s="207" t="s">
        <v>124</v>
      </c>
    </row>
    <row r="36" spans="2:13" ht="18" x14ac:dyDescent="0.25">
      <c r="B36" s="149" t="s">
        <v>125</v>
      </c>
      <c r="C36" s="208">
        <v>80</v>
      </c>
      <c r="D36" s="208">
        <v>80</v>
      </c>
      <c r="E36" s="208">
        <v>80</v>
      </c>
    </row>
    <row r="37" spans="2:13" ht="12.75" x14ac:dyDescent="0.2">
      <c r="B37" s="293" t="s">
        <v>132</v>
      </c>
      <c r="C37" s="295" t="s">
        <v>126</v>
      </c>
      <c r="D37" s="296"/>
      <c r="E37" s="297"/>
    </row>
    <row r="38" spans="2:13" ht="24" customHeight="1" x14ac:dyDescent="0.2">
      <c r="B38" s="294"/>
      <c r="C38" s="298"/>
      <c r="D38" s="299"/>
      <c r="E38" s="300"/>
    </row>
    <row r="39" spans="2:13" x14ac:dyDescent="0.2">
      <c r="B39" s="287" t="s">
        <v>109</v>
      </c>
      <c r="C39" s="288"/>
      <c r="D39" s="288"/>
      <c r="E39" s="289"/>
    </row>
    <row r="40" spans="2:13" ht="18" x14ac:dyDescent="0.2">
      <c r="B40" s="150" t="s">
        <v>110</v>
      </c>
      <c r="C40" s="207" t="s">
        <v>127</v>
      </c>
      <c r="D40" s="279" t="s">
        <v>128</v>
      </c>
      <c r="E40" s="280"/>
    </row>
    <row r="41" spans="2:13" ht="18" x14ac:dyDescent="0.25">
      <c r="B41" s="151" t="s">
        <v>111</v>
      </c>
      <c r="C41" s="207" t="s">
        <v>129</v>
      </c>
      <c r="D41" s="281" t="s">
        <v>130</v>
      </c>
      <c r="E41" s="282"/>
    </row>
    <row r="42" spans="2:13" ht="18" x14ac:dyDescent="0.25">
      <c r="B42" s="151" t="s">
        <v>112</v>
      </c>
      <c r="C42" s="207" t="s">
        <v>129</v>
      </c>
      <c r="D42" s="281" t="s">
        <v>131</v>
      </c>
      <c r="E42" s="282"/>
    </row>
    <row r="43" spans="2:13" ht="8.25" customHeight="1" x14ac:dyDescent="0.2"/>
  </sheetData>
  <mergeCells count="24">
    <mergeCell ref="D41:E41"/>
    <mergeCell ref="D30:E33"/>
    <mergeCell ref="B34:E34"/>
    <mergeCell ref="D42:E42"/>
    <mergeCell ref="B30:B33"/>
    <mergeCell ref="B37:B38"/>
    <mergeCell ref="C37:E38"/>
    <mergeCell ref="B39:E39"/>
    <mergeCell ref="B2:E3"/>
    <mergeCell ref="B21:E21"/>
    <mergeCell ref="B25:B26"/>
    <mergeCell ref="B28:B29"/>
    <mergeCell ref="D40:E40"/>
    <mergeCell ref="M29:M30"/>
    <mergeCell ref="I21:M21"/>
    <mergeCell ref="L26:M27"/>
    <mergeCell ref="L32:L34"/>
    <mergeCell ref="M33:M34"/>
    <mergeCell ref="K32:K34"/>
    <mergeCell ref="I32:I34"/>
    <mergeCell ref="I26:I27"/>
    <mergeCell ref="I28:I30"/>
    <mergeCell ref="K29:K30"/>
    <mergeCell ref="K31:M31"/>
  </mergeCells>
  <hyperlinks>
    <hyperlink ref="E8" location="'Employee Only'!A1" display="Employee Only" xr:uid="{00000000-0004-0000-0000-000000000000}"/>
    <hyperlink ref="G8" location="'Employee + Sps'!A1" display="Employee + Sps" xr:uid="{00000000-0004-0000-0000-000001000000}"/>
    <hyperlink ref="I8" location="'Employee + Child(ren)'!A1" display="Employee + Child(ren)" xr:uid="{00000000-0004-0000-0000-000002000000}"/>
    <hyperlink ref="K8" location="'Employee + Family'!A1" display="Employee + Family" xr:uid="{00000000-0004-0000-0000-000003000000}"/>
    <hyperlink ref="E12" location="'Medical Expense Calculator'!A1" display="Medical Expense Calculator" xr:uid="{00000000-0004-0000-0000-000004000000}"/>
    <hyperlink ref="B15" r:id="rId1" xr:uid="{00000000-0004-0000-0000-000005000000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U308"/>
  <sheetViews>
    <sheetView tabSelected="1" workbookViewId="0">
      <selection activeCell="I21" sqref="I21"/>
    </sheetView>
  </sheetViews>
  <sheetFormatPr defaultRowHeight="12.75" x14ac:dyDescent="0.2"/>
  <cols>
    <col min="1" max="1" width="2.42578125" style="45" customWidth="1"/>
    <col min="2" max="2" width="73.42578125" customWidth="1"/>
    <col min="3" max="3" width="16.140625" customWidth="1"/>
    <col min="4" max="4" width="18.42578125" customWidth="1"/>
    <col min="5" max="5" width="18.42578125" bestFit="1" customWidth="1"/>
    <col min="6" max="6" width="9.140625" style="45"/>
    <col min="19" max="47" width="9.140625" style="45"/>
  </cols>
  <sheetData>
    <row r="1" spans="2:18" s="45" customFormat="1" ht="13.5" thickBot="1" x14ac:dyDescent="0.25"/>
    <row r="2" spans="2:18" s="45" customFormat="1" ht="27.75" thickBot="1" x14ac:dyDescent="0.4">
      <c r="B2" s="302" t="s">
        <v>51</v>
      </c>
      <c r="C2" s="303"/>
      <c r="D2" s="303"/>
      <c r="E2" s="303"/>
      <c r="F2" s="303"/>
      <c r="G2" s="304"/>
    </row>
    <row r="3" spans="2:18" s="45" customFormat="1" ht="31.5" customHeight="1" thickBot="1" x14ac:dyDescent="0.25">
      <c r="B3" s="301" t="s">
        <v>73</v>
      </c>
      <c r="C3" s="301"/>
      <c r="D3" s="301"/>
      <c r="E3" s="301"/>
      <c r="F3" s="301"/>
      <c r="G3" s="301"/>
    </row>
    <row r="4" spans="2:18" ht="16.5" thickBot="1" x14ac:dyDescent="0.3">
      <c r="B4" s="313" t="s">
        <v>160</v>
      </c>
      <c r="C4" s="313"/>
      <c r="D4" s="313"/>
      <c r="E4" s="313"/>
      <c r="F4" s="140"/>
      <c r="G4" s="307" t="s">
        <v>47</v>
      </c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9"/>
    </row>
    <row r="5" spans="2:18" ht="15.75" x14ac:dyDescent="0.25">
      <c r="B5" s="45"/>
      <c r="C5" s="45"/>
      <c r="D5" s="141" t="s">
        <v>71</v>
      </c>
      <c r="E5" s="45"/>
      <c r="G5" s="310" t="s">
        <v>89</v>
      </c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2"/>
    </row>
    <row r="6" spans="2:18" ht="15.75" x14ac:dyDescent="0.25">
      <c r="B6" s="2" t="s">
        <v>53</v>
      </c>
      <c r="C6" s="14" t="s">
        <v>78</v>
      </c>
      <c r="D6" s="29" t="s">
        <v>166</v>
      </c>
      <c r="E6" s="22" t="s">
        <v>75</v>
      </c>
      <c r="G6" s="118" t="s">
        <v>88</v>
      </c>
      <c r="H6" s="60"/>
      <c r="I6" s="60"/>
      <c r="J6" s="60"/>
      <c r="K6" s="132"/>
      <c r="L6" s="60"/>
      <c r="M6" s="131"/>
      <c r="N6" s="60"/>
      <c r="O6" s="132"/>
      <c r="P6" s="132"/>
      <c r="Q6" s="132"/>
      <c r="R6" s="134"/>
    </row>
    <row r="7" spans="2:18" ht="15.75" x14ac:dyDescent="0.25">
      <c r="B7" s="3" t="s">
        <v>52</v>
      </c>
      <c r="C7" s="15"/>
      <c r="D7" s="30"/>
      <c r="E7" s="23"/>
      <c r="G7" s="118" t="s">
        <v>84</v>
      </c>
      <c r="H7" s="60"/>
      <c r="I7" s="60"/>
      <c r="J7" s="60"/>
      <c r="K7" s="60"/>
      <c r="L7" s="60"/>
      <c r="M7" s="60"/>
      <c r="N7" s="60"/>
      <c r="O7" s="60"/>
      <c r="P7" s="132"/>
      <c r="Q7" s="132"/>
      <c r="R7" s="134"/>
    </row>
    <row r="8" spans="2:18" ht="15" x14ac:dyDescent="0.2">
      <c r="B8" s="4" t="s">
        <v>54</v>
      </c>
      <c r="C8" s="16">
        <v>0</v>
      </c>
      <c r="D8" s="31"/>
      <c r="E8" s="24">
        <f>D8*C8</f>
        <v>0</v>
      </c>
      <c r="G8" s="135" t="s">
        <v>85</v>
      </c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6"/>
    </row>
    <row r="9" spans="2:18" ht="15" x14ac:dyDescent="0.2">
      <c r="B9" s="5" t="s">
        <v>55</v>
      </c>
      <c r="C9" s="17">
        <v>150</v>
      </c>
      <c r="D9" s="32"/>
      <c r="E9" s="25">
        <f t="shared" ref="E9:E31" si="0">D9*C9</f>
        <v>0</v>
      </c>
      <c r="G9" s="135" t="s">
        <v>86</v>
      </c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6"/>
    </row>
    <row r="10" spans="2:18" ht="15.75" thickBot="1" x14ac:dyDescent="0.25">
      <c r="B10" s="4" t="s">
        <v>79</v>
      </c>
      <c r="C10" s="16">
        <v>300</v>
      </c>
      <c r="D10" s="31"/>
      <c r="E10" s="24">
        <f t="shared" si="0"/>
        <v>0</v>
      </c>
      <c r="G10" s="137" t="s">
        <v>87</v>
      </c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9"/>
    </row>
    <row r="11" spans="2:18" ht="15" x14ac:dyDescent="0.2">
      <c r="B11" s="5" t="s">
        <v>58</v>
      </c>
      <c r="C11" s="17">
        <v>1000</v>
      </c>
      <c r="D11" s="32"/>
      <c r="E11" s="25">
        <f t="shared" si="0"/>
        <v>0</v>
      </c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</row>
    <row r="12" spans="2:18" ht="15.75" thickBot="1" x14ac:dyDescent="0.25">
      <c r="B12" s="4" t="s">
        <v>56</v>
      </c>
      <c r="C12" s="16">
        <v>1200</v>
      </c>
      <c r="D12" s="31"/>
      <c r="E12" s="24">
        <f t="shared" si="0"/>
        <v>0</v>
      </c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</row>
    <row r="13" spans="2:18" ht="15.75" x14ac:dyDescent="0.25">
      <c r="B13" s="5" t="s">
        <v>59</v>
      </c>
      <c r="C13" s="17">
        <v>200</v>
      </c>
      <c r="D13" s="32"/>
      <c r="E13" s="25">
        <f t="shared" si="0"/>
        <v>0</v>
      </c>
      <c r="G13" s="210" t="s">
        <v>187</v>
      </c>
      <c r="H13" s="211"/>
      <c r="I13" s="212"/>
      <c r="J13" s="212"/>
      <c r="K13" s="212"/>
      <c r="L13" s="212"/>
      <c r="M13" s="212"/>
      <c r="N13" s="212"/>
      <c r="O13" s="212"/>
      <c r="P13" s="213"/>
      <c r="Q13" s="45"/>
      <c r="R13" s="45"/>
    </row>
    <row r="14" spans="2:18" ht="15" x14ac:dyDescent="0.2">
      <c r="B14" s="4" t="s">
        <v>62</v>
      </c>
      <c r="C14" s="16">
        <v>300</v>
      </c>
      <c r="D14" s="31"/>
      <c r="E14" s="24">
        <f t="shared" si="0"/>
        <v>0</v>
      </c>
      <c r="G14" s="220" t="s">
        <v>163</v>
      </c>
      <c r="H14" s="72"/>
      <c r="I14" s="171"/>
      <c r="J14" s="171"/>
      <c r="K14" s="171"/>
      <c r="L14" s="171"/>
      <c r="M14" s="171"/>
      <c r="N14" s="171"/>
      <c r="O14" s="171"/>
      <c r="P14" s="215"/>
      <c r="Q14" s="45"/>
      <c r="R14" s="45"/>
    </row>
    <row r="15" spans="2:18" ht="15" x14ac:dyDescent="0.2">
      <c r="B15" s="221" t="s">
        <v>168</v>
      </c>
      <c r="C15" s="222">
        <v>350</v>
      </c>
      <c r="D15" s="223"/>
      <c r="E15" s="224">
        <f t="shared" si="0"/>
        <v>0</v>
      </c>
      <c r="G15" s="214" t="s">
        <v>161</v>
      </c>
      <c r="H15" s="72"/>
      <c r="I15" s="171"/>
      <c r="J15" s="171"/>
      <c r="K15" s="171"/>
      <c r="L15" s="171"/>
      <c r="M15" s="171"/>
      <c r="N15" s="171"/>
      <c r="O15" s="171"/>
      <c r="P15" s="215"/>
      <c r="Q15" s="45"/>
      <c r="R15" s="45"/>
    </row>
    <row r="16" spans="2:18" ht="15" x14ac:dyDescent="0.2">
      <c r="B16" s="4" t="s">
        <v>165</v>
      </c>
      <c r="C16" s="16">
        <v>6000</v>
      </c>
      <c r="D16" s="31"/>
      <c r="E16" s="24">
        <f t="shared" si="0"/>
        <v>0</v>
      </c>
      <c r="G16" s="214" t="s">
        <v>162</v>
      </c>
      <c r="H16" s="72"/>
      <c r="I16" s="171"/>
      <c r="J16" s="171"/>
      <c r="K16" s="171"/>
      <c r="L16" s="171"/>
      <c r="M16" s="171"/>
      <c r="N16" s="171"/>
      <c r="O16" s="171"/>
      <c r="P16" s="215"/>
      <c r="Q16" s="45"/>
      <c r="R16" s="45"/>
    </row>
    <row r="17" spans="2:18" ht="15.75" thickBot="1" x14ac:dyDescent="0.25">
      <c r="B17" s="221" t="s">
        <v>164</v>
      </c>
      <c r="C17" s="222">
        <v>15000</v>
      </c>
      <c r="D17" s="223"/>
      <c r="E17" s="224">
        <f t="shared" si="0"/>
        <v>0</v>
      </c>
      <c r="G17" s="216" t="s">
        <v>167</v>
      </c>
      <c r="H17" s="217"/>
      <c r="I17" s="218"/>
      <c r="J17" s="218"/>
      <c r="K17" s="218"/>
      <c r="L17" s="218"/>
      <c r="M17" s="218"/>
      <c r="N17" s="218"/>
      <c r="O17" s="218"/>
      <c r="P17" s="219"/>
      <c r="Q17" s="45"/>
      <c r="R17" s="45"/>
    </row>
    <row r="18" spans="2:18" ht="15" x14ac:dyDescent="0.2">
      <c r="B18" s="4" t="s">
        <v>61</v>
      </c>
      <c r="C18" s="16">
        <v>44</v>
      </c>
      <c r="D18" s="31"/>
      <c r="E18" s="24">
        <f t="shared" si="0"/>
        <v>0</v>
      </c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</row>
    <row r="19" spans="2:18" ht="15" x14ac:dyDescent="0.2">
      <c r="B19" s="221" t="s">
        <v>68</v>
      </c>
      <c r="C19" s="222">
        <v>5000</v>
      </c>
      <c r="D19" s="223"/>
      <c r="E19" s="224">
        <f t="shared" si="0"/>
        <v>0</v>
      </c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</row>
    <row r="20" spans="2:18" ht="15" x14ac:dyDescent="0.2">
      <c r="B20" s="5"/>
      <c r="C20" s="17"/>
      <c r="D20" s="32"/>
      <c r="E20" s="2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</row>
    <row r="21" spans="2:18" ht="15.75" x14ac:dyDescent="0.25">
      <c r="B21" s="7" t="s">
        <v>57</v>
      </c>
      <c r="C21" s="18"/>
      <c r="D21" s="33"/>
      <c r="E21" s="26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</row>
    <row r="22" spans="2:18" ht="15" x14ac:dyDescent="0.2">
      <c r="B22" s="8" t="s">
        <v>63</v>
      </c>
      <c r="C22" s="19">
        <v>100</v>
      </c>
      <c r="D22" s="34"/>
      <c r="E22" s="27">
        <f t="shared" si="0"/>
        <v>0</v>
      </c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  <row r="23" spans="2:18" ht="15" x14ac:dyDescent="0.2">
      <c r="B23" s="5" t="s">
        <v>64</v>
      </c>
      <c r="C23" s="17">
        <v>200</v>
      </c>
      <c r="D23" s="32"/>
      <c r="E23" s="25">
        <f t="shared" si="0"/>
        <v>0</v>
      </c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2:18" ht="15" x14ac:dyDescent="0.2">
      <c r="B24" s="8" t="s">
        <v>60</v>
      </c>
      <c r="C24" s="19">
        <v>80</v>
      </c>
      <c r="D24" s="34"/>
      <c r="E24" s="27">
        <f t="shared" si="0"/>
        <v>0</v>
      </c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 spans="2:18" ht="15" x14ac:dyDescent="0.2">
      <c r="B25" s="5"/>
      <c r="C25" s="17"/>
      <c r="D25" s="32"/>
      <c r="E25" s="2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</row>
    <row r="26" spans="2:18" ht="15.75" x14ac:dyDescent="0.25">
      <c r="B26" s="9" t="s">
        <v>66</v>
      </c>
      <c r="C26" s="20"/>
      <c r="D26" s="35"/>
      <c r="E26" s="28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</row>
    <row r="27" spans="2:18" ht="15.75" thickBot="1" x14ac:dyDescent="0.25">
      <c r="B27" s="10" t="s">
        <v>67</v>
      </c>
      <c r="C27" s="21">
        <v>0</v>
      </c>
      <c r="D27" s="36"/>
      <c r="E27" s="38">
        <f t="shared" si="0"/>
        <v>0</v>
      </c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</row>
    <row r="28" spans="2:18" ht="15.75" thickBot="1" x14ac:dyDescent="0.25">
      <c r="B28" s="5" t="s">
        <v>65</v>
      </c>
      <c r="C28" s="305" t="s">
        <v>70</v>
      </c>
      <c r="D28" s="306"/>
      <c r="E28" s="39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</row>
    <row r="29" spans="2:18" ht="15" x14ac:dyDescent="0.2">
      <c r="B29" s="10" t="s">
        <v>185</v>
      </c>
      <c r="C29" s="11"/>
      <c r="D29" s="10"/>
      <c r="E29" s="40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</row>
    <row r="30" spans="2:18" ht="15.75" thickBot="1" x14ac:dyDescent="0.25">
      <c r="B30" s="5"/>
      <c r="C30" s="6"/>
      <c r="D30" s="5"/>
      <c r="E30" s="42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</row>
    <row r="31" spans="2:18" ht="16.5" thickBot="1" x14ac:dyDescent="0.3">
      <c r="B31" s="12" t="s">
        <v>76</v>
      </c>
      <c r="C31" s="13"/>
      <c r="D31" s="41"/>
      <c r="E31" s="43">
        <f t="shared" si="0"/>
        <v>0</v>
      </c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</row>
    <row r="32" spans="2:18" ht="15" x14ac:dyDescent="0.2">
      <c r="B32" s="5"/>
      <c r="C32" s="6"/>
      <c r="D32" s="5"/>
      <c r="E32" s="37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</row>
    <row r="33" spans="2:6" s="45" customFormat="1" ht="18" x14ac:dyDescent="0.25">
      <c r="B33" s="2" t="s">
        <v>69</v>
      </c>
      <c r="C33" s="5"/>
      <c r="D33" s="5"/>
      <c r="E33" s="209">
        <f>SUM(E8:E31)</f>
        <v>0</v>
      </c>
      <c r="F33" s="142" t="s">
        <v>77</v>
      </c>
    </row>
    <row r="34" spans="2:6" s="45" customFormat="1" x14ac:dyDescent="0.2"/>
    <row r="35" spans="2:6" s="45" customFormat="1" x14ac:dyDescent="0.2"/>
    <row r="36" spans="2:6" s="45" customFormat="1" x14ac:dyDescent="0.2"/>
    <row r="37" spans="2:6" s="45" customFormat="1" x14ac:dyDescent="0.2"/>
    <row r="38" spans="2:6" s="45" customFormat="1" x14ac:dyDescent="0.2"/>
    <row r="39" spans="2:6" s="45" customFormat="1" x14ac:dyDescent="0.2"/>
    <row r="40" spans="2:6" s="45" customFormat="1" x14ac:dyDescent="0.2"/>
    <row r="41" spans="2:6" s="45" customFormat="1" x14ac:dyDescent="0.2"/>
    <row r="42" spans="2:6" s="45" customFormat="1" x14ac:dyDescent="0.2"/>
    <row r="43" spans="2:6" s="45" customFormat="1" x14ac:dyDescent="0.2"/>
    <row r="44" spans="2:6" s="45" customFormat="1" x14ac:dyDescent="0.2"/>
    <row r="45" spans="2:6" s="45" customFormat="1" x14ac:dyDescent="0.2"/>
    <row r="46" spans="2:6" s="45" customFormat="1" x14ac:dyDescent="0.2"/>
    <row r="47" spans="2:6" s="45" customFormat="1" x14ac:dyDescent="0.2"/>
    <row r="48" spans="2:6" s="45" customFormat="1" x14ac:dyDescent="0.2"/>
    <row r="49" s="45" customFormat="1" x14ac:dyDescent="0.2"/>
    <row r="50" s="45" customFormat="1" x14ac:dyDescent="0.2"/>
    <row r="51" s="45" customFormat="1" x14ac:dyDescent="0.2"/>
    <row r="52" s="45" customFormat="1" x14ac:dyDescent="0.2"/>
    <row r="53" s="45" customFormat="1" x14ac:dyDescent="0.2"/>
    <row r="54" s="45" customFormat="1" x14ac:dyDescent="0.2"/>
    <row r="55" s="45" customFormat="1" x14ac:dyDescent="0.2"/>
    <row r="56" s="45" customFormat="1" x14ac:dyDescent="0.2"/>
    <row r="57" s="45" customFormat="1" x14ac:dyDescent="0.2"/>
    <row r="58" s="45" customFormat="1" x14ac:dyDescent="0.2"/>
    <row r="59" s="45" customFormat="1" x14ac:dyDescent="0.2"/>
    <row r="60" s="45" customFormat="1" x14ac:dyDescent="0.2"/>
    <row r="61" s="45" customFormat="1" x14ac:dyDescent="0.2"/>
    <row r="62" s="45" customFormat="1" x14ac:dyDescent="0.2"/>
    <row r="63" s="45" customFormat="1" x14ac:dyDescent="0.2"/>
    <row r="64" s="45" customFormat="1" x14ac:dyDescent="0.2"/>
    <row r="65" s="45" customFormat="1" x14ac:dyDescent="0.2"/>
    <row r="66" s="45" customFormat="1" x14ac:dyDescent="0.2"/>
    <row r="67" s="45" customFormat="1" x14ac:dyDescent="0.2"/>
    <row r="68" s="45" customFormat="1" x14ac:dyDescent="0.2"/>
    <row r="69" s="45" customFormat="1" x14ac:dyDescent="0.2"/>
    <row r="70" s="45" customFormat="1" x14ac:dyDescent="0.2"/>
    <row r="71" s="45" customFormat="1" x14ac:dyDescent="0.2"/>
    <row r="72" s="45" customFormat="1" x14ac:dyDescent="0.2"/>
    <row r="73" s="45" customFormat="1" x14ac:dyDescent="0.2"/>
    <row r="74" s="45" customFormat="1" x14ac:dyDescent="0.2"/>
    <row r="75" s="45" customFormat="1" x14ac:dyDescent="0.2"/>
    <row r="76" s="45" customFormat="1" x14ac:dyDescent="0.2"/>
    <row r="77" s="45" customFormat="1" x14ac:dyDescent="0.2"/>
    <row r="78" s="45" customFormat="1" x14ac:dyDescent="0.2"/>
    <row r="79" s="45" customFormat="1" x14ac:dyDescent="0.2"/>
    <row r="80" s="45" customFormat="1" x14ac:dyDescent="0.2"/>
    <row r="81" s="45" customFormat="1" x14ac:dyDescent="0.2"/>
    <row r="82" s="45" customFormat="1" x14ac:dyDescent="0.2"/>
    <row r="83" s="45" customFormat="1" x14ac:dyDescent="0.2"/>
    <row r="84" s="45" customFormat="1" x14ac:dyDescent="0.2"/>
    <row r="85" s="45" customFormat="1" x14ac:dyDescent="0.2"/>
    <row r="86" s="45" customFormat="1" x14ac:dyDescent="0.2"/>
    <row r="87" s="45" customFormat="1" x14ac:dyDescent="0.2"/>
    <row r="88" s="45" customFormat="1" x14ac:dyDescent="0.2"/>
    <row r="89" s="45" customFormat="1" x14ac:dyDescent="0.2"/>
    <row r="90" s="45" customFormat="1" x14ac:dyDescent="0.2"/>
    <row r="91" s="45" customFormat="1" x14ac:dyDescent="0.2"/>
    <row r="92" s="45" customFormat="1" x14ac:dyDescent="0.2"/>
    <row r="93" s="45" customFormat="1" x14ac:dyDescent="0.2"/>
    <row r="94" s="45" customFormat="1" x14ac:dyDescent="0.2"/>
    <row r="95" s="45" customFormat="1" x14ac:dyDescent="0.2"/>
    <row r="96" s="45" customFormat="1" x14ac:dyDescent="0.2"/>
    <row r="97" s="45" customFormat="1" x14ac:dyDescent="0.2"/>
    <row r="98" s="45" customFormat="1" x14ac:dyDescent="0.2"/>
    <row r="99" s="45" customFormat="1" x14ac:dyDescent="0.2"/>
    <row r="100" s="45" customFormat="1" x14ac:dyDescent="0.2"/>
    <row r="101" s="45" customFormat="1" x14ac:dyDescent="0.2"/>
    <row r="102" s="45" customFormat="1" x14ac:dyDescent="0.2"/>
    <row r="103" s="45" customFormat="1" x14ac:dyDescent="0.2"/>
    <row r="104" s="45" customFormat="1" x14ac:dyDescent="0.2"/>
    <row r="105" s="45" customFormat="1" x14ac:dyDescent="0.2"/>
    <row r="106" s="45" customFormat="1" x14ac:dyDescent="0.2"/>
    <row r="107" s="45" customFormat="1" x14ac:dyDescent="0.2"/>
    <row r="108" s="45" customFormat="1" x14ac:dyDescent="0.2"/>
    <row r="109" s="45" customFormat="1" x14ac:dyDescent="0.2"/>
    <row r="110" s="45" customFormat="1" x14ac:dyDescent="0.2"/>
    <row r="111" s="45" customFormat="1" x14ac:dyDescent="0.2"/>
    <row r="112" s="45" customFormat="1" x14ac:dyDescent="0.2"/>
    <row r="113" s="45" customFormat="1" x14ac:dyDescent="0.2"/>
    <row r="114" s="45" customFormat="1" x14ac:dyDescent="0.2"/>
    <row r="115" s="45" customFormat="1" x14ac:dyDescent="0.2"/>
    <row r="116" s="45" customFormat="1" x14ac:dyDescent="0.2"/>
    <row r="117" s="45" customFormat="1" x14ac:dyDescent="0.2"/>
    <row r="118" s="45" customFormat="1" x14ac:dyDescent="0.2"/>
    <row r="119" s="45" customFormat="1" x14ac:dyDescent="0.2"/>
    <row r="120" s="45" customFormat="1" x14ac:dyDescent="0.2"/>
    <row r="121" s="45" customFormat="1" x14ac:dyDescent="0.2"/>
    <row r="122" s="45" customFormat="1" x14ac:dyDescent="0.2"/>
    <row r="123" s="45" customFormat="1" x14ac:dyDescent="0.2"/>
    <row r="124" s="45" customFormat="1" x14ac:dyDescent="0.2"/>
    <row r="125" s="45" customFormat="1" x14ac:dyDescent="0.2"/>
    <row r="126" s="45" customFormat="1" x14ac:dyDescent="0.2"/>
    <row r="127" s="45" customFormat="1" x14ac:dyDescent="0.2"/>
    <row r="128" s="45" customFormat="1" x14ac:dyDescent="0.2"/>
    <row r="129" s="45" customFormat="1" x14ac:dyDescent="0.2"/>
    <row r="130" s="45" customFormat="1" x14ac:dyDescent="0.2"/>
    <row r="131" s="45" customFormat="1" x14ac:dyDescent="0.2"/>
    <row r="132" s="45" customFormat="1" x14ac:dyDescent="0.2"/>
    <row r="133" s="45" customFormat="1" x14ac:dyDescent="0.2"/>
    <row r="134" s="45" customFormat="1" x14ac:dyDescent="0.2"/>
    <row r="135" s="45" customFormat="1" x14ac:dyDescent="0.2"/>
    <row r="136" s="45" customFormat="1" x14ac:dyDescent="0.2"/>
    <row r="137" s="45" customFormat="1" x14ac:dyDescent="0.2"/>
    <row r="138" s="45" customFormat="1" x14ac:dyDescent="0.2"/>
    <row r="139" s="45" customFormat="1" x14ac:dyDescent="0.2"/>
    <row r="140" s="45" customFormat="1" x14ac:dyDescent="0.2"/>
    <row r="141" s="45" customFormat="1" x14ac:dyDescent="0.2"/>
    <row r="142" s="45" customFormat="1" x14ac:dyDescent="0.2"/>
    <row r="143" s="45" customFormat="1" x14ac:dyDescent="0.2"/>
    <row r="144" s="45" customFormat="1" x14ac:dyDescent="0.2"/>
    <row r="145" s="45" customFormat="1" x14ac:dyDescent="0.2"/>
    <row r="146" s="45" customFormat="1" x14ac:dyDescent="0.2"/>
    <row r="147" s="45" customFormat="1" x14ac:dyDescent="0.2"/>
    <row r="148" s="45" customFormat="1" x14ac:dyDescent="0.2"/>
    <row r="149" s="45" customFormat="1" x14ac:dyDescent="0.2"/>
    <row r="150" s="45" customFormat="1" x14ac:dyDescent="0.2"/>
    <row r="151" s="45" customFormat="1" x14ac:dyDescent="0.2"/>
    <row r="152" s="45" customFormat="1" x14ac:dyDescent="0.2"/>
    <row r="153" s="45" customFormat="1" x14ac:dyDescent="0.2"/>
    <row r="154" s="45" customFormat="1" x14ac:dyDescent="0.2"/>
    <row r="155" s="45" customFormat="1" x14ac:dyDescent="0.2"/>
    <row r="156" s="45" customFormat="1" x14ac:dyDescent="0.2"/>
    <row r="157" s="45" customFormat="1" x14ac:dyDescent="0.2"/>
    <row r="158" s="45" customFormat="1" x14ac:dyDescent="0.2"/>
    <row r="159" s="45" customFormat="1" x14ac:dyDescent="0.2"/>
    <row r="160" s="45" customFormat="1" x14ac:dyDescent="0.2"/>
    <row r="161" s="45" customFormat="1" x14ac:dyDescent="0.2"/>
    <row r="162" s="45" customFormat="1" x14ac:dyDescent="0.2"/>
    <row r="163" s="45" customFormat="1" x14ac:dyDescent="0.2"/>
    <row r="164" s="45" customFormat="1" x14ac:dyDescent="0.2"/>
    <row r="165" s="45" customFormat="1" x14ac:dyDescent="0.2"/>
    <row r="166" s="45" customFormat="1" x14ac:dyDescent="0.2"/>
    <row r="167" s="45" customFormat="1" x14ac:dyDescent="0.2"/>
    <row r="168" s="45" customFormat="1" x14ac:dyDescent="0.2"/>
    <row r="169" s="45" customFormat="1" x14ac:dyDescent="0.2"/>
    <row r="170" s="45" customFormat="1" x14ac:dyDescent="0.2"/>
    <row r="171" s="45" customFormat="1" x14ac:dyDescent="0.2"/>
    <row r="172" s="45" customFormat="1" x14ac:dyDescent="0.2"/>
    <row r="173" s="45" customFormat="1" x14ac:dyDescent="0.2"/>
    <row r="174" s="45" customFormat="1" x14ac:dyDescent="0.2"/>
    <row r="175" s="45" customFormat="1" x14ac:dyDescent="0.2"/>
    <row r="176" s="45" customFormat="1" x14ac:dyDescent="0.2"/>
    <row r="177" s="45" customFormat="1" x14ac:dyDescent="0.2"/>
    <row r="178" s="45" customFormat="1" x14ac:dyDescent="0.2"/>
    <row r="179" s="45" customFormat="1" x14ac:dyDescent="0.2"/>
    <row r="180" s="45" customFormat="1" x14ac:dyDescent="0.2"/>
    <row r="181" s="45" customFormat="1" x14ac:dyDescent="0.2"/>
    <row r="182" s="45" customFormat="1" x14ac:dyDescent="0.2"/>
    <row r="183" s="45" customFormat="1" x14ac:dyDescent="0.2"/>
    <row r="184" s="45" customFormat="1" x14ac:dyDescent="0.2"/>
    <row r="185" s="45" customFormat="1" x14ac:dyDescent="0.2"/>
    <row r="186" s="45" customFormat="1" x14ac:dyDescent="0.2"/>
    <row r="187" s="45" customFormat="1" x14ac:dyDescent="0.2"/>
    <row r="188" s="45" customFormat="1" x14ac:dyDescent="0.2"/>
    <row r="189" s="45" customFormat="1" x14ac:dyDescent="0.2"/>
    <row r="190" s="45" customFormat="1" x14ac:dyDescent="0.2"/>
    <row r="191" s="45" customFormat="1" x14ac:dyDescent="0.2"/>
    <row r="192" s="45" customFormat="1" x14ac:dyDescent="0.2"/>
    <row r="193" s="45" customFormat="1" x14ac:dyDescent="0.2"/>
    <row r="194" s="45" customFormat="1" x14ac:dyDescent="0.2"/>
    <row r="195" s="45" customFormat="1" x14ac:dyDescent="0.2"/>
    <row r="196" s="45" customFormat="1" x14ac:dyDescent="0.2"/>
    <row r="197" s="45" customFormat="1" x14ac:dyDescent="0.2"/>
    <row r="198" s="45" customFormat="1" x14ac:dyDescent="0.2"/>
    <row r="199" s="45" customFormat="1" x14ac:dyDescent="0.2"/>
    <row r="200" s="45" customFormat="1" x14ac:dyDescent="0.2"/>
    <row r="201" s="45" customFormat="1" x14ac:dyDescent="0.2"/>
    <row r="202" s="45" customFormat="1" x14ac:dyDescent="0.2"/>
    <row r="203" s="45" customFormat="1" x14ac:dyDescent="0.2"/>
    <row r="204" s="45" customFormat="1" x14ac:dyDescent="0.2"/>
    <row r="205" s="45" customFormat="1" x14ac:dyDescent="0.2"/>
    <row r="206" s="45" customFormat="1" x14ac:dyDescent="0.2"/>
    <row r="207" s="45" customFormat="1" x14ac:dyDescent="0.2"/>
    <row r="208" s="45" customFormat="1" x14ac:dyDescent="0.2"/>
    <row r="209" s="45" customFormat="1" x14ac:dyDescent="0.2"/>
    <row r="210" s="45" customFormat="1" x14ac:dyDescent="0.2"/>
    <row r="211" s="45" customFormat="1" x14ac:dyDescent="0.2"/>
    <row r="212" s="45" customFormat="1" x14ac:dyDescent="0.2"/>
    <row r="213" s="45" customFormat="1" x14ac:dyDescent="0.2"/>
    <row r="214" s="45" customFormat="1" x14ac:dyDescent="0.2"/>
    <row r="215" s="45" customFormat="1" x14ac:dyDescent="0.2"/>
    <row r="216" s="45" customFormat="1" x14ac:dyDescent="0.2"/>
    <row r="217" s="45" customFormat="1" x14ac:dyDescent="0.2"/>
    <row r="218" s="45" customFormat="1" x14ac:dyDescent="0.2"/>
    <row r="219" s="45" customFormat="1" x14ac:dyDescent="0.2"/>
    <row r="220" s="45" customFormat="1" x14ac:dyDescent="0.2"/>
    <row r="221" s="45" customFormat="1" x14ac:dyDescent="0.2"/>
    <row r="222" s="45" customFormat="1" x14ac:dyDescent="0.2"/>
    <row r="223" s="45" customFormat="1" x14ac:dyDescent="0.2"/>
    <row r="224" s="45" customFormat="1" x14ac:dyDescent="0.2"/>
    <row r="225" s="45" customFormat="1" x14ac:dyDescent="0.2"/>
    <row r="226" s="45" customFormat="1" x14ac:dyDescent="0.2"/>
    <row r="227" s="45" customFormat="1" x14ac:dyDescent="0.2"/>
    <row r="228" s="45" customFormat="1" x14ac:dyDescent="0.2"/>
    <row r="229" s="45" customFormat="1" x14ac:dyDescent="0.2"/>
    <row r="230" s="45" customFormat="1" x14ac:dyDescent="0.2"/>
    <row r="231" s="45" customFormat="1" x14ac:dyDescent="0.2"/>
    <row r="232" s="45" customFormat="1" x14ac:dyDescent="0.2"/>
    <row r="233" s="45" customFormat="1" x14ac:dyDescent="0.2"/>
    <row r="234" s="45" customFormat="1" x14ac:dyDescent="0.2"/>
    <row r="235" s="45" customFormat="1" x14ac:dyDescent="0.2"/>
    <row r="236" s="45" customFormat="1" x14ac:dyDescent="0.2"/>
    <row r="237" s="45" customFormat="1" x14ac:dyDescent="0.2"/>
    <row r="238" s="45" customFormat="1" x14ac:dyDescent="0.2"/>
    <row r="239" s="45" customFormat="1" x14ac:dyDescent="0.2"/>
    <row r="240" s="45" customFormat="1" x14ac:dyDescent="0.2"/>
    <row r="241" s="45" customFormat="1" x14ac:dyDescent="0.2"/>
    <row r="242" s="45" customFormat="1" x14ac:dyDescent="0.2"/>
    <row r="243" s="45" customFormat="1" x14ac:dyDescent="0.2"/>
    <row r="244" s="45" customFormat="1" x14ac:dyDescent="0.2"/>
    <row r="245" s="45" customFormat="1" x14ac:dyDescent="0.2"/>
    <row r="246" s="45" customFormat="1" x14ac:dyDescent="0.2"/>
    <row r="247" s="45" customFormat="1" x14ac:dyDescent="0.2"/>
    <row r="248" s="45" customFormat="1" x14ac:dyDescent="0.2"/>
    <row r="249" s="45" customFormat="1" x14ac:dyDescent="0.2"/>
    <row r="250" s="45" customFormat="1" x14ac:dyDescent="0.2"/>
    <row r="251" s="45" customFormat="1" x14ac:dyDescent="0.2"/>
    <row r="252" s="45" customFormat="1" x14ac:dyDescent="0.2"/>
    <row r="253" s="45" customFormat="1" x14ac:dyDescent="0.2"/>
    <row r="254" s="45" customFormat="1" x14ac:dyDescent="0.2"/>
    <row r="255" s="45" customFormat="1" x14ac:dyDescent="0.2"/>
    <row r="256" s="45" customFormat="1" x14ac:dyDescent="0.2"/>
    <row r="257" s="45" customFormat="1" x14ac:dyDescent="0.2"/>
    <row r="258" s="45" customFormat="1" x14ac:dyDescent="0.2"/>
    <row r="259" s="45" customFormat="1" x14ac:dyDescent="0.2"/>
    <row r="260" s="45" customFormat="1" x14ac:dyDescent="0.2"/>
    <row r="261" s="45" customFormat="1" x14ac:dyDescent="0.2"/>
    <row r="262" s="45" customFormat="1" x14ac:dyDescent="0.2"/>
    <row r="263" s="45" customFormat="1" x14ac:dyDescent="0.2"/>
    <row r="264" s="45" customFormat="1" x14ac:dyDescent="0.2"/>
    <row r="265" s="45" customFormat="1" x14ac:dyDescent="0.2"/>
    <row r="266" s="45" customFormat="1" x14ac:dyDescent="0.2"/>
    <row r="267" s="45" customFormat="1" x14ac:dyDescent="0.2"/>
    <row r="268" s="45" customFormat="1" x14ac:dyDescent="0.2"/>
    <row r="269" s="45" customFormat="1" x14ac:dyDescent="0.2"/>
    <row r="270" s="45" customFormat="1" x14ac:dyDescent="0.2"/>
    <row r="271" s="45" customFormat="1" x14ac:dyDescent="0.2"/>
    <row r="272" s="45" customFormat="1" x14ac:dyDescent="0.2"/>
    <row r="273" s="45" customFormat="1" x14ac:dyDescent="0.2"/>
    <row r="274" s="45" customFormat="1" x14ac:dyDescent="0.2"/>
    <row r="275" s="45" customFormat="1" x14ac:dyDescent="0.2"/>
    <row r="276" s="45" customFormat="1" x14ac:dyDescent="0.2"/>
    <row r="277" s="45" customFormat="1" x14ac:dyDescent="0.2"/>
    <row r="278" s="45" customFormat="1" x14ac:dyDescent="0.2"/>
    <row r="279" s="45" customFormat="1" x14ac:dyDescent="0.2"/>
    <row r="280" s="45" customFormat="1" x14ac:dyDescent="0.2"/>
    <row r="281" s="45" customFormat="1" x14ac:dyDescent="0.2"/>
    <row r="282" s="45" customFormat="1" x14ac:dyDescent="0.2"/>
    <row r="283" s="45" customFormat="1" x14ac:dyDescent="0.2"/>
    <row r="284" s="45" customFormat="1" x14ac:dyDescent="0.2"/>
    <row r="285" s="45" customFormat="1" x14ac:dyDescent="0.2"/>
    <row r="286" s="45" customFormat="1" x14ac:dyDescent="0.2"/>
    <row r="287" s="45" customFormat="1" x14ac:dyDescent="0.2"/>
    <row r="288" s="45" customFormat="1" x14ac:dyDescent="0.2"/>
    <row r="289" s="45" customFormat="1" x14ac:dyDescent="0.2"/>
    <row r="290" s="45" customFormat="1" x14ac:dyDescent="0.2"/>
    <row r="291" s="45" customFormat="1" x14ac:dyDescent="0.2"/>
    <row r="292" s="45" customFormat="1" x14ac:dyDescent="0.2"/>
    <row r="293" s="45" customFormat="1" x14ac:dyDescent="0.2"/>
    <row r="294" s="45" customFormat="1" x14ac:dyDescent="0.2"/>
    <row r="295" s="45" customFormat="1" x14ac:dyDescent="0.2"/>
    <row r="296" s="45" customFormat="1" x14ac:dyDescent="0.2"/>
    <row r="297" s="45" customFormat="1" x14ac:dyDescent="0.2"/>
    <row r="298" s="45" customFormat="1" x14ac:dyDescent="0.2"/>
    <row r="299" s="45" customFormat="1" x14ac:dyDescent="0.2"/>
    <row r="300" s="45" customFormat="1" x14ac:dyDescent="0.2"/>
    <row r="301" s="45" customFormat="1" x14ac:dyDescent="0.2"/>
    <row r="302" s="45" customFormat="1" x14ac:dyDescent="0.2"/>
    <row r="303" s="45" customFormat="1" x14ac:dyDescent="0.2"/>
    <row r="304" s="45" customFormat="1" x14ac:dyDescent="0.2"/>
    <row r="305" spans="2:5" s="45" customFormat="1" x14ac:dyDescent="0.2"/>
    <row r="306" spans="2:5" s="45" customFormat="1" x14ac:dyDescent="0.2"/>
    <row r="307" spans="2:5" s="45" customFormat="1" x14ac:dyDescent="0.2"/>
    <row r="308" spans="2:5" x14ac:dyDescent="0.2">
      <c r="B308" s="45"/>
      <c r="C308" s="45"/>
      <c r="D308" s="45"/>
      <c r="E308" s="45"/>
    </row>
  </sheetData>
  <mergeCells count="6">
    <mergeCell ref="B3:G3"/>
    <mergeCell ref="B2:G2"/>
    <mergeCell ref="C28:D28"/>
    <mergeCell ref="G4:R4"/>
    <mergeCell ref="G5:R5"/>
    <mergeCell ref="B4:E4"/>
  </mergeCells>
  <hyperlinks>
    <hyperlink ref="G14" r:id="rId1" xr:uid="{00000000-0004-0000-0100-000000000000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outlinePr summaryBelow="0" summaryRight="0"/>
  </sheetPr>
  <dimension ref="B1:R36"/>
  <sheetViews>
    <sheetView workbookViewId="0">
      <selection activeCell="C6" sqref="C6"/>
    </sheetView>
  </sheetViews>
  <sheetFormatPr defaultColWidth="12.5703125" defaultRowHeight="12.75" x14ac:dyDescent="0.2"/>
  <cols>
    <col min="1" max="1" width="3" style="45" customWidth="1"/>
    <col min="2" max="2" width="49.85546875" style="45" customWidth="1"/>
    <col min="3" max="3" width="23.28515625" style="45" customWidth="1"/>
    <col min="4" max="4" width="23" style="46" customWidth="1"/>
    <col min="5" max="5" width="5.42578125" style="46" hidden="1" customWidth="1"/>
    <col min="6" max="6" width="9.140625" style="46" hidden="1" customWidth="1"/>
    <col min="7" max="9" width="12.5703125" style="46"/>
    <col min="10" max="10" width="20.28515625" style="46" customWidth="1"/>
    <col min="11" max="11" width="16.42578125" style="46" customWidth="1"/>
    <col min="12" max="12" width="21.28515625" style="46" customWidth="1"/>
    <col min="13" max="13" width="21" style="46" customWidth="1"/>
    <col min="14" max="14" width="12.5703125" style="46"/>
    <col min="15" max="15" width="20" style="46" customWidth="1"/>
    <col min="16" max="16" width="4.140625" style="46" customWidth="1"/>
    <col min="17" max="18" width="12.5703125" style="46"/>
    <col min="19" max="16384" width="12.5703125" style="45"/>
  </cols>
  <sheetData>
    <row r="1" spans="2:16" ht="6" customHeight="1" x14ac:dyDescent="0.2"/>
    <row r="2" spans="2:16" ht="13.5" thickBot="1" x14ac:dyDescent="0.25">
      <c r="B2" s="314" t="s">
        <v>14</v>
      </c>
      <c r="C2" s="315"/>
      <c r="D2" s="316"/>
    </row>
    <row r="3" spans="2:16" ht="22.5" customHeight="1" thickBot="1" x14ac:dyDescent="0.25">
      <c r="B3" s="317"/>
      <c r="C3" s="318"/>
      <c r="D3" s="319"/>
      <c r="G3" s="158" t="s">
        <v>149</v>
      </c>
      <c r="H3" s="159">
        <v>1</v>
      </c>
      <c r="I3" s="333" t="s">
        <v>150</v>
      </c>
      <c r="J3" s="334"/>
      <c r="K3" s="334"/>
    </row>
    <row r="4" spans="2:16" ht="6" customHeight="1" x14ac:dyDescent="0.45">
      <c r="B4" s="47"/>
      <c r="C4" s="47"/>
      <c r="D4" s="47"/>
    </row>
    <row r="5" spans="2:16" ht="21.75" customHeight="1" thickBot="1" x14ac:dyDescent="0.5">
      <c r="B5" s="76"/>
      <c r="C5" s="48" t="s">
        <v>15</v>
      </c>
      <c r="D5" s="47"/>
    </row>
    <row r="6" spans="2:16" ht="24" thickBot="1" x14ac:dyDescent="0.4">
      <c r="B6" s="77" t="s">
        <v>12</v>
      </c>
      <c r="C6" s="78">
        <v>0</v>
      </c>
      <c r="D6" s="50" t="s">
        <v>13</v>
      </c>
      <c r="G6" s="164" t="s">
        <v>47</v>
      </c>
      <c r="H6" s="165"/>
      <c r="I6" s="165"/>
      <c r="J6" s="165"/>
      <c r="K6" s="165"/>
      <c r="L6" s="165"/>
      <c r="M6" s="165"/>
      <c r="N6" s="165"/>
      <c r="O6" s="165"/>
      <c r="P6" s="166"/>
    </row>
    <row r="7" spans="2:16" ht="24" thickBot="1" x14ac:dyDescent="0.4">
      <c r="B7" s="79"/>
      <c r="C7" s="79"/>
      <c r="G7" s="118" t="s">
        <v>154</v>
      </c>
      <c r="H7" s="60"/>
      <c r="I7" s="60"/>
      <c r="J7" s="60"/>
      <c r="K7" s="60"/>
      <c r="L7" s="60"/>
      <c r="M7" s="60"/>
      <c r="N7" s="60"/>
      <c r="O7" s="133"/>
      <c r="P7" s="119"/>
    </row>
    <row r="8" spans="2:16" ht="24" thickBot="1" x14ac:dyDescent="0.4">
      <c r="B8" s="325" t="s">
        <v>0</v>
      </c>
      <c r="C8" s="326"/>
      <c r="E8" s="327" t="s">
        <v>0</v>
      </c>
      <c r="F8" s="328"/>
      <c r="G8" s="118" t="s">
        <v>153</v>
      </c>
      <c r="H8" s="60"/>
      <c r="I8" s="60"/>
      <c r="J8" s="60"/>
      <c r="K8" s="117"/>
      <c r="L8" s="117"/>
      <c r="M8" s="44" t="s">
        <v>48</v>
      </c>
      <c r="N8" s="60"/>
      <c r="O8" s="163" t="s">
        <v>152</v>
      </c>
      <c r="P8" s="119"/>
    </row>
    <row r="9" spans="2:16" ht="24" thickBot="1" x14ac:dyDescent="0.4">
      <c r="B9" s="80" t="s">
        <v>82</v>
      </c>
      <c r="C9" s="81">
        <f t="shared" ref="C9:C10" si="0">F9</f>
        <v>9684</v>
      </c>
      <c r="E9" s="46" t="s">
        <v>1</v>
      </c>
      <c r="F9" s="237">
        <f>20508-(H3*10824)</f>
        <v>9684</v>
      </c>
      <c r="G9" s="120" t="s">
        <v>155</v>
      </c>
      <c r="H9" s="121"/>
      <c r="I9" s="121"/>
      <c r="J9" s="121"/>
      <c r="K9" s="121"/>
      <c r="L9" s="121"/>
      <c r="M9" s="121"/>
      <c r="N9" s="121"/>
      <c r="O9" s="121"/>
      <c r="P9" s="123"/>
    </row>
    <row r="10" spans="2:16" ht="23.25" hidden="1" x14ac:dyDescent="0.35">
      <c r="B10" s="82" t="s">
        <v>2</v>
      </c>
      <c r="C10" s="83">
        <f t="shared" si="0"/>
        <v>0</v>
      </c>
      <c r="E10" s="46" t="s">
        <v>2</v>
      </c>
      <c r="F10" s="237">
        <f>C6</f>
        <v>0</v>
      </c>
    </row>
    <row r="11" spans="2:16" ht="23.25" hidden="1" x14ac:dyDescent="0.35">
      <c r="B11" s="84" t="s">
        <v>3</v>
      </c>
      <c r="C11" s="85">
        <f>-F15</f>
        <v>0</v>
      </c>
      <c r="E11" s="46" t="s">
        <v>4</v>
      </c>
      <c r="F11" s="237">
        <f>IF(C6&lt;2000,C6,2000)</f>
        <v>0</v>
      </c>
    </row>
    <row r="12" spans="2:16" ht="23.25" x14ac:dyDescent="0.35">
      <c r="B12" s="86" t="s">
        <v>49</v>
      </c>
      <c r="C12" s="87">
        <f>IF(SUM(C10:C11)&gt;4000,4000,SUM(C10:C11))</f>
        <v>0</v>
      </c>
      <c r="D12" s="50" t="s">
        <v>186</v>
      </c>
      <c r="E12" s="46" t="s">
        <v>6</v>
      </c>
      <c r="F12" s="237">
        <f>IF(C6&gt;2000,(C6-2000),0)</f>
        <v>0</v>
      </c>
    </row>
    <row r="13" spans="2:16" ht="23.25" x14ac:dyDescent="0.35">
      <c r="B13" s="88" t="s">
        <v>5</v>
      </c>
      <c r="C13" s="89">
        <f>SUM(C9:C11)</f>
        <v>9684</v>
      </c>
      <c r="E13" s="46" t="s">
        <v>7</v>
      </c>
      <c r="F13" s="237">
        <f>F12*0.7</f>
        <v>0</v>
      </c>
    </row>
    <row r="14" spans="2:16" ht="23.25" x14ac:dyDescent="0.35">
      <c r="B14" s="79"/>
      <c r="C14" s="79"/>
      <c r="E14" s="46" t="s">
        <v>9</v>
      </c>
      <c r="F14" s="237">
        <f>0.3*F12</f>
        <v>0</v>
      </c>
    </row>
    <row r="15" spans="2:16" ht="23.25" x14ac:dyDescent="0.35">
      <c r="B15" s="329" t="s">
        <v>8</v>
      </c>
      <c r="C15" s="330"/>
      <c r="E15" s="46" t="s">
        <v>10</v>
      </c>
      <c r="F15" s="237">
        <f>IF(C6&gt;8667,(C6-4000),F13)</f>
        <v>0</v>
      </c>
    </row>
    <row r="16" spans="2:16" ht="23.25" x14ac:dyDescent="0.35">
      <c r="B16" s="90" t="s">
        <v>82</v>
      </c>
      <c r="C16" s="91">
        <f>13968-(H3*10824)</f>
        <v>3144</v>
      </c>
      <c r="E16" s="46" t="s">
        <v>11</v>
      </c>
      <c r="F16" s="237">
        <f>IF((F11+F14)&lt;4000,F11+F14,4000)</f>
        <v>0</v>
      </c>
    </row>
    <row r="17" spans="2:18" ht="23.25" hidden="1" x14ac:dyDescent="0.35">
      <c r="B17" s="92" t="s">
        <v>2</v>
      </c>
      <c r="C17" s="93">
        <f>C6</f>
        <v>0</v>
      </c>
      <c r="E17" s="54" t="s">
        <v>5</v>
      </c>
      <c r="F17" s="55">
        <f>F16+F9</f>
        <v>9684</v>
      </c>
    </row>
    <row r="18" spans="2:18" ht="23.25" hidden="1" x14ac:dyDescent="0.35">
      <c r="B18" s="94" t="s">
        <v>3</v>
      </c>
      <c r="C18" s="95">
        <f>-IF(C6&gt;5000,(C6-5000),0)</f>
        <v>0</v>
      </c>
    </row>
    <row r="19" spans="2:18" ht="23.25" x14ac:dyDescent="0.35">
      <c r="B19" s="96" t="s">
        <v>49</v>
      </c>
      <c r="C19" s="97">
        <f>C17+C18</f>
        <v>0</v>
      </c>
    </row>
    <row r="20" spans="2:18" ht="23.25" x14ac:dyDescent="0.35">
      <c r="B20" s="98" t="s">
        <v>5</v>
      </c>
      <c r="C20" s="99">
        <f>SUM(C16:C18)</f>
        <v>3144</v>
      </c>
    </row>
    <row r="21" spans="2:18" ht="23.25" x14ac:dyDescent="0.35">
      <c r="B21" s="79"/>
      <c r="C21" s="79"/>
    </row>
    <row r="22" spans="2:18" ht="23.25" x14ac:dyDescent="0.35">
      <c r="B22" s="331" t="s">
        <v>175</v>
      </c>
      <c r="C22" s="332"/>
    </row>
    <row r="23" spans="2:18" ht="23.25" x14ac:dyDescent="0.35">
      <c r="B23" s="100" t="s">
        <v>82</v>
      </c>
      <c r="C23" s="101">
        <f>10824-(H3*10824)</f>
        <v>0</v>
      </c>
      <c r="D23" s="50" t="s">
        <v>183</v>
      </c>
    </row>
    <row r="24" spans="2:18" ht="23.25" hidden="1" x14ac:dyDescent="0.35">
      <c r="B24" s="102" t="s">
        <v>2</v>
      </c>
      <c r="C24" s="103">
        <f>C6</f>
        <v>0</v>
      </c>
    </row>
    <row r="25" spans="2:18" ht="23.25" hidden="1" x14ac:dyDescent="0.35">
      <c r="B25" s="104" t="s">
        <v>3</v>
      </c>
      <c r="C25" s="105">
        <f>-IF(C6&gt;8050,(C6-8050),0)</f>
        <v>0</v>
      </c>
    </row>
    <row r="26" spans="2:18" ht="23.25" x14ac:dyDescent="0.35">
      <c r="B26" s="106" t="s">
        <v>49</v>
      </c>
      <c r="C26" s="107">
        <f>C24+C25</f>
        <v>0</v>
      </c>
    </row>
    <row r="27" spans="2:18" ht="23.25" x14ac:dyDescent="0.35">
      <c r="B27" s="108" t="s">
        <v>5</v>
      </c>
      <c r="C27" s="109">
        <f>SUM(C23:C25)</f>
        <v>0</v>
      </c>
    </row>
    <row r="28" spans="2:18" ht="34.5" customHeight="1" x14ac:dyDescent="0.2"/>
    <row r="29" spans="2:18" ht="20.25" x14ac:dyDescent="0.3">
      <c r="B29" s="65" t="s">
        <v>50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7"/>
    </row>
    <row r="30" spans="2:18" ht="15.75" x14ac:dyDescent="0.25">
      <c r="B30" s="68" t="s">
        <v>72</v>
      </c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70"/>
    </row>
    <row r="31" spans="2:18" ht="6" customHeight="1" x14ac:dyDescent="0.2">
      <c r="B31" s="71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3"/>
    </row>
    <row r="32" spans="2:18" ht="15.75" x14ac:dyDescent="0.25">
      <c r="B32" s="320" t="s">
        <v>156</v>
      </c>
      <c r="C32" s="321"/>
      <c r="D32" s="321"/>
      <c r="E32" s="321"/>
      <c r="F32" s="321"/>
      <c r="G32" s="321"/>
      <c r="H32" s="321"/>
      <c r="I32" s="321"/>
      <c r="J32" s="321"/>
      <c r="K32" s="321"/>
      <c r="L32" s="321"/>
      <c r="M32" s="321"/>
      <c r="N32" s="321"/>
      <c r="O32" s="321"/>
      <c r="P32" s="321"/>
      <c r="Q32" s="321"/>
      <c r="R32" s="73"/>
    </row>
    <row r="33" spans="2:18" ht="5.25" customHeight="1" x14ac:dyDescent="0.2">
      <c r="B33" s="71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3"/>
    </row>
    <row r="34" spans="2:18" ht="15.75" x14ac:dyDescent="0.25">
      <c r="B34" s="320" t="s">
        <v>81</v>
      </c>
      <c r="C34" s="321"/>
      <c r="D34" s="321"/>
      <c r="E34" s="321"/>
      <c r="F34" s="321"/>
      <c r="G34" s="321"/>
      <c r="H34" s="321"/>
      <c r="I34" s="321"/>
      <c r="J34" s="321"/>
      <c r="K34" s="321"/>
      <c r="L34" s="321"/>
      <c r="M34" s="321"/>
      <c r="N34" s="321"/>
      <c r="O34" s="321"/>
      <c r="P34" s="321"/>
      <c r="Q34" s="321"/>
      <c r="R34" s="322"/>
    </row>
    <row r="35" spans="2:18" ht="5.25" customHeight="1" x14ac:dyDescent="0.2">
      <c r="B35" s="71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3"/>
    </row>
    <row r="36" spans="2:18" ht="15.75" x14ac:dyDescent="0.25">
      <c r="B36" s="323" t="s">
        <v>74</v>
      </c>
      <c r="C36" s="324"/>
      <c r="D36" s="324"/>
      <c r="E36" s="324"/>
      <c r="F36" s="324"/>
      <c r="G36" s="324"/>
      <c r="H36" s="324"/>
      <c r="I36" s="324"/>
      <c r="J36" s="324"/>
      <c r="K36" s="324"/>
      <c r="L36" s="324"/>
      <c r="M36" s="324"/>
      <c r="N36" s="74"/>
      <c r="O36" s="74"/>
      <c r="P36" s="74"/>
      <c r="Q36" s="74"/>
      <c r="R36" s="75"/>
    </row>
  </sheetData>
  <mergeCells count="9">
    <mergeCell ref="B2:D3"/>
    <mergeCell ref="B32:Q32"/>
    <mergeCell ref="B34:R34"/>
    <mergeCell ref="B36:M36"/>
    <mergeCell ref="B8:C8"/>
    <mergeCell ref="E8:F8"/>
    <mergeCell ref="B15:C15"/>
    <mergeCell ref="B22:C22"/>
    <mergeCell ref="I3:K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outlinePr summaryBelow="0" summaryRight="0"/>
  </sheetPr>
  <dimension ref="B1:R41"/>
  <sheetViews>
    <sheetView workbookViewId="0">
      <selection activeCell="E15" sqref="E15"/>
    </sheetView>
  </sheetViews>
  <sheetFormatPr defaultColWidth="12.5703125" defaultRowHeight="15.75" customHeight="1" x14ac:dyDescent="0.2"/>
  <cols>
    <col min="1" max="1" width="2.85546875" style="45" customWidth="1"/>
    <col min="2" max="2" width="48.7109375" style="45" customWidth="1"/>
    <col min="3" max="3" width="21" style="45" customWidth="1"/>
    <col min="4" max="4" width="20.5703125" style="46" bestFit="1" customWidth="1"/>
    <col min="5" max="5" width="19.7109375" style="46" customWidth="1"/>
    <col min="6" max="6" width="11.28515625" style="46" customWidth="1"/>
    <col min="7" max="7" width="12.5703125" style="46"/>
    <col min="8" max="8" width="19.42578125" style="46" customWidth="1"/>
    <col min="9" max="9" width="32.140625" style="46" customWidth="1"/>
    <col min="10" max="10" width="23.5703125" style="46" customWidth="1"/>
    <col min="11" max="11" width="13.5703125" style="46" customWidth="1"/>
    <col min="12" max="12" width="20.42578125" style="46" customWidth="1"/>
    <col min="13" max="13" width="6.7109375" style="46" customWidth="1"/>
    <col min="14" max="14" width="12.5703125" style="46"/>
    <col min="15" max="15" width="14.85546875" style="46" customWidth="1"/>
    <col min="16" max="16" width="12.5703125" style="46"/>
    <col min="17" max="16384" width="12.5703125" style="45"/>
  </cols>
  <sheetData>
    <row r="1" spans="2:17" ht="9.75" customHeight="1" x14ac:dyDescent="0.2"/>
    <row r="2" spans="2:17" ht="15.75" customHeight="1" thickBot="1" x14ac:dyDescent="0.25">
      <c r="B2" s="335" t="s">
        <v>18</v>
      </c>
      <c r="C2" s="336"/>
      <c r="D2" s="337"/>
    </row>
    <row r="3" spans="2:17" ht="24" customHeight="1" thickBot="1" x14ac:dyDescent="0.25">
      <c r="B3" s="338"/>
      <c r="C3" s="339"/>
      <c r="D3" s="340"/>
      <c r="E3" s="160" t="s">
        <v>149</v>
      </c>
      <c r="F3" s="159">
        <v>1</v>
      </c>
      <c r="G3" s="333" t="s">
        <v>150</v>
      </c>
      <c r="H3" s="334"/>
      <c r="I3" s="334"/>
    </row>
    <row r="4" spans="2:17" ht="24" thickBot="1" x14ac:dyDescent="0.4">
      <c r="B4" s="76"/>
      <c r="C4" s="76" t="s">
        <v>17</v>
      </c>
      <c r="D4" s="48" t="s">
        <v>15</v>
      </c>
      <c r="E4" s="48" t="s">
        <v>16</v>
      </c>
      <c r="F4" s="111"/>
      <c r="Q4" s="46"/>
    </row>
    <row r="5" spans="2:17" ht="24" thickBot="1" x14ac:dyDescent="0.4">
      <c r="B5" s="77" t="s">
        <v>12</v>
      </c>
      <c r="C5" s="112">
        <f>SUM(D5:E5)</f>
        <v>0</v>
      </c>
      <c r="D5" s="78">
        <v>0</v>
      </c>
      <c r="E5" s="78">
        <v>0</v>
      </c>
      <c r="F5" s="113"/>
      <c r="Q5" s="46"/>
    </row>
    <row r="6" spans="2:17" ht="19.5" customHeight="1" x14ac:dyDescent="0.35">
      <c r="B6" s="79"/>
      <c r="C6" s="79"/>
      <c r="D6" s="111"/>
      <c r="E6" s="111"/>
      <c r="F6" s="111"/>
    </row>
    <row r="7" spans="2:17" ht="23.25" customHeight="1" x14ac:dyDescent="0.35">
      <c r="B7" s="325" t="s">
        <v>0</v>
      </c>
      <c r="C7" s="326"/>
      <c r="D7" s="111"/>
      <c r="E7" s="342" t="s">
        <v>0</v>
      </c>
      <c r="F7" s="343"/>
      <c r="G7" s="52"/>
      <c r="H7" s="52"/>
    </row>
    <row r="8" spans="2:17" ht="20.25" customHeight="1" x14ac:dyDescent="0.35">
      <c r="B8" s="80" t="s">
        <v>82</v>
      </c>
      <c r="C8" s="81">
        <f>33168-(F3*16752)</f>
        <v>16416</v>
      </c>
      <c r="D8" s="111"/>
      <c r="E8" s="114"/>
      <c r="F8" s="115" t="s">
        <v>45</v>
      </c>
      <c r="G8" s="52" t="s">
        <v>44</v>
      </c>
      <c r="H8" s="52"/>
    </row>
    <row r="9" spans="2:17" ht="23.25" hidden="1" customHeight="1" x14ac:dyDescent="0.35">
      <c r="B9" s="84" t="s">
        <v>20</v>
      </c>
      <c r="C9" s="85">
        <f>D5</f>
        <v>0</v>
      </c>
      <c r="D9" s="111"/>
      <c r="E9" s="114" t="s">
        <v>26</v>
      </c>
      <c r="F9" s="115">
        <f>D5</f>
        <v>0</v>
      </c>
      <c r="G9" s="53">
        <f>E5</f>
        <v>0</v>
      </c>
      <c r="H9" s="52"/>
    </row>
    <row r="10" spans="2:17" ht="23.25" hidden="1" customHeight="1" x14ac:dyDescent="0.35">
      <c r="B10" s="84" t="s">
        <v>23</v>
      </c>
      <c r="C10" s="85">
        <f>-F14</f>
        <v>0</v>
      </c>
      <c r="D10" s="111"/>
      <c r="E10" s="114" t="s">
        <v>27</v>
      </c>
      <c r="F10" s="115">
        <f>IF(D5&lt;2000,D5,2000)</f>
        <v>0</v>
      </c>
      <c r="G10" s="53">
        <f>IF(E5&lt;2000,E5,2000)</f>
        <v>0</v>
      </c>
      <c r="H10" s="52"/>
    </row>
    <row r="11" spans="2:17" ht="23.25" hidden="1" customHeight="1" x14ac:dyDescent="0.35">
      <c r="B11" s="82" t="s">
        <v>21</v>
      </c>
      <c r="C11" s="83">
        <f>E5</f>
        <v>0</v>
      </c>
      <c r="D11" s="111"/>
      <c r="E11" s="114" t="s">
        <v>28</v>
      </c>
      <c r="F11" s="115">
        <f>IF(D5&gt;2000,(D5-2000),0)</f>
        <v>0</v>
      </c>
      <c r="G11" s="53">
        <f>IF(E5&gt;2000,(E5-2000),0)</f>
        <v>0</v>
      </c>
      <c r="H11" s="52"/>
    </row>
    <row r="12" spans="2:17" ht="23.25" hidden="1" customHeight="1" x14ac:dyDescent="0.35">
      <c r="B12" s="84" t="s">
        <v>23</v>
      </c>
      <c r="C12" s="85">
        <f>-G14</f>
        <v>0</v>
      </c>
      <c r="D12" s="111"/>
      <c r="E12" s="114" t="s">
        <v>29</v>
      </c>
      <c r="F12" s="115">
        <f>F11*0.7</f>
        <v>0</v>
      </c>
      <c r="G12" s="53">
        <f>G11*0.7</f>
        <v>0</v>
      </c>
      <c r="H12" s="52"/>
    </row>
    <row r="13" spans="2:17" ht="22.5" customHeight="1" x14ac:dyDescent="0.35">
      <c r="B13" s="86" t="s">
        <v>49</v>
      </c>
      <c r="C13" s="87">
        <f>IF(SUM(C9:C12)&gt;8000,8000,SUM(C9:C12))</f>
        <v>0</v>
      </c>
      <c r="D13" s="238" t="s">
        <v>186</v>
      </c>
      <c r="E13" s="114" t="s">
        <v>30</v>
      </c>
      <c r="F13" s="115">
        <f>0.3*F11</f>
        <v>0</v>
      </c>
      <c r="G13" s="53">
        <f>0.3*G11</f>
        <v>0</v>
      </c>
      <c r="H13" s="52"/>
    </row>
    <row r="14" spans="2:17" ht="21" customHeight="1" x14ac:dyDescent="0.35">
      <c r="B14" s="88" t="s">
        <v>5</v>
      </c>
      <c r="C14" s="89">
        <f>IF(C5&gt;8000,(8000+C8),(C8+C9+C10+C11+C12))</f>
        <v>16416</v>
      </c>
      <c r="D14" s="111"/>
      <c r="E14" s="114" t="s">
        <v>31</v>
      </c>
      <c r="F14" s="115">
        <f>IF(D5&gt;8667,(D5-4000),F12)</f>
        <v>0</v>
      </c>
      <c r="G14" s="53">
        <f>IF(E5&gt;8667,(E5-4000),G12)</f>
        <v>0</v>
      </c>
      <c r="H14" s="52"/>
    </row>
    <row r="15" spans="2:17" ht="15.75" customHeight="1" x14ac:dyDescent="0.35">
      <c r="B15" s="79"/>
      <c r="C15" s="79"/>
      <c r="D15" s="111"/>
      <c r="E15" s="114" t="s">
        <v>32</v>
      </c>
      <c r="F15" s="115">
        <f>IF((F10+F13)&lt;4000,F10+F13,4000)</f>
        <v>0</v>
      </c>
      <c r="G15" s="53">
        <f>IF((G10+G13)&lt;4000,G10+G13,4000)</f>
        <v>0</v>
      </c>
      <c r="H15" s="52"/>
    </row>
    <row r="16" spans="2:17" ht="23.25" customHeight="1" x14ac:dyDescent="0.35">
      <c r="B16" s="329" t="s">
        <v>8</v>
      </c>
      <c r="C16" s="330"/>
      <c r="D16" s="111"/>
      <c r="E16" s="114"/>
      <c r="F16" s="115"/>
      <c r="G16" s="52"/>
      <c r="H16" s="52"/>
    </row>
    <row r="17" spans="2:13" ht="23.25" customHeight="1" x14ac:dyDescent="0.35">
      <c r="B17" s="90" t="s">
        <v>82</v>
      </c>
      <c r="C17" s="91">
        <f>22584-(F3*16752)</f>
        <v>5832</v>
      </c>
      <c r="D17" s="111"/>
      <c r="E17" s="114"/>
      <c r="F17" s="115"/>
      <c r="G17" s="52"/>
      <c r="H17" s="52"/>
    </row>
    <row r="18" spans="2:13" ht="23.25" hidden="1" customHeight="1" x14ac:dyDescent="0.35">
      <c r="B18" s="92" t="s">
        <v>22</v>
      </c>
      <c r="C18" s="93">
        <f>D5</f>
        <v>0</v>
      </c>
      <c r="D18" s="111"/>
      <c r="E18" s="111"/>
      <c r="F18" s="116"/>
    </row>
    <row r="19" spans="2:13" ht="23.25" hidden="1" customHeight="1" x14ac:dyDescent="0.35">
      <c r="B19" s="94" t="s">
        <v>24</v>
      </c>
      <c r="C19" s="95">
        <f>-IF(D5&gt;5000,(D5-5000),0)</f>
        <v>0</v>
      </c>
      <c r="D19" s="111"/>
      <c r="E19" s="111"/>
      <c r="F19" s="116"/>
    </row>
    <row r="20" spans="2:13" ht="23.25" hidden="1" customHeight="1" x14ac:dyDescent="0.35">
      <c r="B20" s="92" t="s">
        <v>19</v>
      </c>
      <c r="C20" s="93">
        <f>E5</f>
        <v>0</v>
      </c>
      <c r="D20" s="111"/>
      <c r="E20" s="111"/>
      <c r="F20" s="116"/>
    </row>
    <row r="21" spans="2:13" ht="23.25" hidden="1" customHeight="1" x14ac:dyDescent="0.35">
      <c r="B21" s="94" t="s">
        <v>24</v>
      </c>
      <c r="C21" s="95">
        <f>-IF(E5&gt;5000,(E5-5000),0)</f>
        <v>0</v>
      </c>
      <c r="D21" s="111"/>
      <c r="E21" s="111"/>
      <c r="F21" s="116"/>
    </row>
    <row r="22" spans="2:13" ht="24" customHeight="1" x14ac:dyDescent="0.35">
      <c r="B22" s="96" t="s">
        <v>49</v>
      </c>
      <c r="C22" s="97">
        <f>IF(SUM(C18:C21)&gt;10000,10000,SUM(C18:C21))</f>
        <v>0</v>
      </c>
      <c r="D22" s="111"/>
      <c r="E22" s="56" t="s">
        <v>47</v>
      </c>
      <c r="F22" s="57"/>
      <c r="G22" s="57"/>
      <c r="H22" s="57"/>
      <c r="I22" s="57"/>
      <c r="J22" s="57"/>
      <c r="K22" s="57"/>
      <c r="L22" s="57"/>
      <c r="M22" s="58"/>
    </row>
    <row r="23" spans="2:13" ht="24" customHeight="1" thickBot="1" x14ac:dyDescent="0.4">
      <c r="B23" s="98" t="s">
        <v>5</v>
      </c>
      <c r="C23" s="99">
        <f>IF(C5&gt;10000,(10000+C17),(C18+C19+C20+C21+C17))</f>
        <v>5832</v>
      </c>
      <c r="D23" s="111"/>
      <c r="E23" s="59" t="s">
        <v>80</v>
      </c>
      <c r="F23" s="60"/>
      <c r="G23" s="60"/>
      <c r="H23" s="60"/>
      <c r="I23" s="60"/>
      <c r="J23" s="60"/>
      <c r="K23" s="60"/>
      <c r="L23" s="60"/>
      <c r="M23" s="61"/>
    </row>
    <row r="24" spans="2:13" ht="23.25" customHeight="1" thickBot="1" x14ac:dyDescent="0.4">
      <c r="B24" s="79"/>
      <c r="C24" s="79"/>
      <c r="D24" s="111"/>
      <c r="E24" s="59" t="s">
        <v>153</v>
      </c>
      <c r="F24" s="60"/>
      <c r="G24" s="60"/>
      <c r="H24" s="60"/>
      <c r="I24" s="117"/>
      <c r="J24" s="130" t="s">
        <v>48</v>
      </c>
      <c r="K24" s="60"/>
      <c r="L24" s="163" t="s">
        <v>152</v>
      </c>
      <c r="M24" s="61"/>
    </row>
    <row r="25" spans="2:13" ht="23.25" customHeight="1" x14ac:dyDescent="0.35">
      <c r="B25" s="331" t="s">
        <v>175</v>
      </c>
      <c r="C25" s="332"/>
      <c r="D25" s="111"/>
      <c r="E25" s="62" t="s">
        <v>155</v>
      </c>
      <c r="F25" s="63"/>
      <c r="G25" s="63"/>
      <c r="H25" s="63"/>
      <c r="I25" s="63"/>
      <c r="J25" s="63"/>
      <c r="K25" s="63"/>
      <c r="L25" s="63"/>
      <c r="M25" s="64"/>
    </row>
    <row r="26" spans="2:13" ht="21" customHeight="1" x14ac:dyDescent="0.35">
      <c r="B26" s="100" t="s">
        <v>82</v>
      </c>
      <c r="C26" s="101">
        <f>18828-(F3*16752)</f>
        <v>2076</v>
      </c>
      <c r="D26" s="111"/>
      <c r="E26" s="111"/>
      <c r="F26" s="111"/>
    </row>
    <row r="27" spans="2:13" ht="23.25" hidden="1" customHeight="1" x14ac:dyDescent="0.35">
      <c r="B27" s="102" t="s">
        <v>22</v>
      </c>
      <c r="C27" s="103">
        <f>D5</f>
        <v>0</v>
      </c>
      <c r="D27" s="111"/>
      <c r="E27" s="111"/>
      <c r="F27" s="111"/>
    </row>
    <row r="28" spans="2:13" ht="23.25" hidden="1" customHeight="1" x14ac:dyDescent="0.35">
      <c r="B28" s="104" t="s">
        <v>25</v>
      </c>
      <c r="C28" s="105">
        <f>-IF(D5&gt;8050,(D5-8050),0)</f>
        <v>0</v>
      </c>
      <c r="D28" s="111"/>
      <c r="E28" s="111"/>
      <c r="F28" s="111"/>
    </row>
    <row r="29" spans="2:13" ht="23.25" hidden="1" customHeight="1" x14ac:dyDescent="0.35">
      <c r="B29" s="102" t="s">
        <v>19</v>
      </c>
      <c r="C29" s="103">
        <f>E5</f>
        <v>0</v>
      </c>
      <c r="D29" s="111"/>
      <c r="E29" s="111"/>
      <c r="F29" s="111"/>
    </row>
    <row r="30" spans="2:13" ht="23.25" hidden="1" customHeight="1" x14ac:dyDescent="0.35">
      <c r="B30" s="104" t="s">
        <v>25</v>
      </c>
      <c r="C30" s="105">
        <f>-IF(E5&gt;8050,(E5-8050),0)</f>
        <v>0</v>
      </c>
      <c r="D30" s="111"/>
      <c r="E30" s="111"/>
      <c r="F30" s="111"/>
    </row>
    <row r="31" spans="2:13" ht="21.75" customHeight="1" x14ac:dyDescent="0.35">
      <c r="B31" s="106" t="s">
        <v>49</v>
      </c>
      <c r="C31" s="107">
        <f>IF(SUM(C27:C30)&gt;16100,16100,SUM(C27:C30))</f>
        <v>0</v>
      </c>
      <c r="D31" s="111"/>
      <c r="E31" s="111"/>
      <c r="F31" s="111"/>
    </row>
    <row r="32" spans="2:13" ht="21.75" customHeight="1" x14ac:dyDescent="0.35">
      <c r="B32" s="108" t="s">
        <v>5</v>
      </c>
      <c r="C32" s="109">
        <f>IF(C5&gt;16100,(16100+C26),(C26+C27+C28+C29+C30))</f>
        <v>2076</v>
      </c>
      <c r="D32" s="111"/>
      <c r="E32" s="111"/>
      <c r="F32" s="111"/>
    </row>
    <row r="34" spans="2:18" ht="22.5" customHeight="1" x14ac:dyDescent="0.3">
      <c r="B34" s="65" t="s">
        <v>50</v>
      </c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7"/>
    </row>
    <row r="35" spans="2:18" ht="15.75" customHeight="1" x14ac:dyDescent="0.25">
      <c r="B35" s="68" t="s">
        <v>72</v>
      </c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70"/>
    </row>
    <row r="36" spans="2:18" ht="5.25" customHeight="1" x14ac:dyDescent="0.2">
      <c r="B36" s="71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3"/>
    </row>
    <row r="37" spans="2:18" ht="15.75" customHeight="1" x14ac:dyDescent="0.25">
      <c r="B37" s="341" t="s">
        <v>157</v>
      </c>
      <c r="C37" s="321"/>
      <c r="D37" s="321"/>
      <c r="E37" s="321"/>
      <c r="F37" s="321"/>
      <c r="G37" s="321"/>
      <c r="H37" s="321"/>
      <c r="I37" s="321"/>
      <c r="J37" s="321"/>
      <c r="K37" s="321"/>
      <c r="L37" s="321"/>
      <c r="M37" s="321"/>
      <c r="N37" s="321"/>
      <c r="O37" s="321"/>
      <c r="P37" s="321"/>
      <c r="Q37" s="321"/>
      <c r="R37" s="73"/>
    </row>
    <row r="38" spans="2:18" ht="6.75" customHeight="1" x14ac:dyDescent="0.2">
      <c r="B38" s="71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3"/>
    </row>
    <row r="39" spans="2:18" ht="15.75" customHeight="1" x14ac:dyDescent="0.25">
      <c r="B39" s="320" t="s">
        <v>81</v>
      </c>
      <c r="C39" s="321"/>
      <c r="D39" s="321"/>
      <c r="E39" s="321"/>
      <c r="F39" s="321"/>
      <c r="G39" s="321"/>
      <c r="H39" s="321"/>
      <c r="I39" s="321"/>
      <c r="J39" s="321"/>
      <c r="K39" s="321"/>
      <c r="L39" s="321"/>
      <c r="M39" s="321"/>
      <c r="N39" s="321"/>
      <c r="O39" s="321"/>
      <c r="P39" s="321"/>
      <c r="Q39" s="321"/>
      <c r="R39" s="322"/>
    </row>
    <row r="40" spans="2:18" ht="5.25" customHeight="1" x14ac:dyDescent="0.2">
      <c r="B40" s="71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3"/>
    </row>
    <row r="41" spans="2:18" ht="15.75" customHeight="1" x14ac:dyDescent="0.25">
      <c r="B41" s="323" t="s">
        <v>74</v>
      </c>
      <c r="C41" s="324"/>
      <c r="D41" s="324"/>
      <c r="E41" s="324"/>
      <c r="F41" s="324"/>
      <c r="G41" s="324"/>
      <c r="H41" s="324"/>
      <c r="I41" s="324"/>
      <c r="J41" s="324"/>
      <c r="K41" s="324"/>
      <c r="L41" s="324"/>
      <c r="M41" s="324"/>
      <c r="N41" s="74"/>
      <c r="O41" s="74"/>
      <c r="P41" s="74"/>
      <c r="Q41" s="74"/>
      <c r="R41" s="75"/>
    </row>
  </sheetData>
  <mergeCells count="9">
    <mergeCell ref="B2:D3"/>
    <mergeCell ref="B37:Q37"/>
    <mergeCell ref="B39:R39"/>
    <mergeCell ref="B41:M41"/>
    <mergeCell ref="B7:C7"/>
    <mergeCell ref="E7:F7"/>
    <mergeCell ref="B16:C16"/>
    <mergeCell ref="B25:C25"/>
    <mergeCell ref="G3:I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outlinePr summaryBelow="0" summaryRight="0"/>
  </sheetPr>
  <dimension ref="B1:R59"/>
  <sheetViews>
    <sheetView workbookViewId="0">
      <selection activeCell="C49" sqref="C49"/>
    </sheetView>
  </sheetViews>
  <sheetFormatPr defaultColWidth="12.5703125" defaultRowHeight="15.75" customHeight="1" x14ac:dyDescent="0.2"/>
  <cols>
    <col min="1" max="1" width="2.7109375" style="45" customWidth="1"/>
    <col min="2" max="2" width="49.5703125" style="45" customWidth="1"/>
    <col min="3" max="3" width="19.5703125" style="45" customWidth="1"/>
    <col min="4" max="4" width="18.7109375" style="46" bestFit="1" customWidth="1"/>
    <col min="5" max="5" width="16.42578125" style="46" customWidth="1"/>
    <col min="6" max="6" width="16.85546875" style="46" bestFit="1" customWidth="1"/>
    <col min="7" max="7" width="15.5703125" style="46" customWidth="1"/>
    <col min="8" max="8" width="15.140625" style="46" bestFit="1" customWidth="1"/>
    <col min="9" max="9" width="12.5703125" style="46"/>
    <col min="10" max="10" width="21.5703125" style="46" customWidth="1"/>
    <col min="11" max="11" width="20.7109375" style="46" customWidth="1"/>
    <col min="12" max="13" width="12.5703125" style="46"/>
    <col min="14" max="14" width="8" style="46" customWidth="1"/>
    <col min="15" max="15" width="6.5703125" style="46" customWidth="1"/>
    <col min="16" max="16" width="12.5703125" style="46"/>
    <col min="17" max="16384" width="12.5703125" style="45"/>
  </cols>
  <sheetData>
    <row r="1" spans="2:10" ht="9.75" customHeight="1" thickBot="1" x14ac:dyDescent="0.25"/>
    <row r="2" spans="2:10" ht="15.75" customHeight="1" thickBot="1" x14ac:dyDescent="0.25">
      <c r="B2" s="345" t="s">
        <v>33</v>
      </c>
      <c r="C2" s="346"/>
      <c r="D2" s="347"/>
    </row>
    <row r="3" spans="2:10" ht="25.5" customHeight="1" thickBot="1" x14ac:dyDescent="0.25">
      <c r="B3" s="348"/>
      <c r="C3" s="349"/>
      <c r="D3" s="350"/>
      <c r="F3" s="161" t="s">
        <v>149</v>
      </c>
      <c r="G3" s="159">
        <v>1</v>
      </c>
      <c r="H3" s="333" t="s">
        <v>150</v>
      </c>
      <c r="I3" s="334"/>
      <c r="J3" s="334"/>
    </row>
    <row r="4" spans="2:10" ht="33.75" thickBot="1" x14ac:dyDescent="0.5">
      <c r="B4" s="47"/>
      <c r="C4" s="76" t="s">
        <v>17</v>
      </c>
      <c r="D4" s="48" t="s">
        <v>15</v>
      </c>
      <c r="E4" s="48" t="s">
        <v>34</v>
      </c>
      <c r="F4" s="48" t="s">
        <v>35</v>
      </c>
      <c r="G4" s="48" t="s">
        <v>36</v>
      </c>
      <c r="H4" s="48" t="s">
        <v>37</v>
      </c>
    </row>
    <row r="5" spans="2:10" ht="21" thickBot="1" x14ac:dyDescent="0.35">
      <c r="B5" s="49" t="s">
        <v>12</v>
      </c>
      <c r="C5" s="110">
        <f>SUM(D5:H5)</f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50" t="s">
        <v>38</v>
      </c>
    </row>
    <row r="6" spans="2:10" ht="15.75" customHeight="1" x14ac:dyDescent="0.25">
      <c r="B6" s="51"/>
      <c r="C6" s="51"/>
    </row>
    <row r="7" spans="2:10" ht="23.25" customHeight="1" x14ac:dyDescent="0.35">
      <c r="B7" s="325" t="s">
        <v>0</v>
      </c>
      <c r="C7" s="326"/>
      <c r="E7" s="327" t="s">
        <v>0</v>
      </c>
      <c r="F7" s="328"/>
      <c r="G7" s="52"/>
      <c r="H7" s="52"/>
      <c r="I7" s="52"/>
      <c r="J7" s="52"/>
    </row>
    <row r="8" spans="2:10" ht="27" customHeight="1" thickBot="1" x14ac:dyDescent="0.4">
      <c r="B8" s="80" t="s">
        <v>82</v>
      </c>
      <c r="C8" s="81">
        <f>27852-(G3*14328)</f>
        <v>13524</v>
      </c>
      <c r="E8" s="52"/>
      <c r="F8" s="53" t="s">
        <v>15</v>
      </c>
      <c r="G8" s="52" t="s">
        <v>34</v>
      </c>
      <c r="H8" s="52" t="s">
        <v>35</v>
      </c>
      <c r="I8" s="52" t="s">
        <v>36</v>
      </c>
      <c r="J8" s="52" t="s">
        <v>37</v>
      </c>
    </row>
    <row r="9" spans="2:10" ht="15.75" hidden="1" customHeight="1" x14ac:dyDescent="0.35">
      <c r="B9" s="82" t="s">
        <v>22</v>
      </c>
      <c r="C9" s="83">
        <f>D5</f>
        <v>0</v>
      </c>
      <c r="E9" s="46" t="s">
        <v>2</v>
      </c>
      <c r="F9" s="237">
        <f>D5</f>
        <v>0</v>
      </c>
      <c r="G9" s="237">
        <f>E5</f>
        <v>0</v>
      </c>
      <c r="H9" s="237">
        <f t="shared" ref="H9:J9" si="0">F5</f>
        <v>0</v>
      </c>
      <c r="I9" s="237">
        <f t="shared" si="0"/>
        <v>0</v>
      </c>
      <c r="J9" s="237">
        <f t="shared" si="0"/>
        <v>0</v>
      </c>
    </row>
    <row r="10" spans="2:10" ht="15.75" hidden="1" customHeight="1" x14ac:dyDescent="0.35">
      <c r="B10" s="84" t="s">
        <v>43</v>
      </c>
      <c r="C10" s="85">
        <f>-F14</f>
        <v>0</v>
      </c>
      <c r="E10" s="46" t="s">
        <v>4</v>
      </c>
      <c r="F10" s="237">
        <f>IF(D5&lt;2000,D5,2000)</f>
        <v>0</v>
      </c>
      <c r="G10" s="237">
        <f t="shared" ref="G10:J10" si="1">IF(E5&lt;2000,E5,2000)</f>
        <v>0</v>
      </c>
      <c r="H10" s="237">
        <f t="shared" si="1"/>
        <v>0</v>
      </c>
      <c r="I10" s="237">
        <f t="shared" si="1"/>
        <v>0</v>
      </c>
      <c r="J10" s="237">
        <f t="shared" si="1"/>
        <v>0</v>
      </c>
    </row>
    <row r="11" spans="2:10" ht="15.75" hidden="1" customHeight="1" x14ac:dyDescent="0.35">
      <c r="B11" s="82" t="s">
        <v>40</v>
      </c>
      <c r="C11" s="83">
        <f>E5</f>
        <v>0</v>
      </c>
      <c r="E11" s="46" t="s">
        <v>6</v>
      </c>
      <c r="F11" s="237">
        <f>IF(D5&gt;2000,(D5-2000),0)</f>
        <v>0</v>
      </c>
      <c r="G11" s="237">
        <f t="shared" ref="G11:J11" si="2">IF(E5&gt;2000,(E5-2000),0)</f>
        <v>0</v>
      </c>
      <c r="H11" s="237">
        <f t="shared" si="2"/>
        <v>0</v>
      </c>
      <c r="I11" s="237">
        <f t="shared" si="2"/>
        <v>0</v>
      </c>
      <c r="J11" s="237">
        <f t="shared" si="2"/>
        <v>0</v>
      </c>
    </row>
    <row r="12" spans="2:10" ht="15.75" hidden="1" customHeight="1" x14ac:dyDescent="0.35">
      <c r="B12" s="84" t="s">
        <v>43</v>
      </c>
      <c r="C12" s="85">
        <f>-G14</f>
        <v>0</v>
      </c>
      <c r="E12" s="46" t="s">
        <v>7</v>
      </c>
      <c r="F12" s="237">
        <f>F11*0.7</f>
        <v>0</v>
      </c>
      <c r="G12" s="237">
        <f t="shared" ref="G12:J12" si="3">G11*0.7</f>
        <v>0</v>
      </c>
      <c r="H12" s="237">
        <f t="shared" si="3"/>
        <v>0</v>
      </c>
      <c r="I12" s="237">
        <f t="shared" si="3"/>
        <v>0</v>
      </c>
      <c r="J12" s="237">
        <f t="shared" si="3"/>
        <v>0</v>
      </c>
    </row>
    <row r="13" spans="2:10" ht="15.75" hidden="1" customHeight="1" x14ac:dyDescent="0.35">
      <c r="B13" s="82" t="s">
        <v>41</v>
      </c>
      <c r="C13" s="83">
        <f>F5</f>
        <v>0</v>
      </c>
      <c r="E13" s="46" t="s">
        <v>9</v>
      </c>
      <c r="F13" s="237">
        <f>0.3*F11</f>
        <v>0</v>
      </c>
      <c r="G13" s="237">
        <f t="shared" ref="G13:J13" si="4">0.3*G11</f>
        <v>0</v>
      </c>
      <c r="H13" s="237">
        <f t="shared" si="4"/>
        <v>0</v>
      </c>
      <c r="I13" s="237">
        <f t="shared" si="4"/>
        <v>0</v>
      </c>
      <c r="J13" s="237">
        <f t="shared" si="4"/>
        <v>0</v>
      </c>
    </row>
    <row r="14" spans="2:10" ht="15.75" hidden="1" customHeight="1" x14ac:dyDescent="0.35">
      <c r="B14" s="84" t="s">
        <v>43</v>
      </c>
      <c r="C14" s="85">
        <f>-H14</f>
        <v>0</v>
      </c>
      <c r="E14" s="46" t="s">
        <v>10</v>
      </c>
      <c r="F14" s="237">
        <f t="shared" ref="F14" si="5">IF(D5&gt;8667,(D5-4000),F12)</f>
        <v>0</v>
      </c>
      <c r="G14" s="237">
        <f t="shared" ref="G14" si="6">IF(E5&gt;8667,(E5-4000),G12)</f>
        <v>0</v>
      </c>
      <c r="H14" s="237">
        <f t="shared" ref="H14" si="7">IF(F5&gt;8667,(F5-4000),H12)</f>
        <v>0</v>
      </c>
      <c r="I14" s="237">
        <f t="shared" ref="I14" si="8">IF(G5&gt;8667,(G5-4000),I12)</f>
        <v>0</v>
      </c>
      <c r="J14" s="237">
        <f t="shared" ref="J14" si="9">IF(H5&gt;8667,(H5-4000),J12)</f>
        <v>0</v>
      </c>
    </row>
    <row r="15" spans="2:10" ht="15.75" hidden="1" customHeight="1" x14ac:dyDescent="0.35">
      <c r="B15" s="82" t="s">
        <v>42</v>
      </c>
      <c r="C15" s="83">
        <f>G5</f>
        <v>0</v>
      </c>
      <c r="E15" s="46" t="s">
        <v>11</v>
      </c>
      <c r="F15" s="237">
        <f>IF((F10+F13)&lt;4000,F10+F13,4000)</f>
        <v>0</v>
      </c>
      <c r="G15" s="237">
        <f t="shared" ref="G15:J15" si="10">IF((G10+G13)&lt;4000,G10+G13,4000)</f>
        <v>0</v>
      </c>
      <c r="H15" s="237">
        <f>IF((H10+H13)&lt;4000,H10+H13,4000)</f>
        <v>0</v>
      </c>
      <c r="I15" s="237">
        <f t="shared" si="10"/>
        <v>0</v>
      </c>
      <c r="J15" s="237">
        <f t="shared" si="10"/>
        <v>0</v>
      </c>
    </row>
    <row r="16" spans="2:10" ht="15.75" hidden="1" customHeight="1" x14ac:dyDescent="0.35">
      <c r="B16" s="84" t="s">
        <v>43</v>
      </c>
      <c r="C16" s="85">
        <f>-I14</f>
        <v>0</v>
      </c>
      <c r="E16" s="54"/>
      <c r="F16" s="55"/>
      <c r="G16" s="55"/>
      <c r="H16" s="55"/>
      <c r="I16" s="55"/>
      <c r="J16" s="55"/>
    </row>
    <row r="17" spans="2:16" ht="15.75" hidden="1" customHeight="1" x14ac:dyDescent="0.35">
      <c r="B17" s="82" t="s">
        <v>39</v>
      </c>
      <c r="C17" s="83">
        <f>H5</f>
        <v>0</v>
      </c>
      <c r="E17" s="52"/>
      <c r="F17" s="52"/>
      <c r="G17" s="52"/>
      <c r="H17" s="52"/>
      <c r="I17" s="52"/>
      <c r="J17" s="52"/>
    </row>
    <row r="18" spans="2:16" ht="7.5" hidden="1" customHeight="1" thickBot="1" x14ac:dyDescent="0.4">
      <c r="B18" s="84" t="s">
        <v>43</v>
      </c>
      <c r="C18" s="85">
        <f>-J14</f>
        <v>0</v>
      </c>
    </row>
    <row r="19" spans="2:16" ht="21" customHeight="1" x14ac:dyDescent="0.35">
      <c r="B19" s="86" t="s">
        <v>49</v>
      </c>
      <c r="C19" s="87">
        <f>IF(SUM(C9:C18)&gt;8000,8000,SUM(C9:C18))</f>
        <v>0</v>
      </c>
      <c r="D19" s="238" t="s">
        <v>186</v>
      </c>
      <c r="E19" s="307" t="s">
        <v>47</v>
      </c>
      <c r="F19" s="308"/>
      <c r="G19" s="308"/>
      <c r="H19" s="308"/>
      <c r="I19" s="308"/>
      <c r="J19" s="308"/>
      <c r="K19" s="308"/>
      <c r="L19" s="308"/>
      <c r="M19" s="308"/>
      <c r="N19" s="308"/>
      <c r="O19" s="308"/>
      <c r="P19" s="309"/>
    </row>
    <row r="20" spans="2:16" ht="23.25" customHeight="1" thickBot="1" x14ac:dyDescent="0.4">
      <c r="B20" s="88" t="s">
        <v>5</v>
      </c>
      <c r="C20" s="89">
        <f>C8+C19</f>
        <v>13524</v>
      </c>
      <c r="E20" s="310" t="s">
        <v>80</v>
      </c>
      <c r="F20" s="311"/>
      <c r="G20" s="311"/>
      <c r="H20" s="311"/>
      <c r="I20" s="311"/>
      <c r="J20" s="311"/>
      <c r="K20" s="311"/>
      <c r="L20" s="311"/>
      <c r="M20" s="311"/>
      <c r="N20" s="311"/>
      <c r="O20" s="311"/>
      <c r="P20" s="312"/>
    </row>
    <row r="21" spans="2:16" ht="15.75" customHeight="1" thickBot="1" x14ac:dyDescent="0.4">
      <c r="B21" s="79"/>
      <c r="C21" s="79"/>
      <c r="E21" s="118" t="s">
        <v>151</v>
      </c>
      <c r="F21" s="60"/>
      <c r="G21" s="60"/>
      <c r="H21" s="60"/>
      <c r="I21" s="117"/>
      <c r="J21" s="60"/>
      <c r="K21" s="130" t="s">
        <v>48</v>
      </c>
      <c r="L21" s="60"/>
      <c r="M21" s="163" t="s">
        <v>152</v>
      </c>
      <c r="N21" s="117"/>
      <c r="O21" s="117"/>
      <c r="P21" s="119"/>
    </row>
    <row r="22" spans="2:16" ht="25.5" customHeight="1" thickBot="1" x14ac:dyDescent="0.4">
      <c r="B22" s="329" t="s">
        <v>8</v>
      </c>
      <c r="C22" s="330"/>
      <c r="E22" s="120" t="s">
        <v>155</v>
      </c>
      <c r="F22" s="121"/>
      <c r="G22" s="121"/>
      <c r="H22" s="121"/>
      <c r="I22" s="121"/>
      <c r="J22" s="121"/>
      <c r="K22" s="121"/>
      <c r="L22" s="121"/>
      <c r="M22" s="121"/>
      <c r="N22" s="122"/>
      <c r="O22" s="122"/>
      <c r="P22" s="123"/>
    </row>
    <row r="23" spans="2:16" ht="24" customHeight="1" x14ac:dyDescent="0.35">
      <c r="B23" s="90" t="s">
        <v>82</v>
      </c>
      <c r="C23" s="91">
        <f>19044-(G3*14328)</f>
        <v>4716</v>
      </c>
    </row>
    <row r="24" spans="2:16" ht="15.75" hidden="1" customHeight="1" x14ac:dyDescent="0.35">
      <c r="B24" s="92" t="s">
        <v>22</v>
      </c>
      <c r="C24" s="93">
        <f>D5</f>
        <v>0</v>
      </c>
    </row>
    <row r="25" spans="2:16" ht="15.75" hidden="1" customHeight="1" x14ac:dyDescent="0.35">
      <c r="B25" s="94" t="s">
        <v>23</v>
      </c>
      <c r="C25" s="95">
        <f>-IF(D5&gt;5000,(D5-5000),0)</f>
        <v>0</v>
      </c>
    </row>
    <row r="26" spans="2:16" ht="15.75" hidden="1" customHeight="1" x14ac:dyDescent="0.35">
      <c r="B26" s="92" t="s">
        <v>40</v>
      </c>
      <c r="C26" s="93">
        <f>E5</f>
        <v>0</v>
      </c>
    </row>
    <row r="27" spans="2:16" ht="15.75" hidden="1" customHeight="1" x14ac:dyDescent="0.35">
      <c r="B27" s="94" t="s">
        <v>23</v>
      </c>
      <c r="C27" s="95">
        <f>-IF(E5&gt;5000,(E5-5000),0)</f>
        <v>0</v>
      </c>
    </row>
    <row r="28" spans="2:16" ht="15.75" hidden="1" customHeight="1" x14ac:dyDescent="0.35">
      <c r="B28" s="92" t="s">
        <v>41</v>
      </c>
      <c r="C28" s="93">
        <f>F5</f>
        <v>0</v>
      </c>
    </row>
    <row r="29" spans="2:16" ht="15.75" hidden="1" customHeight="1" x14ac:dyDescent="0.35">
      <c r="B29" s="94" t="s">
        <v>23</v>
      </c>
      <c r="C29" s="95">
        <f>-IF(F5&gt;5000,(F5-5000),0)</f>
        <v>0</v>
      </c>
    </row>
    <row r="30" spans="2:16" ht="15.75" hidden="1" customHeight="1" x14ac:dyDescent="0.35">
      <c r="B30" s="92" t="s">
        <v>42</v>
      </c>
      <c r="C30" s="93">
        <f>G5</f>
        <v>0</v>
      </c>
    </row>
    <row r="31" spans="2:16" ht="15.75" hidden="1" customHeight="1" x14ac:dyDescent="0.35">
      <c r="B31" s="94" t="s">
        <v>23</v>
      </c>
      <c r="C31" s="95">
        <f>-IF(G5&gt;5000,(G5-5000),0)</f>
        <v>0</v>
      </c>
    </row>
    <row r="32" spans="2:16" ht="15.75" hidden="1" customHeight="1" x14ac:dyDescent="0.35">
      <c r="B32" s="92" t="s">
        <v>39</v>
      </c>
      <c r="C32" s="93">
        <f>H5</f>
        <v>0</v>
      </c>
    </row>
    <row r="33" spans="2:3" ht="15.75" hidden="1" customHeight="1" x14ac:dyDescent="0.35">
      <c r="B33" s="94" t="s">
        <v>23</v>
      </c>
      <c r="C33" s="95">
        <f>-IF(H5&gt;5000,(H5-5000),0)</f>
        <v>0</v>
      </c>
    </row>
    <row r="34" spans="2:3" ht="22.5" customHeight="1" x14ac:dyDescent="0.35">
      <c r="B34" s="96" t="s">
        <v>49</v>
      </c>
      <c r="C34" s="97">
        <f>IF(SUM(C24:C33)&gt;10000,10000,SUM(C24:C33))</f>
        <v>0</v>
      </c>
    </row>
    <row r="35" spans="2:3" ht="25.5" customHeight="1" x14ac:dyDescent="0.35">
      <c r="B35" s="98" t="s">
        <v>5</v>
      </c>
      <c r="C35" s="99">
        <f>SUM(C23,C34)</f>
        <v>4716</v>
      </c>
    </row>
    <row r="36" spans="2:3" ht="15.75" customHeight="1" x14ac:dyDescent="0.35">
      <c r="B36" s="79"/>
      <c r="C36" s="79"/>
    </row>
    <row r="37" spans="2:3" ht="23.25" customHeight="1" x14ac:dyDescent="0.35">
      <c r="B37" s="344" t="s">
        <v>175</v>
      </c>
      <c r="C37" s="332"/>
    </row>
    <row r="38" spans="2:3" ht="21" customHeight="1" x14ac:dyDescent="0.35">
      <c r="B38" s="126" t="s">
        <v>82</v>
      </c>
      <c r="C38" s="127">
        <f>15792-(G3*14328)</f>
        <v>1464</v>
      </c>
    </row>
    <row r="39" spans="2:3" ht="15.75" hidden="1" customHeight="1" x14ac:dyDescent="0.35">
      <c r="B39" s="92" t="s">
        <v>22</v>
      </c>
      <c r="C39" s="93">
        <f>D5</f>
        <v>0</v>
      </c>
    </row>
    <row r="40" spans="2:3" ht="15.75" hidden="1" customHeight="1" x14ac:dyDescent="0.35">
      <c r="B40" s="94" t="s">
        <v>23</v>
      </c>
      <c r="C40" s="95">
        <f>-IF(D5&gt;8050,(D5-8050),0)</f>
        <v>0</v>
      </c>
    </row>
    <row r="41" spans="2:3" ht="15.75" hidden="1" customHeight="1" x14ac:dyDescent="0.35">
      <c r="B41" s="92" t="s">
        <v>40</v>
      </c>
      <c r="C41" s="93">
        <f>E5</f>
        <v>0</v>
      </c>
    </row>
    <row r="42" spans="2:3" ht="15.75" hidden="1" customHeight="1" x14ac:dyDescent="0.35">
      <c r="B42" s="94" t="s">
        <v>23</v>
      </c>
      <c r="C42" s="95">
        <f>-IF(E5&gt;8050,(E5-8050),0)</f>
        <v>0</v>
      </c>
    </row>
    <row r="43" spans="2:3" ht="15.75" hidden="1" customHeight="1" x14ac:dyDescent="0.35">
      <c r="B43" s="92" t="s">
        <v>41</v>
      </c>
      <c r="C43" s="93">
        <f>F5</f>
        <v>0</v>
      </c>
    </row>
    <row r="44" spans="2:3" ht="15.75" hidden="1" customHeight="1" x14ac:dyDescent="0.35">
      <c r="B44" s="94" t="s">
        <v>23</v>
      </c>
      <c r="C44" s="95">
        <f>-IF(F5&gt;8050,(F5-8050),0)</f>
        <v>0</v>
      </c>
    </row>
    <row r="45" spans="2:3" ht="15.75" hidden="1" customHeight="1" x14ac:dyDescent="0.35">
      <c r="B45" s="92" t="s">
        <v>42</v>
      </c>
      <c r="C45" s="93">
        <f>G5</f>
        <v>0</v>
      </c>
    </row>
    <row r="46" spans="2:3" ht="15.75" hidden="1" customHeight="1" x14ac:dyDescent="0.35">
      <c r="B46" s="94" t="s">
        <v>23</v>
      </c>
      <c r="C46" s="95">
        <f>-IF(G5&gt;8050,(G5-8050),0)</f>
        <v>0</v>
      </c>
    </row>
    <row r="47" spans="2:3" ht="15.75" hidden="1" customHeight="1" x14ac:dyDescent="0.35">
      <c r="B47" s="92" t="s">
        <v>39</v>
      </c>
      <c r="C47" s="93">
        <f>H5</f>
        <v>0</v>
      </c>
    </row>
    <row r="48" spans="2:3" ht="15.75" hidden="1" customHeight="1" x14ac:dyDescent="0.35">
      <c r="B48" s="94" t="s">
        <v>23</v>
      </c>
      <c r="C48" s="95">
        <f>-IF(H5&gt;8050,(H5-8050),0)</f>
        <v>0</v>
      </c>
    </row>
    <row r="49" spans="2:18" ht="20.25" customHeight="1" x14ac:dyDescent="0.35">
      <c r="B49" s="124" t="s">
        <v>49</v>
      </c>
      <c r="C49" s="125">
        <f>IF(SUM(C39:C48)&gt;16100,16100,SUM(C39:C48))</f>
        <v>0</v>
      </c>
    </row>
    <row r="50" spans="2:18" ht="20.25" customHeight="1" x14ac:dyDescent="0.35">
      <c r="B50" s="128" t="s">
        <v>5</v>
      </c>
      <c r="C50" s="129">
        <f>SUM(C38,C49)</f>
        <v>1464</v>
      </c>
    </row>
    <row r="52" spans="2:18" ht="21.75" customHeight="1" x14ac:dyDescent="0.3">
      <c r="B52" s="65" t="s">
        <v>50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7"/>
    </row>
    <row r="53" spans="2:18" ht="15.75" customHeight="1" x14ac:dyDescent="0.25">
      <c r="B53" s="68" t="s">
        <v>72</v>
      </c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70"/>
    </row>
    <row r="54" spans="2:18" ht="6" customHeight="1" x14ac:dyDescent="0.2">
      <c r="B54" s="71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3"/>
    </row>
    <row r="55" spans="2:18" ht="15.75" customHeight="1" x14ac:dyDescent="0.25">
      <c r="B55" s="320" t="s">
        <v>158</v>
      </c>
      <c r="C55" s="321"/>
      <c r="D55" s="321"/>
      <c r="E55" s="321"/>
      <c r="F55" s="321"/>
      <c r="G55" s="321"/>
      <c r="H55" s="321"/>
      <c r="I55" s="321"/>
      <c r="J55" s="321"/>
      <c r="K55" s="321"/>
      <c r="L55" s="321"/>
      <c r="M55" s="321"/>
      <c r="N55" s="321"/>
      <c r="O55" s="321"/>
      <c r="P55" s="321"/>
      <c r="Q55" s="321"/>
      <c r="R55" s="73"/>
    </row>
    <row r="56" spans="2:18" ht="6" customHeight="1" x14ac:dyDescent="0.2">
      <c r="B56" s="71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3"/>
    </row>
    <row r="57" spans="2:18" ht="15.75" customHeight="1" x14ac:dyDescent="0.25">
      <c r="B57" s="320" t="s">
        <v>81</v>
      </c>
      <c r="C57" s="321"/>
      <c r="D57" s="321"/>
      <c r="E57" s="321"/>
      <c r="F57" s="321"/>
      <c r="G57" s="321"/>
      <c r="H57" s="321"/>
      <c r="I57" s="321"/>
      <c r="J57" s="321"/>
      <c r="K57" s="321"/>
      <c r="L57" s="321"/>
      <c r="M57" s="321"/>
      <c r="N57" s="321"/>
      <c r="O57" s="321"/>
      <c r="P57" s="321"/>
      <c r="Q57" s="321"/>
      <c r="R57" s="322"/>
    </row>
    <row r="58" spans="2:18" ht="6.75" customHeight="1" x14ac:dyDescent="0.2">
      <c r="B58" s="71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3"/>
    </row>
    <row r="59" spans="2:18" ht="15.75" customHeight="1" x14ac:dyDescent="0.25">
      <c r="B59" s="323" t="s">
        <v>74</v>
      </c>
      <c r="C59" s="324"/>
      <c r="D59" s="324"/>
      <c r="E59" s="324"/>
      <c r="F59" s="324"/>
      <c r="G59" s="324"/>
      <c r="H59" s="324"/>
      <c r="I59" s="324"/>
      <c r="J59" s="324"/>
      <c r="K59" s="324"/>
      <c r="L59" s="324"/>
      <c r="M59" s="324"/>
      <c r="N59" s="74"/>
      <c r="O59" s="74"/>
      <c r="P59" s="74"/>
      <c r="Q59" s="74"/>
      <c r="R59" s="75"/>
    </row>
  </sheetData>
  <mergeCells count="11">
    <mergeCell ref="B2:D3"/>
    <mergeCell ref="E20:P20"/>
    <mergeCell ref="E19:P19"/>
    <mergeCell ref="B55:Q55"/>
    <mergeCell ref="B57:R57"/>
    <mergeCell ref="H3:J3"/>
    <mergeCell ref="B59:M59"/>
    <mergeCell ref="B7:C7"/>
    <mergeCell ref="E7:F7"/>
    <mergeCell ref="B22:C22"/>
    <mergeCell ref="B37:C3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  <outlinePr summaryBelow="0" summaryRight="0"/>
  </sheetPr>
  <dimension ref="B1:R65"/>
  <sheetViews>
    <sheetView workbookViewId="0">
      <selection activeCell="C55" sqref="C55"/>
    </sheetView>
  </sheetViews>
  <sheetFormatPr defaultColWidth="12.5703125" defaultRowHeight="15.75" customHeight="1" x14ac:dyDescent="0.2"/>
  <cols>
    <col min="1" max="1" width="2.5703125" style="45" customWidth="1"/>
    <col min="2" max="2" width="49.42578125" style="45" customWidth="1"/>
    <col min="3" max="3" width="21.42578125" style="45" customWidth="1"/>
    <col min="4" max="4" width="17" style="46" bestFit="1" customWidth="1"/>
    <col min="5" max="5" width="20.42578125" style="46" customWidth="1"/>
    <col min="6" max="6" width="17.5703125" style="46" customWidth="1"/>
    <col min="7" max="8" width="15.140625" style="46" bestFit="1" customWidth="1"/>
    <col min="9" max="9" width="12.5703125" style="46"/>
    <col min="10" max="10" width="17.140625" style="46" customWidth="1"/>
    <col min="11" max="11" width="21.140625" style="46" customWidth="1"/>
    <col min="12" max="16" width="12.5703125" style="46"/>
    <col min="17" max="16384" width="12.5703125" style="45"/>
  </cols>
  <sheetData>
    <row r="1" spans="2:17" ht="10.5" customHeight="1" thickBot="1" x14ac:dyDescent="0.25"/>
    <row r="2" spans="2:17" ht="15.75" customHeight="1" thickBot="1" x14ac:dyDescent="0.25">
      <c r="B2" s="351" t="s">
        <v>46</v>
      </c>
      <c r="C2" s="352"/>
      <c r="D2" s="353"/>
    </row>
    <row r="3" spans="2:17" ht="31.5" customHeight="1" thickBot="1" x14ac:dyDescent="0.25">
      <c r="B3" s="354"/>
      <c r="C3" s="355"/>
      <c r="D3" s="356"/>
      <c r="F3" s="161" t="s">
        <v>149</v>
      </c>
      <c r="G3" s="162">
        <v>1</v>
      </c>
      <c r="H3" s="333" t="s">
        <v>150</v>
      </c>
      <c r="I3" s="334"/>
      <c r="J3" s="334"/>
    </row>
    <row r="4" spans="2:17" ht="33.75" thickBot="1" x14ac:dyDescent="0.5">
      <c r="B4" s="47"/>
      <c r="C4" s="76" t="s">
        <v>17</v>
      </c>
      <c r="D4" s="48" t="s">
        <v>15</v>
      </c>
      <c r="E4" s="48" t="s">
        <v>16</v>
      </c>
      <c r="F4" s="48" t="s">
        <v>34</v>
      </c>
      <c r="G4" s="48" t="s">
        <v>35</v>
      </c>
      <c r="H4" s="48" t="s">
        <v>36</v>
      </c>
      <c r="I4" s="48" t="s">
        <v>37</v>
      </c>
      <c r="Q4" s="46"/>
    </row>
    <row r="5" spans="2:17" ht="21" thickBot="1" x14ac:dyDescent="0.35">
      <c r="B5" s="49" t="s">
        <v>12</v>
      </c>
      <c r="C5" s="110">
        <f>SUM(D5:I5)</f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50" t="s">
        <v>38</v>
      </c>
      <c r="Q5" s="46"/>
    </row>
    <row r="6" spans="2:17" ht="15.75" customHeight="1" x14ac:dyDescent="0.25">
      <c r="B6" s="51"/>
      <c r="C6" s="51"/>
    </row>
    <row r="7" spans="2:17" ht="23.25" x14ac:dyDescent="0.35">
      <c r="B7" s="325" t="s">
        <v>0</v>
      </c>
      <c r="C7" s="326"/>
      <c r="E7" s="327" t="s">
        <v>0</v>
      </c>
      <c r="F7" s="328"/>
      <c r="G7" s="52"/>
      <c r="H7" s="52"/>
      <c r="I7" s="52"/>
      <c r="J7" s="52"/>
      <c r="K7" s="52"/>
      <c r="L7" s="52"/>
    </row>
    <row r="8" spans="2:17" ht="23.25" x14ac:dyDescent="0.35">
      <c r="B8" s="80" t="s">
        <v>82</v>
      </c>
      <c r="C8" s="81">
        <f>38412-(G3*19392)</f>
        <v>19020</v>
      </c>
      <c r="E8" s="52"/>
      <c r="F8" s="53" t="s">
        <v>15</v>
      </c>
      <c r="G8" s="52" t="s">
        <v>34</v>
      </c>
      <c r="H8" s="52" t="s">
        <v>35</v>
      </c>
      <c r="I8" s="52" t="s">
        <v>36</v>
      </c>
      <c r="J8" s="52" t="s">
        <v>37</v>
      </c>
      <c r="K8" s="52" t="s">
        <v>16</v>
      </c>
      <c r="L8" s="52"/>
    </row>
    <row r="9" spans="2:17" ht="15.75" hidden="1" customHeight="1" x14ac:dyDescent="0.35">
      <c r="B9" s="82" t="s">
        <v>22</v>
      </c>
      <c r="C9" s="83">
        <f>D5</f>
        <v>0</v>
      </c>
      <c r="E9" s="46" t="s">
        <v>2</v>
      </c>
      <c r="F9" s="237">
        <f>D5</f>
        <v>0</v>
      </c>
      <c r="G9" s="237">
        <f>F5</f>
        <v>0</v>
      </c>
      <c r="H9" s="237">
        <f>G5</f>
        <v>0</v>
      </c>
      <c r="I9" s="237">
        <f>H5</f>
        <v>0</v>
      </c>
      <c r="J9" s="237">
        <f>I5</f>
        <v>0</v>
      </c>
      <c r="K9" s="53">
        <f>E5</f>
        <v>0</v>
      </c>
      <c r="L9" s="52"/>
    </row>
    <row r="10" spans="2:17" ht="15.75" hidden="1" customHeight="1" x14ac:dyDescent="0.35">
      <c r="B10" s="84" t="s">
        <v>43</v>
      </c>
      <c r="C10" s="85">
        <f>-F14</f>
        <v>0</v>
      </c>
      <c r="E10" s="46" t="s">
        <v>4</v>
      </c>
      <c r="F10" s="237">
        <f>IF(D5&lt;2000,D5,2000)</f>
        <v>0</v>
      </c>
      <c r="G10" s="237">
        <f>IF(F5&lt;2000,F5,2000)</f>
        <v>0</v>
      </c>
      <c r="H10" s="237">
        <f>IF(G5&lt;2000,G5,2000)</f>
        <v>0</v>
      </c>
      <c r="I10" s="237">
        <f>IF(H5&lt;2000,H5,2000)</f>
        <v>0</v>
      </c>
      <c r="J10" s="237">
        <f>IF(I5&lt;2000,I5,2000)</f>
        <v>0</v>
      </c>
      <c r="K10" s="53">
        <f>IF(E5&lt;2000,E5,2000)</f>
        <v>0</v>
      </c>
      <c r="L10" s="52"/>
    </row>
    <row r="11" spans="2:17" ht="15.75" hidden="1" customHeight="1" x14ac:dyDescent="0.35">
      <c r="B11" s="82" t="s">
        <v>19</v>
      </c>
      <c r="C11" s="83">
        <f>E5</f>
        <v>0</v>
      </c>
      <c r="E11" s="46" t="s">
        <v>6</v>
      </c>
      <c r="F11" s="237">
        <f>IF(D5&gt;2000,(D5-2000),0)</f>
        <v>0</v>
      </c>
      <c r="G11" s="237">
        <f>IF(F5&gt;2000,(F5-2000),0)</f>
        <v>0</v>
      </c>
      <c r="H11" s="237">
        <f>IF(G5&gt;2000,(G5-2000),0)</f>
        <v>0</v>
      </c>
      <c r="I11" s="237">
        <f>IF(H5&gt;2000,(H5-2000),0)</f>
        <v>0</v>
      </c>
      <c r="J11" s="237">
        <f>IF(I5&gt;2000,(I5-2000),0)</f>
        <v>0</v>
      </c>
      <c r="K11" s="53">
        <f>IF(E5&gt;2000,(E5-2000),0)</f>
        <v>0</v>
      </c>
      <c r="L11" s="52"/>
    </row>
    <row r="12" spans="2:17" ht="15.75" hidden="1" customHeight="1" x14ac:dyDescent="0.35">
      <c r="B12" s="84" t="s">
        <v>43</v>
      </c>
      <c r="C12" s="85">
        <f>-K14</f>
        <v>0</v>
      </c>
      <c r="E12" s="46" t="s">
        <v>7</v>
      </c>
      <c r="F12" s="237">
        <f>F11*0.7</f>
        <v>0</v>
      </c>
      <c r="G12" s="237">
        <f t="shared" ref="G12:K12" si="0">G11*0.7</f>
        <v>0</v>
      </c>
      <c r="H12" s="237">
        <f t="shared" si="0"/>
        <v>0</v>
      </c>
      <c r="I12" s="237">
        <f t="shared" si="0"/>
        <v>0</v>
      </c>
      <c r="J12" s="237">
        <f t="shared" si="0"/>
        <v>0</v>
      </c>
      <c r="K12" s="53">
        <f t="shared" si="0"/>
        <v>0</v>
      </c>
      <c r="L12" s="52"/>
    </row>
    <row r="13" spans="2:17" ht="15.75" hidden="1" customHeight="1" x14ac:dyDescent="0.35">
      <c r="B13" s="82" t="s">
        <v>40</v>
      </c>
      <c r="C13" s="83">
        <f>F5</f>
        <v>0</v>
      </c>
      <c r="E13" s="46" t="s">
        <v>9</v>
      </c>
      <c r="F13" s="237">
        <f>0.3*F11</f>
        <v>0</v>
      </c>
      <c r="G13" s="237">
        <f t="shared" ref="G13:K13" si="1">0.3*G11</f>
        <v>0</v>
      </c>
      <c r="H13" s="237">
        <f t="shared" si="1"/>
        <v>0</v>
      </c>
      <c r="I13" s="237">
        <f t="shared" si="1"/>
        <v>0</v>
      </c>
      <c r="J13" s="237">
        <f t="shared" si="1"/>
        <v>0</v>
      </c>
      <c r="K13" s="53">
        <f t="shared" si="1"/>
        <v>0</v>
      </c>
      <c r="L13" s="52"/>
    </row>
    <row r="14" spans="2:17" ht="15.75" hidden="1" customHeight="1" x14ac:dyDescent="0.35">
      <c r="B14" s="84" t="s">
        <v>43</v>
      </c>
      <c r="C14" s="85">
        <f>-G14</f>
        <v>0</v>
      </c>
      <c r="E14" s="46" t="s">
        <v>10</v>
      </c>
      <c r="F14" s="237">
        <f t="shared" ref="F14" si="2">IF(D5&gt;8667,(D5-4000),F12)</f>
        <v>0</v>
      </c>
      <c r="G14" s="237">
        <f>IF(F5&gt;8667,(F5-4000),G12)</f>
        <v>0</v>
      </c>
      <c r="H14" s="237">
        <f>IF(G5&gt;8667,(G5-4000),H12)</f>
        <v>0</v>
      </c>
      <c r="I14" s="237">
        <f>IF(H5&gt;8667,(H5-4000),I12)</f>
        <v>0</v>
      </c>
      <c r="J14" s="237">
        <f>IF(I5&gt;8667,(I5-4000),J12)</f>
        <v>0</v>
      </c>
      <c r="K14" s="53">
        <f>IF(E5&gt;8667,(E5-4000),K12)</f>
        <v>0</v>
      </c>
      <c r="L14" s="52"/>
    </row>
    <row r="15" spans="2:17" ht="15.75" hidden="1" customHeight="1" x14ac:dyDescent="0.35">
      <c r="B15" s="82" t="s">
        <v>41</v>
      </c>
      <c r="C15" s="83">
        <f>G5</f>
        <v>0</v>
      </c>
      <c r="E15" s="46" t="s">
        <v>11</v>
      </c>
      <c r="F15" s="237">
        <f>IF((F10+F13)&lt;4000,F10+F13,4000)</f>
        <v>0</v>
      </c>
      <c r="G15" s="237">
        <f t="shared" ref="G15:K15" si="3">IF((G10+G13)&lt;4000,G10+G13,4000)</f>
        <v>0</v>
      </c>
      <c r="H15" s="237">
        <f>IF((H10+H13)&lt;4000,H10+H13,4000)</f>
        <v>0</v>
      </c>
      <c r="I15" s="237">
        <f t="shared" si="3"/>
        <v>0</v>
      </c>
      <c r="J15" s="237">
        <f t="shared" si="3"/>
        <v>0</v>
      </c>
      <c r="K15" s="53">
        <f t="shared" si="3"/>
        <v>0</v>
      </c>
      <c r="L15" s="52"/>
    </row>
    <row r="16" spans="2:17" ht="15.75" hidden="1" customHeight="1" x14ac:dyDescent="0.35">
      <c r="B16" s="84" t="s">
        <v>43</v>
      </c>
      <c r="C16" s="85">
        <f>-H14</f>
        <v>0</v>
      </c>
      <c r="E16" s="54"/>
      <c r="F16" s="55"/>
      <c r="G16" s="55"/>
      <c r="H16" s="55"/>
      <c r="I16" s="55"/>
      <c r="J16" s="55"/>
      <c r="K16" s="52"/>
      <c r="L16" s="52"/>
    </row>
    <row r="17" spans="2:16" ht="15.75" hidden="1" customHeight="1" x14ac:dyDescent="0.35">
      <c r="B17" s="82" t="s">
        <v>42</v>
      </c>
      <c r="C17" s="83">
        <f>H5</f>
        <v>0</v>
      </c>
    </row>
    <row r="18" spans="2:16" ht="15.75" hidden="1" customHeight="1" x14ac:dyDescent="0.35">
      <c r="B18" s="84" t="s">
        <v>43</v>
      </c>
      <c r="C18" s="85">
        <f>-I14</f>
        <v>0</v>
      </c>
    </row>
    <row r="19" spans="2:16" ht="15.75" hidden="1" customHeight="1" x14ac:dyDescent="0.35">
      <c r="B19" s="82" t="s">
        <v>39</v>
      </c>
      <c r="C19" s="83">
        <f>I5</f>
        <v>0</v>
      </c>
    </row>
    <row r="20" spans="2:16" ht="15.75" hidden="1" customHeight="1" thickBot="1" x14ac:dyDescent="0.4">
      <c r="B20" s="84" t="s">
        <v>43</v>
      </c>
      <c r="C20" s="85">
        <f>-J14</f>
        <v>0</v>
      </c>
    </row>
    <row r="21" spans="2:16" ht="26.25" thickBot="1" x14ac:dyDescent="0.4">
      <c r="B21" s="86" t="s">
        <v>49</v>
      </c>
      <c r="C21" s="87">
        <f>IF(SUM(C9:C20)&gt;8000,8000,SUM(C9:C20))</f>
        <v>0</v>
      </c>
      <c r="D21" s="238" t="s">
        <v>188</v>
      </c>
      <c r="E21" s="357"/>
      <c r="F21" s="357"/>
      <c r="G21" s="357"/>
      <c r="H21" s="357"/>
      <c r="I21" s="357"/>
      <c r="J21" s="357"/>
      <c r="K21" s="357"/>
      <c r="L21" s="357"/>
      <c r="M21" s="357"/>
      <c r="N21" s="357"/>
      <c r="O21" s="357"/>
      <c r="P21" s="357"/>
    </row>
    <row r="22" spans="2:16" ht="23.25" x14ac:dyDescent="0.35">
      <c r="B22" s="88" t="s">
        <v>5</v>
      </c>
      <c r="C22" s="89">
        <f>SUM(C8,C21)</f>
        <v>19020</v>
      </c>
      <c r="E22" s="307" t="s">
        <v>47</v>
      </c>
      <c r="F22" s="308"/>
      <c r="G22" s="308"/>
      <c r="H22" s="308"/>
      <c r="I22" s="308"/>
      <c r="J22" s="308"/>
      <c r="K22" s="308"/>
      <c r="L22" s="308"/>
      <c r="M22" s="308"/>
      <c r="N22" s="308"/>
      <c r="O22" s="308"/>
      <c r="P22" s="309"/>
    </row>
    <row r="23" spans="2:16" ht="15.75" customHeight="1" thickBot="1" x14ac:dyDescent="0.4">
      <c r="B23" s="79"/>
      <c r="C23" s="79"/>
      <c r="E23" s="234" t="s">
        <v>80</v>
      </c>
      <c r="F23" s="235"/>
      <c r="G23" s="235"/>
      <c r="H23" s="235"/>
      <c r="I23" s="235"/>
      <c r="J23" s="235"/>
      <c r="K23" s="235"/>
      <c r="L23" s="235"/>
      <c r="M23" s="235"/>
      <c r="N23" s="235"/>
      <c r="O23" s="235"/>
      <c r="P23" s="236"/>
    </row>
    <row r="24" spans="2:16" ht="24" thickBot="1" x14ac:dyDescent="0.4">
      <c r="B24" s="329" t="s">
        <v>8</v>
      </c>
      <c r="C24" s="330"/>
      <c r="E24" s="118" t="s">
        <v>151</v>
      </c>
      <c r="F24" s="60"/>
      <c r="G24" s="60"/>
      <c r="H24" s="60"/>
      <c r="I24" s="117"/>
      <c r="J24" s="60"/>
      <c r="K24" s="130" t="s">
        <v>48</v>
      </c>
      <c r="L24" s="60"/>
      <c r="M24" s="163" t="s">
        <v>152</v>
      </c>
      <c r="N24" s="117"/>
      <c r="O24" s="117"/>
      <c r="P24" s="119"/>
    </row>
    <row r="25" spans="2:16" ht="24" thickBot="1" x14ac:dyDescent="0.4">
      <c r="B25" s="90" t="s">
        <v>82</v>
      </c>
      <c r="C25" s="91">
        <f>26232-(G3*19392)</f>
        <v>6840</v>
      </c>
      <c r="E25" s="120" t="s">
        <v>155</v>
      </c>
      <c r="F25" s="121"/>
      <c r="G25" s="121"/>
      <c r="H25" s="121"/>
      <c r="I25" s="121"/>
      <c r="J25" s="121"/>
      <c r="K25" s="121"/>
      <c r="L25" s="121"/>
      <c r="M25" s="121"/>
      <c r="N25" s="122"/>
      <c r="O25" s="122"/>
      <c r="P25" s="123"/>
    </row>
    <row r="26" spans="2:16" ht="15.75" hidden="1" customHeight="1" x14ac:dyDescent="0.35">
      <c r="B26" s="92" t="s">
        <v>22</v>
      </c>
      <c r="C26" s="93">
        <f>D5</f>
        <v>0</v>
      </c>
    </row>
    <row r="27" spans="2:16" ht="15.75" hidden="1" customHeight="1" x14ac:dyDescent="0.35">
      <c r="B27" s="94" t="s">
        <v>23</v>
      </c>
      <c r="C27" s="95">
        <f>-IF(D5&gt;5000,(D5-5000),0)</f>
        <v>0</v>
      </c>
    </row>
    <row r="28" spans="2:16" ht="15.75" hidden="1" customHeight="1" x14ac:dyDescent="0.35">
      <c r="B28" s="92" t="s">
        <v>19</v>
      </c>
      <c r="C28" s="93">
        <f>E5</f>
        <v>0</v>
      </c>
    </row>
    <row r="29" spans="2:16" ht="15.75" hidden="1" customHeight="1" x14ac:dyDescent="0.35">
      <c r="B29" s="94" t="s">
        <v>23</v>
      </c>
      <c r="C29" s="95">
        <f>-IF(E5&gt;5000,(E5-5000),0)</f>
        <v>0</v>
      </c>
    </row>
    <row r="30" spans="2:16" ht="15.75" hidden="1" customHeight="1" x14ac:dyDescent="0.35">
      <c r="B30" s="92" t="s">
        <v>40</v>
      </c>
      <c r="C30" s="93">
        <f>F5</f>
        <v>0</v>
      </c>
    </row>
    <row r="31" spans="2:16" ht="15.75" hidden="1" customHeight="1" x14ac:dyDescent="0.35">
      <c r="B31" s="94" t="s">
        <v>23</v>
      </c>
      <c r="C31" s="95">
        <f>-IF(F5&gt;5000,(F5-5000),0)</f>
        <v>0</v>
      </c>
    </row>
    <row r="32" spans="2:16" ht="15.75" hidden="1" customHeight="1" x14ac:dyDescent="0.35">
      <c r="B32" s="92" t="s">
        <v>41</v>
      </c>
      <c r="C32" s="93">
        <f>G5</f>
        <v>0</v>
      </c>
    </row>
    <row r="33" spans="2:3" ht="15.75" hidden="1" customHeight="1" x14ac:dyDescent="0.35">
      <c r="B33" s="94" t="s">
        <v>23</v>
      </c>
      <c r="C33" s="95">
        <f>-IF(G5&gt;5000,(G5-5000),0)</f>
        <v>0</v>
      </c>
    </row>
    <row r="34" spans="2:3" ht="15.75" hidden="1" customHeight="1" x14ac:dyDescent="0.35">
      <c r="B34" s="92" t="s">
        <v>42</v>
      </c>
      <c r="C34" s="93">
        <f>H5</f>
        <v>0</v>
      </c>
    </row>
    <row r="35" spans="2:3" ht="15.75" hidden="1" customHeight="1" x14ac:dyDescent="0.35">
      <c r="B35" s="94" t="s">
        <v>23</v>
      </c>
      <c r="C35" s="95">
        <f>-IF(H5&gt;5000,(H5-5000),0)</f>
        <v>0</v>
      </c>
    </row>
    <row r="36" spans="2:3" ht="15.75" hidden="1" customHeight="1" x14ac:dyDescent="0.35">
      <c r="B36" s="92" t="s">
        <v>39</v>
      </c>
      <c r="C36" s="93">
        <f>I5</f>
        <v>0</v>
      </c>
    </row>
    <row r="37" spans="2:3" ht="15.75" hidden="1" customHeight="1" x14ac:dyDescent="0.35">
      <c r="B37" s="94" t="s">
        <v>23</v>
      </c>
      <c r="C37" s="95">
        <f>-IF(I5&gt;5000,(I5-5000),0)</f>
        <v>0</v>
      </c>
    </row>
    <row r="38" spans="2:3" ht="23.25" x14ac:dyDescent="0.35">
      <c r="B38" s="96" t="s">
        <v>49</v>
      </c>
      <c r="C38" s="97">
        <f>IF(SUM(C26:C37)&gt;10000,10000,SUM(C26:C37))</f>
        <v>0</v>
      </c>
    </row>
    <row r="39" spans="2:3" ht="23.25" x14ac:dyDescent="0.35">
      <c r="B39" s="98" t="s">
        <v>5</v>
      </c>
      <c r="C39" s="99">
        <f>SUM(C25,C38)</f>
        <v>6840</v>
      </c>
    </row>
    <row r="40" spans="2:3" ht="15.75" customHeight="1" x14ac:dyDescent="0.35">
      <c r="B40" s="79"/>
      <c r="C40" s="79"/>
    </row>
    <row r="41" spans="2:3" ht="23.25" x14ac:dyDescent="0.35">
      <c r="B41" s="344" t="s">
        <v>175</v>
      </c>
      <c r="C41" s="332"/>
    </row>
    <row r="42" spans="2:3" ht="23.25" x14ac:dyDescent="0.35">
      <c r="B42" s="126" t="s">
        <v>82</v>
      </c>
      <c r="C42" s="127">
        <f>21840-(G3*19392)</f>
        <v>2448</v>
      </c>
    </row>
    <row r="43" spans="2:3" ht="15.75" hidden="1" customHeight="1" x14ac:dyDescent="0.35">
      <c r="B43" s="92" t="s">
        <v>22</v>
      </c>
      <c r="C43" s="93">
        <f>D5</f>
        <v>0</v>
      </c>
    </row>
    <row r="44" spans="2:3" ht="15.75" hidden="1" customHeight="1" x14ac:dyDescent="0.35">
      <c r="B44" s="94" t="s">
        <v>23</v>
      </c>
      <c r="C44" s="95">
        <f>-IF(D5&gt;8050,(D5-8050),0)</f>
        <v>0</v>
      </c>
    </row>
    <row r="45" spans="2:3" ht="15.75" hidden="1" customHeight="1" x14ac:dyDescent="0.35">
      <c r="B45" s="92" t="s">
        <v>19</v>
      </c>
      <c r="C45" s="93">
        <f>E5</f>
        <v>0</v>
      </c>
    </row>
    <row r="46" spans="2:3" ht="15.75" hidden="1" customHeight="1" x14ac:dyDescent="0.35">
      <c r="B46" s="94" t="s">
        <v>23</v>
      </c>
      <c r="C46" s="95">
        <f>-IF(E5&gt;8050,(E5-8050),0)</f>
        <v>0</v>
      </c>
    </row>
    <row r="47" spans="2:3" ht="15.75" hidden="1" customHeight="1" x14ac:dyDescent="0.35">
      <c r="B47" s="92" t="s">
        <v>40</v>
      </c>
      <c r="C47" s="93">
        <f>F5</f>
        <v>0</v>
      </c>
    </row>
    <row r="48" spans="2:3" ht="15.75" hidden="1" customHeight="1" x14ac:dyDescent="0.35">
      <c r="B48" s="94" t="s">
        <v>23</v>
      </c>
      <c r="C48" s="95">
        <f>-IF(F5&gt;8050,(F5-8050),0)</f>
        <v>0</v>
      </c>
    </row>
    <row r="49" spans="2:18" ht="15.75" hidden="1" customHeight="1" x14ac:dyDescent="0.35">
      <c r="B49" s="92" t="s">
        <v>41</v>
      </c>
      <c r="C49" s="93">
        <f>G5</f>
        <v>0</v>
      </c>
    </row>
    <row r="50" spans="2:18" ht="15.75" hidden="1" customHeight="1" x14ac:dyDescent="0.35">
      <c r="B50" s="94" t="s">
        <v>23</v>
      </c>
      <c r="C50" s="95">
        <f>-IF(G5&gt;8050,(G5-8050),0)</f>
        <v>0</v>
      </c>
    </row>
    <row r="51" spans="2:18" ht="15.75" hidden="1" customHeight="1" x14ac:dyDescent="0.35">
      <c r="B51" s="92" t="s">
        <v>42</v>
      </c>
      <c r="C51" s="93">
        <f>H5</f>
        <v>0</v>
      </c>
    </row>
    <row r="52" spans="2:18" ht="15.75" hidden="1" customHeight="1" x14ac:dyDescent="0.35">
      <c r="B52" s="94" t="s">
        <v>23</v>
      </c>
      <c r="C52" s="95">
        <f>-IF(H5&gt;8050,(H5-8050),0)</f>
        <v>0</v>
      </c>
    </row>
    <row r="53" spans="2:18" ht="15.75" hidden="1" customHeight="1" x14ac:dyDescent="0.35">
      <c r="B53" s="92" t="s">
        <v>39</v>
      </c>
      <c r="C53" s="93">
        <f>I5</f>
        <v>0</v>
      </c>
    </row>
    <row r="54" spans="2:18" ht="15.75" hidden="1" customHeight="1" x14ac:dyDescent="0.35">
      <c r="B54" s="94" t="s">
        <v>23</v>
      </c>
      <c r="C54" s="95">
        <f>-IF(I5&gt;8050,(I5-8050),0)</f>
        <v>0</v>
      </c>
    </row>
    <row r="55" spans="2:18" ht="23.25" x14ac:dyDescent="0.35">
      <c r="B55" s="124" t="s">
        <v>49</v>
      </c>
      <c r="C55" s="125">
        <f>IF(SUM(C43:C54)&gt;16100,16100,SUM(C43:C54))</f>
        <v>0</v>
      </c>
    </row>
    <row r="56" spans="2:18" ht="23.25" x14ac:dyDescent="0.35">
      <c r="B56" s="128" t="s">
        <v>5</v>
      </c>
      <c r="C56" s="129">
        <f>SUM(C42,C55)</f>
        <v>2448</v>
      </c>
    </row>
    <row r="58" spans="2:18" ht="21.75" customHeight="1" x14ac:dyDescent="0.3">
      <c r="B58" s="65" t="s">
        <v>50</v>
      </c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7"/>
    </row>
    <row r="59" spans="2:18" ht="15.75" customHeight="1" x14ac:dyDescent="0.25">
      <c r="B59" s="68" t="s">
        <v>72</v>
      </c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70"/>
    </row>
    <row r="60" spans="2:18" ht="5.25" customHeight="1" x14ac:dyDescent="0.2">
      <c r="B60" s="71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3"/>
    </row>
    <row r="61" spans="2:18" ht="15.75" customHeight="1" x14ac:dyDescent="0.25">
      <c r="B61" s="320" t="s">
        <v>158</v>
      </c>
      <c r="C61" s="321"/>
      <c r="D61" s="321"/>
      <c r="E61" s="321"/>
      <c r="F61" s="321"/>
      <c r="G61" s="321"/>
      <c r="H61" s="321"/>
      <c r="I61" s="321"/>
      <c r="J61" s="321"/>
      <c r="K61" s="321"/>
      <c r="L61" s="321"/>
      <c r="M61" s="321"/>
      <c r="N61" s="321"/>
      <c r="O61" s="321"/>
      <c r="P61" s="321"/>
      <c r="Q61" s="321"/>
      <c r="R61" s="73"/>
    </row>
    <row r="62" spans="2:18" ht="7.5" customHeight="1" x14ac:dyDescent="0.2">
      <c r="B62" s="71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3"/>
    </row>
    <row r="63" spans="2:18" ht="15.75" customHeight="1" x14ac:dyDescent="0.25">
      <c r="B63" s="320" t="s">
        <v>81</v>
      </c>
      <c r="C63" s="321"/>
      <c r="D63" s="321"/>
      <c r="E63" s="321"/>
      <c r="F63" s="321"/>
      <c r="G63" s="321"/>
      <c r="H63" s="321"/>
      <c r="I63" s="321"/>
      <c r="J63" s="321"/>
      <c r="K63" s="321"/>
      <c r="L63" s="321"/>
      <c r="M63" s="321"/>
      <c r="N63" s="321"/>
      <c r="O63" s="321"/>
      <c r="P63" s="321"/>
      <c r="Q63" s="321"/>
      <c r="R63" s="322"/>
    </row>
    <row r="64" spans="2:18" ht="6" customHeight="1" x14ac:dyDescent="0.2">
      <c r="B64" s="71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3"/>
    </row>
    <row r="65" spans="2:18" ht="15.75" customHeight="1" x14ac:dyDescent="0.25">
      <c r="B65" s="323" t="s">
        <v>74</v>
      </c>
      <c r="C65" s="324"/>
      <c r="D65" s="324"/>
      <c r="E65" s="324"/>
      <c r="F65" s="324"/>
      <c r="G65" s="324"/>
      <c r="H65" s="324"/>
      <c r="I65" s="324"/>
      <c r="J65" s="324"/>
      <c r="K65" s="324"/>
      <c r="L65" s="324"/>
      <c r="M65" s="324"/>
      <c r="N65" s="74"/>
      <c r="O65" s="74"/>
      <c r="P65" s="74"/>
      <c r="Q65" s="74"/>
      <c r="R65" s="75"/>
    </row>
  </sheetData>
  <mergeCells count="11">
    <mergeCell ref="B61:Q61"/>
    <mergeCell ref="B63:R63"/>
    <mergeCell ref="B65:M65"/>
    <mergeCell ref="B2:D3"/>
    <mergeCell ref="B7:C7"/>
    <mergeCell ref="E7:F7"/>
    <mergeCell ref="B24:C24"/>
    <mergeCell ref="B41:C41"/>
    <mergeCell ref="E21:P21"/>
    <mergeCell ref="E22:P22"/>
    <mergeCell ref="H3:J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Start</vt:lpstr>
      <vt:lpstr>Medical Expense Calculator</vt:lpstr>
      <vt:lpstr>Employee Only</vt:lpstr>
      <vt:lpstr>Employee + Sps</vt:lpstr>
      <vt:lpstr>Employee + Child(ren)</vt:lpstr>
      <vt:lpstr>Employee + Family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Alyssa Pack</dc:creator>
  <cp:lastModifiedBy>Lacy Clark</cp:lastModifiedBy>
  <dcterms:created xsi:type="dcterms:W3CDTF">2024-06-05T19:29:30Z</dcterms:created>
  <dcterms:modified xsi:type="dcterms:W3CDTF">2026-07-21T23:21:20Z</dcterms:modified>
</cp:coreProperties>
</file>