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fisd-my.sharepoint.com/personal/alejandro_sanchez_sfisd_org/Documents/Lee's N Drive/Budget FY 27/01 - Initial Budget/Combined/"/>
    </mc:Choice>
  </mc:AlternateContent>
  <xr:revisionPtr revIDLastSave="10" documentId="8_{195609A7-988A-4C90-BEC9-C8DCAEDDE7C2}" xr6:coauthVersionLast="47" xr6:coauthVersionMax="47" xr10:uidLastSave="{12AC4C50-DAA1-4F75-A95B-030419CC6B92}"/>
  <bookViews>
    <workbookView xWindow="28680" yWindow="-120" windowWidth="29040" windowHeight="15720" xr2:uid="{3A3801E7-4426-43E0-9412-1F848716CB73}"/>
  </bookViews>
  <sheets>
    <sheet name="199 Budget" sheetId="2" r:id="rId1"/>
    <sheet name="199 Expense FN OBJ SUmmary" sheetId="1" r:id="rId2"/>
    <sheet name="240Budget" sheetId="3" r:id="rId3"/>
    <sheet name="599 Final Budget" sheetId="4" r:id="rId4"/>
  </sheets>
  <definedNames>
    <definedName name="_xlnm.Print_Area" localSheetId="0">'199 Budget'!$B$1:$F$61</definedName>
    <definedName name="_xlnm.Print_Area" localSheetId="1">'199 Expense FN OBJ SUmmary'!$D$1:$H$213</definedName>
    <definedName name="_xlnm.Print_Area" localSheetId="2">'240Budget'!$B$1:$F$61</definedName>
    <definedName name="_xlnm.Print_Area" localSheetId="3">'599 Final Budget'!$B$1:$F$63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2" i="4" l="1"/>
  <c r="D52" i="4"/>
  <c r="D39" i="4"/>
  <c r="C39" i="4"/>
  <c r="C53" i="4" s="1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D12" i="4"/>
  <c r="D41" i="4" s="1"/>
  <c r="D59" i="4" s="1"/>
  <c r="D60" i="4" s="1"/>
  <c r="C12" i="4"/>
  <c r="E12" i="4" s="1"/>
  <c r="F10" i="4"/>
  <c r="E10" i="4"/>
  <c r="F9" i="4"/>
  <c r="E9" i="4"/>
  <c r="F8" i="4"/>
  <c r="E8" i="4"/>
  <c r="E55" i="4" l="1"/>
  <c r="E39" i="4"/>
  <c r="E53" i="4" s="1"/>
  <c r="F39" i="4"/>
  <c r="C41" i="4"/>
  <c r="F41" i="4" s="1"/>
  <c r="D53" i="4"/>
  <c r="E41" i="4"/>
  <c r="D63" i="4"/>
  <c r="D62" i="4"/>
  <c r="D55" i="4"/>
  <c r="F53" i="4"/>
  <c r="F12" i="4"/>
  <c r="C59" i="4"/>
  <c r="C60" i="4" s="1"/>
  <c r="C55" i="4"/>
  <c r="F55" i="4" s="1"/>
  <c r="C63" i="4" l="1"/>
  <c r="C62" i="4"/>
  <c r="C51" i="3" l="1"/>
  <c r="E50" i="3"/>
  <c r="D50" i="3"/>
  <c r="D51" i="3" s="1"/>
  <c r="D39" i="3"/>
  <c r="D57" i="3" s="1"/>
  <c r="D58" i="3" s="1"/>
  <c r="C39" i="3"/>
  <c r="C57" i="3" s="1"/>
  <c r="C58" i="3" s="1"/>
  <c r="F37" i="3"/>
  <c r="E37" i="3"/>
  <c r="E51" i="3" s="1"/>
  <c r="D37" i="3"/>
  <c r="C37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E53" i="3" s="1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D12" i="3"/>
  <c r="D53" i="3" s="1"/>
  <c r="C12" i="3"/>
  <c r="F12" i="3" s="1"/>
  <c r="F10" i="3"/>
  <c r="E10" i="3"/>
  <c r="F9" i="3"/>
  <c r="E9" i="3"/>
  <c r="F8" i="3"/>
  <c r="E8" i="3"/>
  <c r="D61" i="3" l="1"/>
  <c r="D60" i="3"/>
  <c r="C61" i="3"/>
  <c r="C60" i="3"/>
  <c r="F51" i="3"/>
  <c r="F39" i="3"/>
  <c r="E12" i="3"/>
  <c r="E39" i="3" s="1"/>
  <c r="C53" i="3"/>
  <c r="F53" i="3" s="1"/>
  <c r="E50" i="2" l="1"/>
  <c r="D50" i="2"/>
  <c r="D51" i="2" s="1"/>
  <c r="D37" i="2"/>
  <c r="F35" i="2"/>
  <c r="F34" i="2"/>
  <c r="F33" i="2"/>
  <c r="F31" i="2"/>
  <c r="E31" i="2"/>
  <c r="F30" i="2"/>
  <c r="E30" i="2"/>
  <c r="F29" i="2"/>
  <c r="F28" i="2"/>
  <c r="F27" i="2"/>
  <c r="F26" i="2"/>
  <c r="F25" i="2"/>
  <c r="E23" i="2"/>
  <c r="F22" i="2"/>
  <c r="F21" i="2"/>
  <c r="F20" i="2"/>
  <c r="F19" i="2"/>
  <c r="F18" i="2"/>
  <c r="D12" i="2"/>
  <c r="C12" i="2"/>
  <c r="F9" i="2"/>
  <c r="E9" i="2"/>
  <c r="F8" i="2"/>
  <c r="E8" i="2"/>
  <c r="F200" i="1"/>
  <c r="H199" i="1"/>
  <c r="G199" i="1"/>
  <c r="H198" i="1"/>
  <c r="G197" i="1"/>
  <c r="G195" i="1"/>
  <c r="H195" i="1"/>
  <c r="F190" i="1"/>
  <c r="H189" i="1"/>
  <c r="H188" i="1"/>
  <c r="G188" i="1"/>
  <c r="G186" i="1"/>
  <c r="H186" i="1"/>
  <c r="G184" i="1"/>
  <c r="F180" i="1"/>
  <c r="G179" i="1"/>
  <c r="H177" i="1"/>
  <c r="H175" i="1"/>
  <c r="H174" i="1"/>
  <c r="F170" i="1"/>
  <c r="H168" i="1"/>
  <c r="H166" i="1"/>
  <c r="H165" i="1"/>
  <c r="F160" i="1"/>
  <c r="H159" i="1"/>
  <c r="H158" i="1"/>
  <c r="H157" i="1"/>
  <c r="G155" i="1"/>
  <c r="F150" i="1"/>
  <c r="H148" i="1"/>
  <c r="G146" i="1"/>
  <c r="F140" i="1"/>
  <c r="G139" i="1"/>
  <c r="H139" i="1"/>
  <c r="G137" i="1"/>
  <c r="H135" i="1"/>
  <c r="F130" i="1"/>
  <c r="G128" i="1"/>
  <c r="H126" i="1"/>
  <c r="H124" i="1"/>
  <c r="G124" i="1"/>
  <c r="F120" i="1"/>
  <c r="G119" i="1"/>
  <c r="H117" i="1"/>
  <c r="G116" i="1"/>
  <c r="H116" i="1"/>
  <c r="H115" i="1"/>
  <c r="F110" i="1"/>
  <c r="H108" i="1"/>
  <c r="H106" i="1"/>
  <c r="H104" i="1"/>
  <c r="F100" i="1"/>
  <c r="H99" i="1"/>
  <c r="H97" i="1"/>
  <c r="G95" i="1"/>
  <c r="F90" i="1"/>
  <c r="H89" i="1"/>
  <c r="H88" i="1"/>
  <c r="G88" i="1"/>
  <c r="G86" i="1"/>
  <c r="F80" i="1"/>
  <c r="G79" i="1"/>
  <c r="H77" i="1"/>
  <c r="G77" i="1"/>
  <c r="H75" i="1"/>
  <c r="F70" i="1"/>
  <c r="G68" i="1"/>
  <c r="G66" i="1"/>
  <c r="H65" i="1"/>
  <c r="H64" i="1"/>
  <c r="F60" i="1"/>
  <c r="G59" i="1"/>
  <c r="G57" i="1"/>
  <c r="G56" i="1"/>
  <c r="G55" i="1"/>
  <c r="F50" i="1"/>
  <c r="H48" i="1"/>
  <c r="G46" i="1"/>
  <c r="F40" i="1"/>
  <c r="H39" i="1"/>
  <c r="G39" i="1"/>
  <c r="H38" i="1"/>
  <c r="G38" i="1"/>
  <c r="G37" i="1"/>
  <c r="G35" i="1"/>
  <c r="F30" i="1"/>
  <c r="H28" i="1"/>
  <c r="G28" i="1"/>
  <c r="H26" i="1"/>
  <c r="G26" i="1"/>
  <c r="G24" i="1"/>
  <c r="F20" i="1"/>
  <c r="G18" i="1"/>
  <c r="H16" i="1"/>
  <c r="G16" i="1"/>
  <c r="F10" i="1"/>
  <c r="G9" i="1"/>
  <c r="G6" i="1"/>
  <c r="F202" i="1" l="1"/>
  <c r="F209" i="1"/>
  <c r="H74" i="1"/>
  <c r="G74" i="1"/>
  <c r="E80" i="1"/>
  <c r="E140" i="1"/>
  <c r="H134" i="1"/>
  <c r="G134" i="1"/>
  <c r="H29" i="1"/>
  <c r="G29" i="1"/>
  <c r="H167" i="1"/>
  <c r="G167" i="1"/>
  <c r="H176" i="1"/>
  <c r="G176" i="1"/>
  <c r="G98" i="1"/>
  <c r="H98" i="1"/>
  <c r="G107" i="1"/>
  <c r="H107" i="1"/>
  <c r="H125" i="1"/>
  <c r="G125" i="1"/>
  <c r="H185" i="1"/>
  <c r="G185" i="1"/>
  <c r="F12" i="2"/>
  <c r="E12" i="2"/>
  <c r="C39" i="2"/>
  <c r="G47" i="1"/>
  <c r="H47" i="1"/>
  <c r="E210" i="1"/>
  <c r="H194" i="1"/>
  <c r="G194" i="1"/>
  <c r="E200" i="1"/>
  <c r="G149" i="1"/>
  <c r="H149" i="1"/>
  <c r="G106" i="1"/>
  <c r="G117" i="1"/>
  <c r="F210" i="1"/>
  <c r="F24" i="2"/>
  <c r="E24" i="2"/>
  <c r="H118" i="1"/>
  <c r="G118" i="1"/>
  <c r="H146" i="1"/>
  <c r="G158" i="1"/>
  <c r="F211" i="1"/>
  <c r="G44" i="1"/>
  <c r="E50" i="1"/>
  <c r="H55" i="1"/>
  <c r="H66" i="1"/>
  <c r="H79" i="1"/>
  <c r="H18" i="1"/>
  <c r="G4" i="1"/>
  <c r="H44" i="1"/>
  <c r="H67" i="1"/>
  <c r="G67" i="1"/>
  <c r="H95" i="1"/>
  <c r="H119" i="1"/>
  <c r="H147" i="1"/>
  <c r="G147" i="1"/>
  <c r="G159" i="1"/>
  <c r="G175" i="1"/>
  <c r="H187" i="1"/>
  <c r="G187" i="1"/>
  <c r="F208" i="1"/>
  <c r="H56" i="1"/>
  <c r="E130" i="1"/>
  <c r="G135" i="1"/>
  <c r="G148" i="1"/>
  <c r="E29" i="2"/>
  <c r="H69" i="1"/>
  <c r="G69" i="1"/>
  <c r="H14" i="1"/>
  <c r="G14" i="1"/>
  <c r="H35" i="1"/>
  <c r="H57" i="1"/>
  <c r="H138" i="1"/>
  <c r="G138" i="1"/>
  <c r="E206" i="1"/>
  <c r="F10" i="2"/>
  <c r="H114" i="1"/>
  <c r="G114" i="1"/>
  <c r="E120" i="1"/>
  <c r="G166" i="1"/>
  <c r="G177" i="1"/>
  <c r="F207" i="1"/>
  <c r="C37" i="2"/>
  <c r="H84" i="1"/>
  <c r="E90" i="1"/>
  <c r="G97" i="1"/>
  <c r="G108" i="1"/>
  <c r="H15" i="1"/>
  <c r="G15" i="1"/>
  <c r="E160" i="1"/>
  <c r="H154" i="1"/>
  <c r="G154" i="1"/>
  <c r="H178" i="1"/>
  <c r="G178" i="1"/>
  <c r="E208" i="1"/>
  <c r="H96" i="1"/>
  <c r="G96" i="1"/>
  <c r="E30" i="1"/>
  <c r="H59" i="1"/>
  <c r="E209" i="1"/>
  <c r="H45" i="1"/>
  <c r="G45" i="1"/>
  <c r="H68" i="1"/>
  <c r="H46" i="1"/>
  <c r="G84" i="1"/>
  <c r="H86" i="1"/>
  <c r="H25" i="1"/>
  <c r="G25" i="1"/>
  <c r="H37" i="1"/>
  <c r="G48" i="1"/>
  <c r="E70" i="1"/>
  <c r="G99" i="1"/>
  <c r="G115" i="1"/>
  <c r="H127" i="1"/>
  <c r="G127" i="1"/>
  <c r="H155" i="1"/>
  <c r="H179" i="1"/>
  <c r="H36" i="1"/>
  <c r="G36" i="1"/>
  <c r="F32" i="2"/>
  <c r="E32" i="2"/>
  <c r="H24" i="1"/>
  <c r="G126" i="1"/>
  <c r="G64" i="1"/>
  <c r="G75" i="1"/>
  <c r="H19" i="1"/>
  <c r="G19" i="1"/>
  <c r="G164" i="1"/>
  <c r="E170" i="1"/>
  <c r="E20" i="1"/>
  <c r="H164" i="1"/>
  <c r="H58" i="1"/>
  <c r="G58" i="1"/>
  <c r="H6" i="1"/>
  <c r="D53" i="2"/>
  <c r="D39" i="2"/>
  <c r="D57" i="2" s="1"/>
  <c r="D58" i="2" s="1"/>
  <c r="H87" i="1"/>
  <c r="G87" i="1"/>
  <c r="H49" i="1"/>
  <c r="G49" i="1"/>
  <c r="H76" i="1"/>
  <c r="G76" i="1"/>
  <c r="G104" i="1"/>
  <c r="E110" i="1"/>
  <c r="H128" i="1"/>
  <c r="H156" i="1"/>
  <c r="G156" i="1"/>
  <c r="E21" i="2"/>
  <c r="E100" i="1"/>
  <c r="H94" i="1"/>
  <c r="G94" i="1"/>
  <c r="H4" i="1"/>
  <c r="H136" i="1"/>
  <c r="G136" i="1"/>
  <c r="H109" i="1"/>
  <c r="G109" i="1"/>
  <c r="H137" i="1"/>
  <c r="H85" i="1"/>
  <c r="G85" i="1"/>
  <c r="E10" i="2"/>
  <c r="E190" i="1"/>
  <c r="E40" i="1"/>
  <c r="H34" i="1"/>
  <c r="G34" i="1"/>
  <c r="H196" i="1"/>
  <c r="G196" i="1"/>
  <c r="E22" i="2"/>
  <c r="H17" i="1"/>
  <c r="G17" i="1"/>
  <c r="G65" i="1"/>
  <c r="G89" i="1"/>
  <c r="H105" i="1"/>
  <c r="G105" i="1"/>
  <c r="H144" i="1"/>
  <c r="E150" i="1"/>
  <c r="G157" i="1"/>
  <c r="G168" i="1"/>
  <c r="H184" i="1"/>
  <c r="H8" i="1"/>
  <c r="G8" i="1"/>
  <c r="H27" i="1"/>
  <c r="G27" i="1"/>
  <c r="H129" i="1"/>
  <c r="G129" i="1"/>
  <c r="H9" i="1"/>
  <c r="H54" i="1"/>
  <c r="G54" i="1"/>
  <c r="E60" i="1"/>
  <c r="H78" i="1"/>
  <c r="G78" i="1"/>
  <c r="G144" i="1"/>
  <c r="H169" i="1"/>
  <c r="G169" i="1"/>
  <c r="H197" i="1"/>
  <c r="H145" i="1"/>
  <c r="G145" i="1"/>
  <c r="F23" i="2"/>
  <c r="F206" i="1"/>
  <c r="E211" i="1"/>
  <c r="E17" i="2"/>
  <c r="E25" i="2"/>
  <c r="E33" i="2"/>
  <c r="F17" i="2"/>
  <c r="E10" i="1"/>
  <c r="E18" i="2"/>
  <c r="E26" i="2"/>
  <c r="E34" i="2"/>
  <c r="E180" i="1"/>
  <c r="E19" i="2"/>
  <c r="E27" i="2"/>
  <c r="E35" i="2"/>
  <c r="G165" i="1"/>
  <c r="G174" i="1"/>
  <c r="G189" i="1"/>
  <c r="G198" i="1"/>
  <c r="E20" i="2"/>
  <c r="E28" i="2"/>
  <c r="H10" i="1" l="1"/>
  <c r="G10" i="1"/>
  <c r="G209" i="1"/>
  <c r="H209" i="1" s="1"/>
  <c r="H190" i="1"/>
  <c r="G190" i="1"/>
  <c r="D61" i="2"/>
  <c r="D60" i="2"/>
  <c r="C56" i="2"/>
  <c r="C58" i="2" s="1"/>
  <c r="H90" i="1"/>
  <c r="G90" i="1"/>
  <c r="H160" i="1"/>
  <c r="G160" i="1"/>
  <c r="E53" i="2"/>
  <c r="H130" i="1"/>
  <c r="G130" i="1"/>
  <c r="G5" i="1"/>
  <c r="H5" i="1"/>
  <c r="G70" i="1"/>
  <c r="H70" i="1"/>
  <c r="G50" i="1"/>
  <c r="H50" i="1"/>
  <c r="E37" i="2"/>
  <c r="E51" i="2" s="1"/>
  <c r="C51" i="2"/>
  <c r="F37" i="2"/>
  <c r="F212" i="1"/>
  <c r="H150" i="1"/>
  <c r="G150" i="1"/>
  <c r="G170" i="1"/>
  <c r="H170" i="1"/>
  <c r="E207" i="1"/>
  <c r="G211" i="1"/>
  <c r="H211" i="1" s="1"/>
  <c r="H20" i="1"/>
  <c r="G20" i="1"/>
  <c r="H120" i="1"/>
  <c r="G120" i="1"/>
  <c r="H100" i="1"/>
  <c r="G100" i="1"/>
  <c r="H30" i="1"/>
  <c r="G30" i="1"/>
  <c r="G206" i="1"/>
  <c r="H206" i="1" s="1"/>
  <c r="C57" i="2"/>
  <c r="F39" i="2"/>
  <c r="H200" i="1"/>
  <c r="G200" i="1"/>
  <c r="H180" i="1"/>
  <c r="G180" i="1"/>
  <c r="E39" i="2"/>
  <c r="G110" i="1"/>
  <c r="H110" i="1"/>
  <c r="H7" i="1"/>
  <c r="G7" i="1"/>
  <c r="H60" i="1"/>
  <c r="G60" i="1"/>
  <c r="G208" i="1"/>
  <c r="H208" i="1" s="1"/>
  <c r="H140" i="1"/>
  <c r="G140" i="1"/>
  <c r="G210" i="1"/>
  <c r="H210" i="1" s="1"/>
  <c r="G80" i="1"/>
  <c r="H80" i="1"/>
  <c r="H40" i="1"/>
  <c r="G40" i="1"/>
  <c r="E202" i="1"/>
  <c r="G207" i="1" l="1"/>
  <c r="H207" i="1" s="1"/>
  <c r="H202" i="1"/>
  <c r="G202" i="1"/>
  <c r="C61" i="2"/>
  <c r="C60" i="2"/>
  <c r="F51" i="2"/>
  <c r="C53" i="2"/>
  <c r="F53" i="2" s="1"/>
  <c r="E212" i="1"/>
  <c r="G212" i="1" l="1"/>
  <c r="H212" i="1" s="1"/>
</calcChain>
</file>

<file path=xl/sharedStrings.xml><?xml version="1.0" encoding="utf-8"?>
<sst xmlns="http://schemas.openxmlformats.org/spreadsheetml/2006/main" count="325" uniqueCount="106">
  <si>
    <t>Function/Object Level</t>
  </si>
  <si>
    <t>2026-2027 Proposed Budget</t>
  </si>
  <si>
    <t>2025-2026 Adopted Budget</t>
  </si>
  <si>
    <t>Proposed Change in Object Level</t>
  </si>
  <si>
    <t>% of Change</t>
  </si>
  <si>
    <t>Function 11 - Instruction</t>
  </si>
  <si>
    <t>Revenue - Local funding</t>
  </si>
  <si>
    <t>199 E 61XX Salaries</t>
  </si>
  <si>
    <t>Revenue - State funding</t>
  </si>
  <si>
    <t>199 E 62XX Contracted Svs</t>
  </si>
  <si>
    <t>Revenue - Federal funding</t>
  </si>
  <si>
    <t>199 E 63XX General Supplies</t>
  </si>
  <si>
    <t>199 E 64XX Misc Operating</t>
  </si>
  <si>
    <t>Total Revenue</t>
  </si>
  <si>
    <t>199 E 65XX Debt Service</t>
  </si>
  <si>
    <t>199 E 66XX Capital Outlay</t>
  </si>
  <si>
    <t>Subtotal Function 11</t>
  </si>
  <si>
    <t>199 E 62XX Contracted Svc</t>
  </si>
  <si>
    <t>Function 12  - Media Resources/Library</t>
  </si>
  <si>
    <t>Total Expenditures</t>
  </si>
  <si>
    <t>Subtotal Function 12</t>
  </si>
  <si>
    <t>Function 13 - Professional Development/Staff</t>
  </si>
  <si>
    <t>Subtotal Function 13</t>
  </si>
  <si>
    <t>Function 21 Curriculum and Instruction</t>
  </si>
  <si>
    <t>Subtotal Function 21</t>
  </si>
  <si>
    <t>Function 23 School Leadership</t>
  </si>
  <si>
    <t>Subtotal Function 23</t>
  </si>
  <si>
    <t>Function 31 Guidance and Counseling</t>
  </si>
  <si>
    <t>Subtotal Function 31</t>
  </si>
  <si>
    <t>Function 32 Social Workers</t>
  </si>
  <si>
    <t>Subtotal Function 32</t>
  </si>
  <si>
    <t>Function 33 Student Health Services</t>
  </si>
  <si>
    <t>Subtotal Function 33</t>
  </si>
  <si>
    <t>Function 34 Transportation</t>
  </si>
  <si>
    <t>Subtotal Function 34</t>
  </si>
  <si>
    <t>Function 35 Cowan Café</t>
  </si>
  <si>
    <t>Subtotal Function 35</t>
  </si>
  <si>
    <t>Function 36 Extracurricular</t>
  </si>
  <si>
    <t>Subtotal Function 36</t>
  </si>
  <si>
    <t>Function 41 Administration</t>
  </si>
  <si>
    <t>Subtotal Function 41</t>
  </si>
  <si>
    <t>Function 51 Maintenance</t>
  </si>
  <si>
    <t>Subtotal Function 51</t>
  </si>
  <si>
    <t>Function 52 Security</t>
  </si>
  <si>
    <t>Subtotal Function 52</t>
  </si>
  <si>
    <t>Function 53 Technology Services</t>
  </si>
  <si>
    <t>Subtotal Function 53</t>
  </si>
  <si>
    <t>Function 61 Community Services</t>
  </si>
  <si>
    <t>Subtotal Function 61</t>
  </si>
  <si>
    <t>Function 71 Debt Services</t>
  </si>
  <si>
    <t>Subtotal Function 71</t>
  </si>
  <si>
    <t>Function 72 Interest on Long Term Debt</t>
  </si>
  <si>
    <t>Subtotal Function 72</t>
  </si>
  <si>
    <t>Function 81 Facilities and Maintenance</t>
  </si>
  <si>
    <t>Subtotal Function 81</t>
  </si>
  <si>
    <t>Function 93 Shared Services</t>
  </si>
  <si>
    <t>Subtotal Function 93</t>
  </si>
  <si>
    <t>Object Code summary</t>
  </si>
  <si>
    <t>199 E 65XX Misc Operating</t>
  </si>
  <si>
    <t>SANTA FE INDEPENDENT SCHOOL DISTRICT</t>
  </si>
  <si>
    <t>STATEMENT OF REVENUES, EXPENDITURES, AND CHANGES IN FUND BALANCES</t>
  </si>
  <si>
    <t>GOVERNMENTAL FUNDS PROPOSED BUDGET 2026-2027</t>
  </si>
  <si>
    <t>FOR YEAR ENDED JUNE 30,2027 (PROPOSED BUDGET [A])</t>
  </si>
  <si>
    <t>Function Level Budget</t>
  </si>
  <si>
    <t>Proposed Change in Function Level</t>
  </si>
  <si>
    <t>11 - Instruction</t>
  </si>
  <si>
    <t>12 - Media Resources/Library</t>
  </si>
  <si>
    <t>13 - Professional Development Staff</t>
  </si>
  <si>
    <t>21 - Curriculum and Instruction</t>
  </si>
  <si>
    <t>23 - School Leadership</t>
  </si>
  <si>
    <t>31 - Guidance and Counseling</t>
  </si>
  <si>
    <t>32 - Social Workers</t>
  </si>
  <si>
    <t>33 - Student Health Services</t>
  </si>
  <si>
    <t>34 - Transportation</t>
  </si>
  <si>
    <t>35 - Cowan Café</t>
  </si>
  <si>
    <t>36 - Extracurricular</t>
  </si>
  <si>
    <t>41-  Administration</t>
  </si>
  <si>
    <t>51 - Maintenance</t>
  </si>
  <si>
    <t>52 - Security</t>
  </si>
  <si>
    <t>53 - Technology Services</t>
  </si>
  <si>
    <t>61 - Community Services</t>
  </si>
  <si>
    <t>71 - Debt Service</t>
  </si>
  <si>
    <t>81 - Capital Outlay</t>
  </si>
  <si>
    <t>93 - Shared Services</t>
  </si>
  <si>
    <t>Adjusted Income/(Loss)</t>
  </si>
  <si>
    <t>Adjustments</t>
  </si>
  <si>
    <t>2024-2025 Budget</t>
  </si>
  <si>
    <t>2023-2024 Forecast</t>
  </si>
  <si>
    <t>**Includes:</t>
  </si>
  <si>
    <t xml:space="preserve">MTN </t>
  </si>
  <si>
    <t>Projected Forecasted Adjustmens</t>
  </si>
  <si>
    <t>Resignation Incentive</t>
  </si>
  <si>
    <t>Kubacak Chillers</t>
  </si>
  <si>
    <t>Property Insurance</t>
  </si>
  <si>
    <t>Adjusted Total</t>
  </si>
  <si>
    <t>Projected Fund Balance - July 1 (Beginning)</t>
  </si>
  <si>
    <t>Changes in Fund Balance</t>
  </si>
  <si>
    <t>Fund Balance - June 30 (Ending)</t>
  </si>
  <si>
    <t>Days Operating</t>
  </si>
  <si>
    <t>Months Operating</t>
  </si>
  <si>
    <t>NUTRITION SERVICES FUND PROPOSED BUDGET 2026-2027</t>
  </si>
  <si>
    <t>35 - Nutrition Services</t>
  </si>
  <si>
    <t>DEBT SERVICES PROPOSED BUDGET 2026-2027</t>
  </si>
  <si>
    <t>71 - Principal in Long tem</t>
  </si>
  <si>
    <t>72 - Interest in long term debt</t>
  </si>
  <si>
    <t>73 - Bond Issuance Cost and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</si>
</sst>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00%"/>
    <numFmt numFmtId="166" formatCode="_(* #,##0.0_);_(* \(#,##0.0\);_(* &quot;-&quot;??_);_(@_)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3" fillId="0" borderId="0" applyBorder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1"/>
    <xf numFmtId="0" fontId="4" fillId="0" borderId="0" xfId="1" applyFont="1"/>
    <xf numFmtId="43" fontId="4" fillId="0" borderId="0" xfId="2" applyFont="1" applyAlignment="1">
      <alignment horizontal="center" wrapText="1"/>
    </xf>
    <xf numFmtId="0" fontId="4" fillId="0" borderId="0" xfId="1" applyFont="1" applyAlignment="1">
      <alignment wrapText="1"/>
    </xf>
    <xf numFmtId="164" fontId="4" fillId="0" borderId="0" xfId="3" applyNumberFormat="1" applyFont="1" applyAlignment="1">
      <alignment wrapText="1"/>
    </xf>
    <xf numFmtId="0" fontId="3" fillId="0" borderId="0" xfId="1" applyBorder="1"/>
    <xf numFmtId="10" fontId="4" fillId="0" borderId="0" xfId="4" applyNumberFormat="1" applyFont="1" applyAlignment="1">
      <alignment horizontal="center" wrapText="1"/>
    </xf>
    <xf numFmtId="43" fontId="4" fillId="0" borderId="0" xfId="2" applyFont="1" applyAlignment="1">
      <alignment wrapText="1"/>
    </xf>
    <xf numFmtId="164" fontId="0" fillId="0" borderId="0" xfId="3" applyNumberFormat="1" applyFont="1"/>
    <xf numFmtId="43" fontId="0" fillId="0" borderId="0" xfId="2" applyFont="1"/>
    <xf numFmtId="43" fontId="0" fillId="0" borderId="1" xfId="2" applyFont="1" applyFill="1" applyBorder="1" applyAlignment="1" applyProtection="1"/>
    <xf numFmtId="10" fontId="2" fillId="2" borderId="2" xfId="4" applyNumberFormat="1" applyFont="1" applyFill="1" applyBorder="1"/>
    <xf numFmtId="0" fontId="4" fillId="0" borderId="0" xfId="1" applyFont="1" applyBorder="1"/>
    <xf numFmtId="43" fontId="5" fillId="0" borderId="3" xfId="2" applyFont="1" applyFill="1" applyBorder="1" applyAlignment="1" applyProtection="1"/>
    <xf numFmtId="43" fontId="5" fillId="3" borderId="3" xfId="2" applyFont="1" applyFill="1" applyBorder="1" applyAlignment="1" applyProtection="1"/>
    <xf numFmtId="10" fontId="6" fillId="2" borderId="4" xfId="4" applyNumberFormat="1" applyFont="1" applyFill="1" applyBorder="1"/>
    <xf numFmtId="43" fontId="0" fillId="0" borderId="0" xfId="2" applyFont="1" applyFill="1" applyBorder="1" applyAlignment="1" applyProtection="1"/>
    <xf numFmtId="10" fontId="2" fillId="2" borderId="5" xfId="4" applyNumberFormat="1" applyFont="1" applyFill="1" applyBorder="1"/>
    <xf numFmtId="43" fontId="5" fillId="0" borderId="6" xfId="2" applyFont="1" applyBorder="1"/>
    <xf numFmtId="43" fontId="5" fillId="3" borderId="6" xfId="2" applyFont="1" applyFill="1" applyBorder="1" applyAlignment="1" applyProtection="1"/>
    <xf numFmtId="10" fontId="6" fillId="2" borderId="0" xfId="4" applyNumberFormat="1" applyFont="1" applyFill="1" applyBorder="1"/>
    <xf numFmtId="43" fontId="0" fillId="0" borderId="7" xfId="2" applyFont="1" applyFill="1" applyBorder="1" applyAlignment="1" applyProtection="1"/>
    <xf numFmtId="10" fontId="2" fillId="2" borderId="8" xfId="4" applyNumberFormat="1" applyFont="1" applyFill="1" applyBorder="1"/>
    <xf numFmtId="43" fontId="0" fillId="0" borderId="0" xfId="2" applyFont="1" applyFill="1" applyAlignment="1" applyProtection="1"/>
    <xf numFmtId="10" fontId="0" fillId="0" borderId="0" xfId="4" applyNumberFormat="1" applyFont="1"/>
    <xf numFmtId="43" fontId="5" fillId="0" borderId="10" xfId="2" applyFont="1" applyBorder="1"/>
    <xf numFmtId="43" fontId="5" fillId="3" borderId="10" xfId="2" applyFont="1" applyFill="1" applyBorder="1" applyAlignment="1" applyProtection="1"/>
    <xf numFmtId="10" fontId="6" fillId="2" borderId="11" xfId="4" applyNumberFormat="1" applyFont="1" applyFill="1" applyBorder="1"/>
    <xf numFmtId="0" fontId="7" fillId="2" borderId="12" xfId="1" applyFont="1" applyFill="1" applyBorder="1"/>
    <xf numFmtId="43" fontId="8" fillId="2" borderId="12" xfId="2" applyFont="1" applyFill="1" applyBorder="1"/>
    <xf numFmtId="43" fontId="7" fillId="2" borderId="12" xfId="1" applyNumberFormat="1" applyFont="1" applyFill="1" applyBorder="1"/>
    <xf numFmtId="10" fontId="8" fillId="2" borderId="12" xfId="3" applyNumberFormat="1" applyFont="1" applyFill="1" applyBorder="1"/>
    <xf numFmtId="43" fontId="0" fillId="0" borderId="1" xfId="2" applyFont="1" applyBorder="1"/>
    <xf numFmtId="43" fontId="0" fillId="0" borderId="0" xfId="2" applyFont="1" applyBorder="1"/>
    <xf numFmtId="43" fontId="0" fillId="0" borderId="7" xfId="2" applyFont="1" applyBorder="1"/>
    <xf numFmtId="164" fontId="0" fillId="0" borderId="0" xfId="3" applyNumberFormat="1" applyFont="1" applyBorder="1"/>
    <xf numFmtId="0" fontId="1" fillId="0" borderId="0" xfId="5"/>
    <xf numFmtId="43" fontId="3" fillId="0" borderId="0" xfId="1" applyNumberFormat="1" applyBorder="1"/>
    <xf numFmtId="43" fontId="3" fillId="0" borderId="0" xfId="1" applyNumberFormat="1"/>
    <xf numFmtId="0" fontId="2" fillId="4" borderId="9" xfId="6" applyFont="1" applyFill="1" applyBorder="1" applyAlignment="1">
      <alignment horizontal="right"/>
    </xf>
    <xf numFmtId="43" fontId="2" fillId="4" borderId="9" xfId="6" applyNumberFormat="1" applyFont="1" applyFill="1" applyBorder="1"/>
    <xf numFmtId="10" fontId="2" fillId="4" borderId="9" xfId="4" applyNumberFormat="1" applyFont="1" applyFill="1" applyBorder="1"/>
    <xf numFmtId="165" fontId="0" fillId="0" borderId="0" xfId="3" applyNumberFormat="1" applyFont="1"/>
    <xf numFmtId="0" fontId="1" fillId="0" borderId="0" xfId="6" applyAlignment="1">
      <alignment horizontal="center"/>
    </xf>
    <xf numFmtId="0" fontId="1" fillId="0" borderId="0" xfId="6"/>
    <xf numFmtId="43" fontId="1" fillId="0" borderId="0" xfId="7" applyFont="1"/>
    <xf numFmtId="0" fontId="0" fillId="0" borderId="0" xfId="6" applyFont="1" applyAlignment="1">
      <alignment horizontal="center"/>
    </xf>
    <xf numFmtId="43" fontId="4" fillId="0" borderId="0" xfId="2" applyFont="1"/>
    <xf numFmtId="43" fontId="3" fillId="0" borderId="0" xfId="7" applyFont="1"/>
    <xf numFmtId="43" fontId="4" fillId="0" borderId="0" xfId="2" applyFont="1" applyFill="1" applyAlignment="1" applyProtection="1"/>
    <xf numFmtId="43" fontId="4" fillId="0" borderId="0" xfId="2" applyFont="1" applyFill="1" applyAlignment="1" applyProtection="1">
      <alignment wrapText="1"/>
    </xf>
    <xf numFmtId="43" fontId="0" fillId="0" borderId="3" xfId="2" applyFont="1" applyFill="1" applyBorder="1" applyAlignment="1" applyProtection="1"/>
    <xf numFmtId="43" fontId="0" fillId="3" borderId="3" xfId="2" applyFont="1" applyFill="1" applyBorder="1" applyAlignment="1" applyProtection="1"/>
    <xf numFmtId="10" fontId="2" fillId="2" borderId="3" xfId="4" applyNumberFormat="1" applyFont="1" applyFill="1" applyBorder="1"/>
    <xf numFmtId="43" fontId="0" fillId="0" borderId="6" xfId="2" applyFont="1" applyFill="1" applyBorder="1" applyAlignment="1" applyProtection="1"/>
    <xf numFmtId="43" fontId="0" fillId="3" borderId="6" xfId="2" applyFont="1" applyFill="1" applyBorder="1" applyAlignment="1" applyProtection="1"/>
    <xf numFmtId="10" fontId="2" fillId="2" borderId="6" xfId="4" applyNumberFormat="1" applyFont="1" applyFill="1" applyBorder="1"/>
    <xf numFmtId="43" fontId="0" fillId="0" borderId="10" xfId="2" applyFont="1" applyFill="1" applyBorder="1" applyAlignment="1" applyProtection="1"/>
    <xf numFmtId="43" fontId="0" fillId="3" borderId="10" xfId="2" applyFont="1" applyFill="1" applyBorder="1" applyAlignment="1" applyProtection="1"/>
    <xf numFmtId="10" fontId="2" fillId="2" borderId="10" xfId="4" applyNumberFormat="1" applyFont="1" applyFill="1" applyBorder="1"/>
    <xf numFmtId="43" fontId="4" fillId="0" borderId="0" xfId="2" applyFont="1" applyAlignment="1"/>
    <xf numFmtId="43" fontId="2" fillId="0" borderId="0" xfId="2" applyFont="1"/>
    <xf numFmtId="43" fontId="0" fillId="0" borderId="3" xfId="2" applyFont="1" applyBorder="1"/>
    <xf numFmtId="43" fontId="0" fillId="3" borderId="3" xfId="2" applyFont="1" applyFill="1" applyBorder="1"/>
    <xf numFmtId="43" fontId="0" fillId="0" borderId="6" xfId="2" applyFont="1" applyBorder="1"/>
    <xf numFmtId="43" fontId="0" fillId="3" borderId="6" xfId="2" applyFont="1" applyFill="1" applyBorder="1"/>
    <xf numFmtId="0" fontId="3" fillId="0" borderId="0" xfId="1" applyAlignment="1">
      <alignment horizontal="left"/>
    </xf>
    <xf numFmtId="43" fontId="0" fillId="0" borderId="10" xfId="2" applyFont="1" applyBorder="1"/>
    <xf numFmtId="43" fontId="0" fillId="3" borderId="10" xfId="2" applyFont="1" applyFill="1" applyBorder="1"/>
    <xf numFmtId="0" fontId="2" fillId="0" borderId="0" xfId="6" applyFont="1" applyAlignment="1">
      <alignment horizontal="right"/>
    </xf>
    <xf numFmtId="43" fontId="2" fillId="0" borderId="0" xfId="6" applyNumberFormat="1" applyFont="1"/>
    <xf numFmtId="10" fontId="2" fillId="0" borderId="0" xfId="4" applyNumberFormat="1" applyFont="1" applyFill="1" applyBorder="1"/>
    <xf numFmtId="166" fontId="2" fillId="0" borderId="9" xfId="7" applyNumberFormat="1" applyFont="1" applyFill="1" applyBorder="1"/>
    <xf numFmtId="43" fontId="2" fillId="0" borderId="9" xfId="7" applyFont="1" applyFill="1" applyBorder="1"/>
    <xf numFmtId="43" fontId="2" fillId="0" borderId="9" xfId="8" applyNumberFormat="1" applyFont="1" applyFill="1" applyBorder="1"/>
    <xf numFmtId="166" fontId="2" fillId="0" borderId="0" xfId="7" applyNumberFormat="1" applyFont="1" applyFill="1" applyBorder="1"/>
    <xf numFmtId="43" fontId="0" fillId="0" borderId="0" xfId="2" applyFont="1" applyAlignment="1">
      <alignment horizontal="left" indent="2"/>
    </xf>
    <xf numFmtId="10" fontId="2" fillId="4" borderId="9" xfId="8" applyNumberFormat="1" applyFont="1" applyFill="1" applyBorder="1"/>
    <xf numFmtId="167" fontId="2" fillId="0" borderId="9" xfId="7" applyNumberFormat="1" applyFont="1" applyFill="1" applyBorder="1"/>
    <xf numFmtId="10" fontId="2" fillId="0" borderId="9" xfId="8" applyNumberFormat="1" applyFont="1" applyFill="1" applyBorder="1"/>
    <xf numFmtId="9" fontId="0" fillId="0" borderId="0" xfId="2" applyNumberFormat="1" applyFont="1"/>
    <xf numFmtId="43" fontId="2" fillId="0" borderId="0" xfId="7" applyFont="1" applyBorder="1"/>
    <xf numFmtId="0" fontId="2" fillId="0" borderId="9" xfId="6" applyFont="1" applyBorder="1"/>
    <xf numFmtId="43" fontId="2" fillId="0" borderId="9" xfId="6" applyNumberFormat="1" applyFont="1" applyBorder="1"/>
    <xf numFmtId="43" fontId="2" fillId="0" borderId="9" xfId="7" applyFont="1" applyBorder="1"/>
    <xf numFmtId="43" fontId="1" fillId="0" borderId="0" xfId="6" applyNumberFormat="1"/>
    <xf numFmtId="10" fontId="2" fillId="2" borderId="2" xfId="4" applyNumberFormat="1" applyFont="1" applyFill="1" applyBorder="1" applyAlignment="1">
      <alignment horizontal="center"/>
    </xf>
    <xf numFmtId="10" fontId="2" fillId="2" borderId="5" xfId="4" applyNumberFormat="1" applyFont="1" applyFill="1" applyBorder="1" applyAlignment="1">
      <alignment horizontal="center"/>
    </xf>
    <xf numFmtId="10" fontId="2" fillId="2" borderId="8" xfId="4" applyNumberFormat="1" applyFont="1" applyFill="1" applyBorder="1" applyAlignment="1">
      <alignment horizontal="center"/>
    </xf>
    <xf numFmtId="43" fontId="2" fillId="0" borderId="0" xfId="7" applyFont="1" applyFill="1" applyBorder="1"/>
    <xf numFmtId="0" fontId="0" fillId="0" borderId="0" xfId="0" applyAlignment="1">
      <alignment horizontal="left"/>
    </xf>
  </cellXfs>
  <cellStyles count="9">
    <cellStyle name="Comma 2 2" xfId="2" xr:uid="{169F1997-FCFC-454D-AD4A-1381A3769F0B}"/>
    <cellStyle name="Comma 3" xfId="7" xr:uid="{DA13F9E2-89F4-4104-A493-746D971BBFAD}"/>
    <cellStyle name="Normal" xfId="0" builtinId="0"/>
    <cellStyle name="Normal 2 2" xfId="1" xr:uid="{E4FA8784-3709-4DB0-9B08-EB967F28AC3D}"/>
    <cellStyle name="Normal 2 3" xfId="5" xr:uid="{C76AD485-3428-4601-9447-B1AAA5A8269C}"/>
    <cellStyle name="Normal 3 2" xfId="6" xr:uid="{E154CA37-44F2-47A3-9499-C5C0126DB629}"/>
    <cellStyle name="Percent 2 2" xfId="4" xr:uid="{FC2D0FE7-CD77-4748-85DD-5D79636FF932}"/>
    <cellStyle name="Percent 2 3" xfId="3" xr:uid="{5DC34CE1-E40D-4895-806A-416E119D5D8D}"/>
    <cellStyle name="Percent 3" xfId="8" xr:uid="{747C6A7F-18ED-4E37-A691-ECC2C98CF9E8}"/>
  </cellStyles>
  <dxfs count="6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934B-8BF1-4270-8695-49B5F819879B}">
  <sheetPr>
    <pageSetUpPr fitToPage="1"/>
  </sheetPr>
  <dimension ref="A1:R61"/>
  <sheetViews>
    <sheetView tabSelected="1" zoomScaleNormal="100" workbookViewId="0">
      <selection activeCell="J15" sqref="J15"/>
    </sheetView>
  </sheetViews>
  <sheetFormatPr defaultColWidth="9.140625" defaultRowHeight="15" x14ac:dyDescent="0.25"/>
  <cols>
    <col min="1" max="1" width="23.42578125" style="1" customWidth="1"/>
    <col min="2" max="2" width="41" style="10" bestFit="1" customWidth="1"/>
    <col min="3" max="3" width="18.28515625" style="10" customWidth="1"/>
    <col min="4" max="4" width="18.7109375" style="10" bestFit="1" customWidth="1"/>
    <col min="5" max="5" width="17.5703125" style="10" bestFit="1" customWidth="1"/>
    <col min="6" max="6" width="10.140625" style="25" customWidth="1"/>
    <col min="7" max="8" width="9.140625" style="1"/>
    <col min="9" max="9" width="14.85546875" style="1" bestFit="1" customWidth="1"/>
    <col min="10" max="10" width="15.7109375" style="49" bestFit="1" customWidth="1"/>
    <col min="11" max="11" width="14.140625" style="49" bestFit="1" customWidth="1"/>
    <col min="12" max="16384" width="9.140625" style="1"/>
  </cols>
  <sheetData>
    <row r="1" spans="1:18" x14ac:dyDescent="0.25">
      <c r="B1" s="44" t="s">
        <v>59</v>
      </c>
      <c r="C1" s="44"/>
      <c r="D1" s="44"/>
      <c r="E1" s="44"/>
      <c r="F1" s="44"/>
      <c r="G1" s="45"/>
      <c r="H1" s="45"/>
      <c r="I1" s="45"/>
      <c r="J1" s="46"/>
      <c r="K1" s="46"/>
      <c r="L1" s="45"/>
      <c r="M1" s="45"/>
      <c r="N1" s="45"/>
      <c r="O1" s="45"/>
      <c r="P1" s="45"/>
      <c r="Q1" s="45"/>
      <c r="R1" s="45"/>
    </row>
    <row r="2" spans="1:18" x14ac:dyDescent="0.25">
      <c r="B2" s="44" t="s">
        <v>60</v>
      </c>
      <c r="C2" s="44"/>
      <c r="D2" s="44"/>
      <c r="E2" s="44"/>
      <c r="F2" s="44"/>
      <c r="G2" s="45"/>
      <c r="H2" s="45"/>
      <c r="I2" s="45"/>
      <c r="J2" s="46"/>
      <c r="K2" s="46"/>
      <c r="L2" s="45"/>
      <c r="M2" s="45"/>
      <c r="N2" s="45"/>
      <c r="O2" s="45"/>
      <c r="P2" s="45"/>
      <c r="Q2" s="45"/>
      <c r="R2" s="45"/>
    </row>
    <row r="3" spans="1:18" x14ac:dyDescent="0.25">
      <c r="B3" s="47" t="s">
        <v>61</v>
      </c>
      <c r="C3" s="44"/>
      <c r="D3" s="44"/>
      <c r="E3" s="44"/>
      <c r="F3" s="44"/>
      <c r="G3" s="45"/>
      <c r="H3" s="45"/>
      <c r="I3" s="45"/>
      <c r="J3" s="46"/>
      <c r="K3" s="46"/>
      <c r="L3" s="45"/>
      <c r="M3" s="45"/>
      <c r="N3" s="45"/>
      <c r="O3" s="45"/>
      <c r="P3" s="45"/>
      <c r="Q3" s="45"/>
      <c r="R3" s="45"/>
    </row>
    <row r="4" spans="1:18" x14ac:dyDescent="0.25">
      <c r="B4" s="47" t="s">
        <v>62</v>
      </c>
      <c r="C4" s="44"/>
      <c r="D4" s="44"/>
      <c r="E4" s="44"/>
      <c r="F4" s="44"/>
      <c r="G4" s="45"/>
      <c r="H4" s="45"/>
      <c r="I4" s="45"/>
      <c r="J4" s="46"/>
      <c r="K4" s="46"/>
      <c r="L4" s="45"/>
      <c r="M4" s="45"/>
      <c r="N4" s="45"/>
      <c r="O4" s="45"/>
      <c r="P4" s="45"/>
      <c r="Q4" s="45"/>
      <c r="R4" s="45"/>
    </row>
    <row r="6" spans="1:18" ht="30" x14ac:dyDescent="0.25">
      <c r="A6" s="2"/>
      <c r="B6" s="48" t="s">
        <v>63</v>
      </c>
      <c r="C6" s="3" t="s">
        <v>1</v>
      </c>
      <c r="D6" s="3" t="s">
        <v>2</v>
      </c>
      <c r="E6" s="3" t="s">
        <v>64</v>
      </c>
      <c r="F6" s="7" t="s">
        <v>4</v>
      </c>
    </row>
    <row r="7" spans="1:18" ht="15.75" thickBot="1" x14ac:dyDescent="0.3">
      <c r="A7" s="2"/>
      <c r="B7" s="2"/>
      <c r="C7" s="50"/>
      <c r="D7" s="50"/>
      <c r="E7" s="51"/>
    </row>
    <row r="8" spans="1:18" x14ac:dyDescent="0.25">
      <c r="B8" s="2" t="s">
        <v>6</v>
      </c>
      <c r="C8" s="52">
        <v>17813542</v>
      </c>
      <c r="D8" s="11">
        <v>17723975</v>
      </c>
      <c r="E8" s="53">
        <f>C8-D8</f>
        <v>89567</v>
      </c>
      <c r="F8" s="54">
        <f>(C8-D8)/C8</f>
        <v>5.028028676161091E-3</v>
      </c>
    </row>
    <row r="9" spans="1:18" x14ac:dyDescent="0.25">
      <c r="B9" s="2" t="s">
        <v>8</v>
      </c>
      <c r="C9" s="55">
        <v>37200971</v>
      </c>
      <c r="D9" s="17">
        <v>35256883.99999997</v>
      </c>
      <c r="E9" s="56">
        <f>C9-D9</f>
        <v>1944087.0000000298</v>
      </c>
      <c r="F9" s="57">
        <f>(C9-D9)/C9</f>
        <v>5.2259039152500339E-2</v>
      </c>
    </row>
    <row r="10" spans="1:18" ht="15.75" thickBot="1" x14ac:dyDescent="0.3">
      <c r="B10" s="2" t="s">
        <v>10</v>
      </c>
      <c r="C10" s="58">
        <v>550000</v>
      </c>
      <c r="D10" s="22">
        <v>200000</v>
      </c>
      <c r="E10" s="59">
        <f>C10-D10</f>
        <v>350000</v>
      </c>
      <c r="F10" s="60">
        <f>(C10-D10)/C10</f>
        <v>0.63636363636363635</v>
      </c>
    </row>
    <row r="11" spans="1:18" x14ac:dyDescent="0.25">
      <c r="B11" s="2"/>
      <c r="C11" s="24">
        <v>0</v>
      </c>
      <c r="D11" s="24">
        <v>0</v>
      </c>
      <c r="E11" s="24"/>
    </row>
    <row r="12" spans="1:18" ht="15.75" thickBot="1" x14ac:dyDescent="0.3">
      <c r="B12" s="40" t="s">
        <v>13</v>
      </c>
      <c r="C12" s="41">
        <f>SUM(C8:C11)</f>
        <v>55564513</v>
      </c>
      <c r="D12" s="41">
        <f>SUM(D8:D11)</f>
        <v>53180858.99999997</v>
      </c>
      <c r="E12" s="41">
        <f>C12-D12</f>
        <v>2383654.0000000298</v>
      </c>
      <c r="F12" s="42">
        <f>(C12-D12)/C12</f>
        <v>4.289885524597381E-2</v>
      </c>
    </row>
    <row r="13" spans="1:18" ht="15.75" thickTop="1" x14ac:dyDescent="0.25">
      <c r="A13" s="2"/>
      <c r="B13" s="48"/>
      <c r="C13" s="61"/>
      <c r="D13" s="61"/>
      <c r="E13" s="8"/>
    </row>
    <row r="14" spans="1:18" x14ac:dyDescent="0.25">
      <c r="A14" s="2"/>
      <c r="B14" s="48"/>
      <c r="C14" s="61"/>
      <c r="D14" s="61"/>
      <c r="E14" s="8"/>
    </row>
    <row r="15" spans="1:18" x14ac:dyDescent="0.25">
      <c r="A15" s="2"/>
      <c r="B15" s="48"/>
      <c r="C15" s="61"/>
      <c r="D15" s="61"/>
      <c r="E15" s="8"/>
    </row>
    <row r="16" spans="1:18" ht="15.75" thickBot="1" x14ac:dyDescent="0.3">
      <c r="B16" s="62"/>
    </row>
    <row r="17" spans="2:13" x14ac:dyDescent="0.25">
      <c r="B17" s="2" t="s">
        <v>65</v>
      </c>
      <c r="C17" s="63">
        <v>28752630</v>
      </c>
      <c r="D17" s="33">
        <v>27318037</v>
      </c>
      <c r="E17" s="64">
        <f>C17-D17</f>
        <v>1434593</v>
      </c>
      <c r="F17" s="12">
        <f t="shared" ref="F17:F39" si="0">(C17-D17)/C17</f>
        <v>4.9894322710652902E-2</v>
      </c>
      <c r="I17" s="39"/>
    </row>
    <row r="18" spans="2:13" x14ac:dyDescent="0.25">
      <c r="B18" s="2" t="s">
        <v>66</v>
      </c>
      <c r="C18" s="65">
        <v>268150</v>
      </c>
      <c r="D18" s="34">
        <v>412809</v>
      </c>
      <c r="E18" s="66">
        <f t="shared" ref="E18:E34" si="1">C18-D18</f>
        <v>-144659</v>
      </c>
      <c r="F18" s="18">
        <f t="shared" si="0"/>
        <v>-0.53947044564609359</v>
      </c>
      <c r="I18" s="39"/>
    </row>
    <row r="19" spans="2:13" x14ac:dyDescent="0.25">
      <c r="B19" s="2" t="s">
        <v>67</v>
      </c>
      <c r="C19" s="65">
        <v>1065596</v>
      </c>
      <c r="D19" s="34">
        <v>1161547</v>
      </c>
      <c r="E19" s="66">
        <f t="shared" si="1"/>
        <v>-95951</v>
      </c>
      <c r="F19" s="18">
        <f t="shared" si="0"/>
        <v>-9.0044444611278571E-2</v>
      </c>
      <c r="I19" s="39"/>
    </row>
    <row r="20" spans="2:13" x14ac:dyDescent="0.25">
      <c r="B20" s="2" t="s">
        <v>68</v>
      </c>
      <c r="C20" s="65">
        <v>670763</v>
      </c>
      <c r="D20" s="34">
        <v>460135</v>
      </c>
      <c r="E20" s="66">
        <f t="shared" si="1"/>
        <v>210628</v>
      </c>
      <c r="F20" s="18">
        <f t="shared" si="0"/>
        <v>0.314012549887218</v>
      </c>
      <c r="I20" s="39"/>
    </row>
    <row r="21" spans="2:13" x14ac:dyDescent="0.25">
      <c r="B21" s="2" t="s">
        <v>69</v>
      </c>
      <c r="C21" s="65">
        <v>2908340</v>
      </c>
      <c r="D21" s="34">
        <v>2809356</v>
      </c>
      <c r="E21" s="66">
        <f t="shared" si="1"/>
        <v>98984</v>
      </c>
      <c r="F21" s="18">
        <f t="shared" si="0"/>
        <v>3.4034535164389305E-2</v>
      </c>
      <c r="I21" s="39"/>
    </row>
    <row r="22" spans="2:13" x14ac:dyDescent="0.25">
      <c r="B22" s="2" t="s">
        <v>70</v>
      </c>
      <c r="C22" s="65">
        <v>1276156</v>
      </c>
      <c r="D22" s="34">
        <v>1198124</v>
      </c>
      <c r="E22" s="66">
        <f t="shared" si="1"/>
        <v>78032</v>
      </c>
      <c r="F22" s="18">
        <f t="shared" si="0"/>
        <v>6.1146129470064786E-2</v>
      </c>
      <c r="I22" s="39"/>
    </row>
    <row r="23" spans="2:13" x14ac:dyDescent="0.25">
      <c r="B23" s="2" t="s">
        <v>71</v>
      </c>
      <c r="C23" s="65">
        <v>126054</v>
      </c>
      <c r="D23" s="34">
        <v>116076</v>
      </c>
      <c r="E23" s="66">
        <f t="shared" si="1"/>
        <v>9978</v>
      </c>
      <c r="F23" s="18">
        <f t="shared" si="0"/>
        <v>7.9156551953924514E-2</v>
      </c>
      <c r="I23" s="39"/>
    </row>
    <row r="24" spans="2:13" x14ac:dyDescent="0.25">
      <c r="B24" s="2" t="s">
        <v>72</v>
      </c>
      <c r="C24" s="65">
        <v>412558</v>
      </c>
      <c r="D24" s="34">
        <v>394015</v>
      </c>
      <c r="E24" s="66">
        <f t="shared" si="1"/>
        <v>18543</v>
      </c>
      <c r="F24" s="18">
        <f t="shared" si="0"/>
        <v>4.4946407535425323E-2</v>
      </c>
      <c r="I24" s="39"/>
    </row>
    <row r="25" spans="2:13" x14ac:dyDescent="0.25">
      <c r="B25" s="2" t="s">
        <v>73</v>
      </c>
      <c r="C25" s="65">
        <v>3369206</v>
      </c>
      <c r="D25" s="34">
        <v>3231016</v>
      </c>
      <c r="E25" s="66">
        <f t="shared" si="1"/>
        <v>138190</v>
      </c>
      <c r="F25" s="18">
        <f t="shared" si="0"/>
        <v>4.1015598333850767E-2</v>
      </c>
      <c r="I25" s="39"/>
    </row>
    <row r="26" spans="2:13" x14ac:dyDescent="0.25">
      <c r="B26" s="2" t="s">
        <v>74</v>
      </c>
      <c r="C26" s="65">
        <v>147436</v>
      </c>
      <c r="D26" s="34">
        <v>105687</v>
      </c>
      <c r="E26" s="66">
        <f t="shared" si="1"/>
        <v>41749</v>
      </c>
      <c r="F26" s="18">
        <f t="shared" si="0"/>
        <v>0.28316693344908977</v>
      </c>
      <c r="I26" s="39"/>
    </row>
    <row r="27" spans="2:13" x14ac:dyDescent="0.25">
      <c r="B27" s="2" t="s">
        <v>75</v>
      </c>
      <c r="C27" s="65">
        <v>1207445</v>
      </c>
      <c r="D27" s="34">
        <v>1124144</v>
      </c>
      <c r="E27" s="66">
        <f t="shared" si="1"/>
        <v>83301</v>
      </c>
      <c r="F27" s="18">
        <f t="shared" si="0"/>
        <v>6.8989477781596684E-2</v>
      </c>
      <c r="I27" s="39"/>
    </row>
    <row r="28" spans="2:13" x14ac:dyDescent="0.25">
      <c r="B28" s="2" t="s">
        <v>76</v>
      </c>
      <c r="C28" s="65">
        <v>2195332</v>
      </c>
      <c r="D28" s="34">
        <v>1917332</v>
      </c>
      <c r="E28" s="66">
        <f t="shared" si="1"/>
        <v>278000</v>
      </c>
      <c r="F28" s="18">
        <f t="shared" si="0"/>
        <v>0.12663232713776321</v>
      </c>
      <c r="I28" s="39"/>
    </row>
    <row r="29" spans="2:13" x14ac:dyDescent="0.25">
      <c r="B29" s="2" t="s">
        <v>77</v>
      </c>
      <c r="C29" s="65">
        <v>7567842</v>
      </c>
      <c r="D29" s="34">
        <v>8156707</v>
      </c>
      <c r="E29" s="66">
        <f t="shared" si="1"/>
        <v>-588865</v>
      </c>
      <c r="F29" s="18">
        <f t="shared" si="0"/>
        <v>-7.7811481793620962E-2</v>
      </c>
      <c r="I29" s="39"/>
    </row>
    <row r="30" spans="2:13" x14ac:dyDescent="0.25">
      <c r="B30" s="2" t="s">
        <v>78</v>
      </c>
      <c r="C30" s="65">
        <v>1684539</v>
      </c>
      <c r="D30" s="34">
        <v>1140016</v>
      </c>
      <c r="E30" s="66">
        <f t="shared" si="1"/>
        <v>544523</v>
      </c>
      <c r="F30" s="18">
        <f t="shared" si="0"/>
        <v>0.32324748788837776</v>
      </c>
      <c r="I30" s="39"/>
      <c r="L30" s="49"/>
      <c r="M30" s="49"/>
    </row>
    <row r="31" spans="2:13" x14ac:dyDescent="0.25">
      <c r="B31" s="2" t="s">
        <v>79</v>
      </c>
      <c r="C31" s="65">
        <v>1323732</v>
      </c>
      <c r="D31" s="34">
        <v>1339585</v>
      </c>
      <c r="E31" s="66">
        <f t="shared" si="1"/>
        <v>-15853</v>
      </c>
      <c r="F31" s="18">
        <f t="shared" si="0"/>
        <v>-1.1975989097491034E-2</v>
      </c>
      <c r="I31" s="39"/>
      <c r="L31" s="49"/>
      <c r="M31" s="49"/>
    </row>
    <row r="32" spans="2:13" x14ac:dyDescent="0.25">
      <c r="B32" s="2" t="s">
        <v>80</v>
      </c>
      <c r="C32" s="65">
        <v>270159</v>
      </c>
      <c r="D32" s="34">
        <v>176644</v>
      </c>
      <c r="E32" s="66">
        <f t="shared" si="1"/>
        <v>93515</v>
      </c>
      <c r="F32" s="18">
        <f t="shared" si="0"/>
        <v>0.34614800913536103</v>
      </c>
      <c r="I32" s="39"/>
      <c r="L32" s="49"/>
      <c r="M32" s="49"/>
    </row>
    <row r="33" spans="1:17" x14ac:dyDescent="0.25">
      <c r="B33" s="2" t="s">
        <v>81</v>
      </c>
      <c r="C33" s="65">
        <v>1990301</v>
      </c>
      <c r="D33" s="34">
        <v>1700000</v>
      </c>
      <c r="E33" s="66">
        <f t="shared" si="1"/>
        <v>290301</v>
      </c>
      <c r="F33" s="18">
        <f t="shared" si="0"/>
        <v>0.14585783758336052</v>
      </c>
      <c r="I33" s="39"/>
      <c r="L33" s="49"/>
      <c r="M33" s="49"/>
    </row>
    <row r="34" spans="1:17" x14ac:dyDescent="0.25">
      <c r="A34" s="67"/>
      <c r="B34" s="2" t="s">
        <v>82</v>
      </c>
      <c r="C34" s="65">
        <v>41136</v>
      </c>
      <c r="D34" s="34">
        <v>85049</v>
      </c>
      <c r="E34" s="66">
        <f t="shared" si="1"/>
        <v>-43913</v>
      </c>
      <c r="F34" s="18">
        <f t="shared" si="0"/>
        <v>-1.0675077790742902</v>
      </c>
      <c r="I34" s="39"/>
      <c r="L34" s="49"/>
      <c r="M34" s="49"/>
    </row>
    <row r="35" spans="1:17" ht="15.75" thickBot="1" x14ac:dyDescent="0.3">
      <c r="B35" s="2" t="s">
        <v>83</v>
      </c>
      <c r="C35" s="68">
        <v>98818</v>
      </c>
      <c r="D35" s="35">
        <v>81013</v>
      </c>
      <c r="E35" s="69">
        <f>C35-D35</f>
        <v>17805</v>
      </c>
      <c r="F35" s="23">
        <f t="shared" si="0"/>
        <v>0.18017972434171911</v>
      </c>
      <c r="I35" s="39"/>
      <c r="L35" s="49"/>
      <c r="M35" s="49"/>
    </row>
    <row r="36" spans="1:17" x14ac:dyDescent="0.25">
      <c r="L36" s="49"/>
      <c r="M36" s="49"/>
    </row>
    <row r="37" spans="1:17" ht="15.75" thickBot="1" x14ac:dyDescent="0.3">
      <c r="B37" s="40" t="s">
        <v>19</v>
      </c>
      <c r="C37" s="41">
        <f>SUM(C17:C35)</f>
        <v>55376193</v>
      </c>
      <c r="D37" s="41">
        <f>SUM(D17:D35)</f>
        <v>52927292</v>
      </c>
      <c r="E37" s="41">
        <f>C37-D37</f>
        <v>2448901</v>
      </c>
      <c r="F37" s="42">
        <f t="shared" si="0"/>
        <v>4.4222993082966178E-2</v>
      </c>
      <c r="L37" s="49"/>
      <c r="M37" s="49"/>
    </row>
    <row r="38" spans="1:17" ht="15.75" thickTop="1" x14ac:dyDescent="0.25">
      <c r="B38" s="70"/>
      <c r="C38" s="71"/>
      <c r="D38" s="71"/>
      <c r="E38" s="71"/>
      <c r="F38" s="72"/>
      <c r="L38" s="49"/>
      <c r="M38" s="49"/>
    </row>
    <row r="39" spans="1:17" ht="15.75" thickBot="1" x14ac:dyDescent="0.3">
      <c r="B39" s="73" t="s">
        <v>84</v>
      </c>
      <c r="C39" s="74">
        <f>C12-C37</f>
        <v>188320</v>
      </c>
      <c r="D39" s="74">
        <f>D12-D37</f>
        <v>253566.9999999702</v>
      </c>
      <c r="E39" s="74">
        <f>E12-E37</f>
        <v>-65246.999999970198</v>
      </c>
      <c r="F39" s="75">
        <f t="shared" si="0"/>
        <v>-0.34646877655039399</v>
      </c>
      <c r="G39" s="76"/>
      <c r="H39" s="76"/>
      <c r="I39" s="76"/>
      <c r="L39" s="49"/>
      <c r="M39" s="49"/>
      <c r="N39" s="76"/>
      <c r="O39" s="76"/>
      <c r="P39" s="76"/>
      <c r="Q39" s="76"/>
    </row>
    <row r="40" spans="1:17" ht="15.75" thickTop="1" x14ac:dyDescent="0.25">
      <c r="B40" s="70"/>
      <c r="C40" s="71"/>
      <c r="D40" s="71"/>
      <c r="E40" s="71"/>
      <c r="F40" s="72"/>
      <c r="L40" s="49"/>
      <c r="M40" s="49"/>
    </row>
    <row r="41" spans="1:17" hidden="1" x14ac:dyDescent="0.25">
      <c r="B41" s="70"/>
      <c r="C41" s="71"/>
      <c r="D41" s="71"/>
      <c r="E41" s="71"/>
      <c r="F41" s="72"/>
    </row>
    <row r="42" spans="1:17" ht="15.75" hidden="1" thickBot="1" x14ac:dyDescent="0.3">
      <c r="B42" s="40" t="s">
        <v>85</v>
      </c>
      <c r="C42" s="40" t="s">
        <v>86</v>
      </c>
      <c r="D42" s="40" t="s">
        <v>87</v>
      </c>
      <c r="E42" s="40"/>
      <c r="F42" s="40"/>
    </row>
    <row r="43" spans="1:17" hidden="1" x14ac:dyDescent="0.25"/>
    <row r="44" spans="1:17" hidden="1" x14ac:dyDescent="0.25">
      <c r="B44" s="10" t="s">
        <v>88</v>
      </c>
    </row>
    <row r="45" spans="1:17" hidden="1" x14ac:dyDescent="0.25">
      <c r="B45" s="77" t="s">
        <v>89</v>
      </c>
      <c r="E45" s="10">
        <v>0</v>
      </c>
      <c r="F45" s="25">
        <v>0</v>
      </c>
    </row>
    <row r="46" spans="1:17" hidden="1" x14ac:dyDescent="0.25">
      <c r="B46" s="77" t="s">
        <v>90</v>
      </c>
      <c r="D46" s="10">
        <v>2500000</v>
      </c>
      <c r="E46" s="10">
        <v>0</v>
      </c>
      <c r="F46" s="25">
        <v>0</v>
      </c>
    </row>
    <row r="47" spans="1:17" hidden="1" x14ac:dyDescent="0.25">
      <c r="B47" s="77" t="s">
        <v>91</v>
      </c>
      <c r="E47" s="10">
        <v>0</v>
      </c>
      <c r="F47" s="25">
        <v>0</v>
      </c>
    </row>
    <row r="48" spans="1:17" hidden="1" x14ac:dyDescent="0.25">
      <c r="B48" s="77" t="s">
        <v>92</v>
      </c>
      <c r="E48" s="10">
        <v>0</v>
      </c>
      <c r="F48" s="25">
        <v>0</v>
      </c>
    </row>
    <row r="49" spans="2:16" hidden="1" x14ac:dyDescent="0.25">
      <c r="B49" s="77" t="s">
        <v>93</v>
      </c>
      <c r="E49" s="10">
        <v>0</v>
      </c>
      <c r="F49" s="25">
        <v>0</v>
      </c>
    </row>
    <row r="50" spans="2:16" hidden="1" x14ac:dyDescent="0.25">
      <c r="D50" s="10">
        <f>SUM(D45:D49)</f>
        <v>2500000</v>
      </c>
      <c r="E50" s="10">
        <f>SUM(E45:E49)</f>
        <v>0</v>
      </c>
      <c r="F50" s="25">
        <v>0</v>
      </c>
    </row>
    <row r="51" spans="2:16" ht="15.75" hidden="1" thickBot="1" x14ac:dyDescent="0.3">
      <c r="B51" s="40" t="s">
        <v>94</v>
      </c>
      <c r="C51" s="41">
        <f>C37-C50</f>
        <v>55376193</v>
      </c>
      <c r="D51" s="41">
        <f>D37-D50</f>
        <v>50427292</v>
      </c>
      <c r="E51" s="41">
        <f>E37-E50</f>
        <v>2448901</v>
      </c>
      <c r="F51" s="78">
        <f>(C51-D51)/C51</f>
        <v>8.936874732432401E-2</v>
      </c>
    </row>
    <row r="52" spans="2:16" hidden="1" x14ac:dyDescent="0.25"/>
    <row r="53" spans="2:16" ht="15.75" hidden="1" thickBot="1" x14ac:dyDescent="0.3">
      <c r="B53" s="73" t="s">
        <v>84</v>
      </c>
      <c r="C53" s="79">
        <f>C12-C51</f>
        <v>188320</v>
      </c>
      <c r="D53" s="79">
        <f>D12-D51</f>
        <v>2753566.9999999702</v>
      </c>
      <c r="E53" s="79">
        <f>E25-E51</f>
        <v>-2310711</v>
      </c>
      <c r="F53" s="80">
        <f>(C53-D53)/C53</f>
        <v>-13.621744902293809</v>
      </c>
    </row>
    <row r="54" spans="2:16" hidden="1" x14ac:dyDescent="0.25">
      <c r="D54" s="81"/>
      <c r="E54" s="81"/>
    </row>
    <row r="56" spans="2:16" x14ac:dyDescent="0.25">
      <c r="B56" s="10" t="s">
        <v>95</v>
      </c>
      <c r="C56" s="10">
        <f>D58</f>
        <v>15446615.99999997</v>
      </c>
      <c r="D56" s="10">
        <v>15193049</v>
      </c>
    </row>
    <row r="57" spans="2:16" x14ac:dyDescent="0.25">
      <c r="B57" s="10" t="s">
        <v>96</v>
      </c>
      <c r="C57" s="10">
        <f>C39</f>
        <v>188320</v>
      </c>
      <c r="D57" s="10">
        <f>D39</f>
        <v>253566.9999999702</v>
      </c>
      <c r="G57" s="82"/>
      <c r="H57" s="82"/>
      <c r="I57" s="82"/>
      <c r="J57" s="82"/>
      <c r="K57" s="82"/>
      <c r="L57" s="82"/>
      <c r="M57" s="82"/>
      <c r="N57" s="82"/>
      <c r="O57" s="82"/>
      <c r="P57" s="6"/>
    </row>
    <row r="58" spans="2:16" ht="15.75" thickBot="1" x14ac:dyDescent="0.3">
      <c r="B58" s="83" t="s">
        <v>97</v>
      </c>
      <c r="C58" s="84">
        <f>C56+C57</f>
        <v>15634935.99999997</v>
      </c>
      <c r="D58" s="84">
        <f>D56+D57</f>
        <v>15446615.99999997</v>
      </c>
      <c r="E58" s="85"/>
      <c r="F58" s="85"/>
    </row>
    <row r="60" spans="2:16" x14ac:dyDescent="0.25">
      <c r="B60" s="45" t="s">
        <v>98</v>
      </c>
      <c r="C60" s="86">
        <f>C58/((C37)/365)</f>
        <v>103.05424282236211</v>
      </c>
      <c r="D60" s="86">
        <f>D58/(D37/365)</f>
        <v>106.52377302810031</v>
      </c>
      <c r="E60" s="86"/>
      <c r="F60" s="86"/>
      <c r="G60" s="86"/>
      <c r="H60" s="86"/>
      <c r="I60" s="86"/>
      <c r="J60" s="46"/>
      <c r="K60" s="46"/>
      <c r="L60" s="86"/>
      <c r="M60" s="86"/>
      <c r="N60" s="86"/>
      <c r="O60" s="86"/>
    </row>
    <row r="61" spans="2:16" x14ac:dyDescent="0.25">
      <c r="B61" s="45" t="s">
        <v>99</v>
      </c>
      <c r="C61" s="86">
        <f>C58/(C37/12)</f>
        <v>3.3880846955297135</v>
      </c>
      <c r="D61" s="86">
        <f>D58/(D37/12)</f>
        <v>3.5021514420197359</v>
      </c>
      <c r="E61" s="86"/>
      <c r="F61" s="86"/>
      <c r="G61" s="86"/>
      <c r="H61" s="86"/>
      <c r="I61" s="86"/>
      <c r="J61" s="46"/>
      <c r="K61" s="46"/>
      <c r="L61" s="86"/>
      <c r="M61" s="86"/>
      <c r="N61" s="86"/>
      <c r="O61" s="86"/>
    </row>
  </sheetData>
  <mergeCells count="4">
    <mergeCell ref="B1:F1"/>
    <mergeCell ref="B2:F2"/>
    <mergeCell ref="B3:F3"/>
    <mergeCell ref="B4:F4"/>
  </mergeCells>
  <conditionalFormatting sqref="C53:F53">
    <cfRule type="cellIs" dxfId="5" priority="1" operator="notEqual">
      <formula>0</formula>
    </cfRule>
  </conditionalFormatting>
  <conditionalFormatting sqref="C39:I39 N39:Q39">
    <cfRule type="cellIs" dxfId="4" priority="2" operator="notEqual">
      <formula>0</formula>
    </cfRule>
  </conditionalFormatting>
  <printOptions horizontalCentered="1"/>
  <pageMargins left="0.75" right="0.75" top="1.5" bottom="0.5" header="0.5" footer="0.75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AD05-5596-4252-B4DC-2A50092F1714}">
  <dimension ref="C1:L213"/>
  <sheetViews>
    <sheetView view="pageBreakPreview" zoomScale="60" zoomScaleNormal="100" workbookViewId="0">
      <selection activeCell="C16" sqref="C16"/>
    </sheetView>
  </sheetViews>
  <sheetFormatPr defaultColWidth="9.140625" defaultRowHeight="15" x14ac:dyDescent="0.25"/>
  <cols>
    <col min="1" max="3" width="9.140625" style="1"/>
    <col min="4" max="4" width="27.85546875" style="1" customWidth="1"/>
    <col min="5" max="6" width="19" style="10" customWidth="1"/>
    <col min="7" max="7" width="15" style="1" customWidth="1"/>
    <col min="8" max="8" width="11.28515625" style="9" customWidth="1"/>
    <col min="9" max="9" width="9.140625" style="6"/>
    <col min="10" max="16384" width="9.140625" style="1"/>
  </cols>
  <sheetData>
    <row r="1" spans="4:8" ht="45" x14ac:dyDescent="0.25">
      <c r="D1" s="2" t="s">
        <v>0</v>
      </c>
      <c r="E1" s="3" t="s">
        <v>1</v>
      </c>
      <c r="F1" s="3" t="s">
        <v>2</v>
      </c>
      <c r="G1" s="4" t="s">
        <v>3</v>
      </c>
      <c r="H1" s="5" t="s">
        <v>4</v>
      </c>
    </row>
    <row r="2" spans="4:8" x14ac:dyDescent="0.25">
      <c r="D2" s="2"/>
      <c r="E2" s="8"/>
      <c r="F2" s="8"/>
    </row>
    <row r="3" spans="4:8" ht="15.75" thickBot="1" x14ac:dyDescent="0.3">
      <c r="D3" s="2" t="s">
        <v>5</v>
      </c>
    </row>
    <row r="4" spans="4:8" x14ac:dyDescent="0.25">
      <c r="D4" s="13" t="s">
        <v>7</v>
      </c>
      <c r="E4" s="14">
        <v>28366658</v>
      </c>
      <c r="F4" s="14">
        <v>26800287</v>
      </c>
      <c r="G4" s="15">
        <f t="shared" ref="G4:G10" si="0">E4-F4</f>
        <v>1566371</v>
      </c>
      <c r="H4" s="16">
        <f>IFERROR((E4-F4)/F4,0)</f>
        <v>5.844605320831079E-2</v>
      </c>
    </row>
    <row r="5" spans="4:8" x14ac:dyDescent="0.25">
      <c r="D5" s="13" t="s">
        <v>9</v>
      </c>
      <c r="E5" s="19">
        <v>103363</v>
      </c>
      <c r="F5" s="19">
        <v>189735</v>
      </c>
      <c r="G5" s="20">
        <f t="shared" si="0"/>
        <v>-86372</v>
      </c>
      <c r="H5" s="21">
        <f t="shared" ref="H5:H10" si="1">IFERROR((E5-F5)/F5,0)</f>
        <v>-0.45522439191503938</v>
      </c>
    </row>
    <row r="6" spans="4:8" x14ac:dyDescent="0.25">
      <c r="D6" s="13" t="s">
        <v>11</v>
      </c>
      <c r="E6" s="19">
        <v>273424</v>
      </c>
      <c r="F6" s="19">
        <v>310431</v>
      </c>
      <c r="G6" s="20">
        <f t="shared" si="0"/>
        <v>-37007</v>
      </c>
      <c r="H6" s="21">
        <f t="shared" si="1"/>
        <v>-0.11921167666888938</v>
      </c>
    </row>
    <row r="7" spans="4:8" x14ac:dyDescent="0.25">
      <c r="D7" s="13" t="s">
        <v>12</v>
      </c>
      <c r="E7" s="19">
        <v>9185</v>
      </c>
      <c r="F7" s="19">
        <v>17584</v>
      </c>
      <c r="G7" s="20">
        <f t="shared" si="0"/>
        <v>-8399</v>
      </c>
      <c r="H7" s="21">
        <f t="shared" si="1"/>
        <v>-0.47765013648771609</v>
      </c>
    </row>
    <row r="8" spans="4:8" x14ac:dyDescent="0.25">
      <c r="D8" s="13" t="s">
        <v>14</v>
      </c>
      <c r="E8" s="19">
        <v>0</v>
      </c>
      <c r="F8" s="19">
        <v>0</v>
      </c>
      <c r="G8" s="20">
        <f t="shared" si="0"/>
        <v>0</v>
      </c>
      <c r="H8" s="21">
        <f t="shared" si="1"/>
        <v>0</v>
      </c>
    </row>
    <row r="9" spans="4:8" ht="15.75" thickBot="1" x14ac:dyDescent="0.3">
      <c r="D9" s="13" t="s">
        <v>15</v>
      </c>
      <c r="E9" s="26">
        <v>0</v>
      </c>
      <c r="F9" s="26">
        <v>0</v>
      </c>
      <c r="G9" s="27">
        <f t="shared" si="0"/>
        <v>0</v>
      </c>
      <c r="H9" s="28">
        <f t="shared" si="1"/>
        <v>0</v>
      </c>
    </row>
    <row r="10" spans="4:8" ht="15.75" thickBot="1" x14ac:dyDescent="0.3">
      <c r="D10" s="29" t="s">
        <v>16</v>
      </c>
      <c r="E10" s="30">
        <f>SUBTOTAL(9,E4:E9)</f>
        <v>28752630</v>
      </c>
      <c r="F10" s="30">
        <f>SUBTOTAL(9,F4:F9)</f>
        <v>27318037</v>
      </c>
      <c r="G10" s="31">
        <f t="shared" si="0"/>
        <v>1434593</v>
      </c>
      <c r="H10" s="32">
        <f t="shared" si="1"/>
        <v>5.2514498021947915E-2</v>
      </c>
    </row>
    <row r="11" spans="4:8" ht="15.75" thickTop="1" x14ac:dyDescent="0.25"/>
    <row r="13" spans="4:8" ht="15.75" thickBot="1" x14ac:dyDescent="0.3">
      <c r="D13" s="2" t="s">
        <v>18</v>
      </c>
    </row>
    <row r="14" spans="4:8" x14ac:dyDescent="0.25">
      <c r="D14" s="13" t="s">
        <v>7</v>
      </c>
      <c r="E14" s="14">
        <v>256598</v>
      </c>
      <c r="F14" s="14">
        <v>401279</v>
      </c>
      <c r="G14" s="15">
        <f t="shared" ref="G14:G20" si="2">E14-F14</f>
        <v>-144681</v>
      </c>
      <c r="H14" s="16">
        <f t="shared" ref="H14:H20" si="3">IFERROR((E14-F14)/F14,0)</f>
        <v>-0.36054964251804855</v>
      </c>
    </row>
    <row r="15" spans="4:8" x14ac:dyDescent="0.25">
      <c r="D15" s="13" t="s">
        <v>9</v>
      </c>
      <c r="E15" s="19">
        <v>0</v>
      </c>
      <c r="F15" s="19">
        <v>0</v>
      </c>
      <c r="G15" s="20">
        <f t="shared" si="2"/>
        <v>0</v>
      </c>
      <c r="H15" s="21">
        <f t="shared" si="3"/>
        <v>0</v>
      </c>
    </row>
    <row r="16" spans="4:8" x14ac:dyDescent="0.25">
      <c r="D16" s="13" t="s">
        <v>11</v>
      </c>
      <c r="E16" s="19">
        <v>11552</v>
      </c>
      <c r="F16" s="19">
        <v>11530</v>
      </c>
      <c r="G16" s="20">
        <f t="shared" si="2"/>
        <v>22</v>
      </c>
      <c r="H16" s="21">
        <f t="shared" si="3"/>
        <v>1.9080659150043364E-3</v>
      </c>
    </row>
    <row r="17" spans="3:12" x14ac:dyDescent="0.25">
      <c r="D17" s="13" t="s">
        <v>12</v>
      </c>
      <c r="E17" s="19">
        <v>0</v>
      </c>
      <c r="F17" s="19">
        <v>0</v>
      </c>
      <c r="G17" s="20">
        <f t="shared" si="2"/>
        <v>0</v>
      </c>
      <c r="H17" s="21">
        <f t="shared" si="3"/>
        <v>0</v>
      </c>
    </row>
    <row r="18" spans="3:12" x14ac:dyDescent="0.25">
      <c r="D18" s="13" t="s">
        <v>14</v>
      </c>
      <c r="E18" s="19">
        <v>0</v>
      </c>
      <c r="F18" s="19">
        <v>0</v>
      </c>
      <c r="G18" s="20">
        <f t="shared" si="2"/>
        <v>0</v>
      </c>
      <c r="H18" s="21">
        <f t="shared" si="3"/>
        <v>0</v>
      </c>
    </row>
    <row r="19" spans="3:12" ht="15.75" thickBot="1" x14ac:dyDescent="0.3">
      <c r="D19" s="13" t="s">
        <v>15</v>
      </c>
      <c r="E19" s="26">
        <v>0</v>
      </c>
      <c r="F19" s="26">
        <v>0</v>
      </c>
      <c r="G19" s="27">
        <f t="shared" si="2"/>
        <v>0</v>
      </c>
      <c r="H19" s="28">
        <f t="shared" si="3"/>
        <v>0</v>
      </c>
    </row>
    <row r="20" spans="3:12" ht="15.75" thickBot="1" x14ac:dyDescent="0.3">
      <c r="D20" s="29" t="s">
        <v>20</v>
      </c>
      <c r="E20" s="30">
        <f>SUBTOTAL(9,E14:E19)</f>
        <v>268150</v>
      </c>
      <c r="F20" s="30">
        <f>SUBTOTAL(9,F14:F19)</f>
        <v>412809</v>
      </c>
      <c r="G20" s="31">
        <f t="shared" si="2"/>
        <v>-144659</v>
      </c>
      <c r="H20" s="32">
        <f t="shared" si="3"/>
        <v>-0.35042598392961394</v>
      </c>
    </row>
    <row r="21" spans="3:12" s="6" customFormat="1" ht="15.75" thickTop="1" x14ac:dyDescent="0.25">
      <c r="C21" s="1"/>
      <c r="E21" s="34"/>
      <c r="F21" s="34"/>
      <c r="H21" s="36"/>
      <c r="L21" s="37"/>
    </row>
    <row r="22" spans="3:12" s="6" customFormat="1" x14ac:dyDescent="0.25">
      <c r="C22" s="1"/>
      <c r="D22" s="13"/>
      <c r="E22" s="34"/>
      <c r="F22" s="34"/>
      <c r="H22" s="36"/>
      <c r="L22" s="37"/>
    </row>
    <row r="23" spans="3:12" ht="15.75" thickBot="1" x14ac:dyDescent="0.3">
      <c r="D23" s="2" t="s">
        <v>21</v>
      </c>
    </row>
    <row r="24" spans="3:12" x14ac:dyDescent="0.25">
      <c r="D24" s="13" t="s">
        <v>7</v>
      </c>
      <c r="E24" s="14">
        <v>989751</v>
      </c>
      <c r="F24" s="14">
        <v>1101747</v>
      </c>
      <c r="G24" s="15">
        <f t="shared" ref="G24:G30" si="4">E24-F24</f>
        <v>-111996</v>
      </c>
      <c r="H24" s="16">
        <f t="shared" ref="H24:H30" si="5">IFERROR((E24-F24)/F24,0)</f>
        <v>-0.10165310184643117</v>
      </c>
    </row>
    <row r="25" spans="3:12" x14ac:dyDescent="0.25">
      <c r="D25" s="13" t="s">
        <v>9</v>
      </c>
      <c r="E25" s="19">
        <v>16119</v>
      </c>
      <c r="F25" s="19">
        <v>20700</v>
      </c>
      <c r="G25" s="20">
        <f t="shared" si="4"/>
        <v>-4581</v>
      </c>
      <c r="H25" s="21">
        <f t="shared" si="5"/>
        <v>-0.22130434782608696</v>
      </c>
    </row>
    <row r="26" spans="3:12" x14ac:dyDescent="0.25">
      <c r="D26" s="13" t="s">
        <v>11</v>
      </c>
      <c r="E26" s="19">
        <v>37090</v>
      </c>
      <c r="F26" s="19">
        <v>15500</v>
      </c>
      <c r="G26" s="20">
        <f t="shared" si="4"/>
        <v>21590</v>
      </c>
      <c r="H26" s="21">
        <f t="shared" si="5"/>
        <v>1.3929032258064515</v>
      </c>
    </row>
    <row r="27" spans="3:12" x14ac:dyDescent="0.25">
      <c r="D27" s="13" t="s">
        <v>12</v>
      </c>
      <c r="E27" s="19">
        <v>22636</v>
      </c>
      <c r="F27" s="19">
        <v>23600</v>
      </c>
      <c r="G27" s="20">
        <f t="shared" si="4"/>
        <v>-964</v>
      </c>
      <c r="H27" s="21">
        <f t="shared" si="5"/>
        <v>-4.0847457627118645E-2</v>
      </c>
    </row>
    <row r="28" spans="3:12" x14ac:dyDescent="0.25">
      <c r="D28" s="13" t="s">
        <v>14</v>
      </c>
      <c r="E28" s="19">
        <v>0</v>
      </c>
      <c r="F28" s="19">
        <v>0</v>
      </c>
      <c r="G28" s="20">
        <f t="shared" si="4"/>
        <v>0</v>
      </c>
      <c r="H28" s="21">
        <f t="shared" si="5"/>
        <v>0</v>
      </c>
    </row>
    <row r="29" spans="3:12" ht="15.75" thickBot="1" x14ac:dyDescent="0.3">
      <c r="D29" s="13" t="s">
        <v>15</v>
      </c>
      <c r="E29" s="26">
        <v>0</v>
      </c>
      <c r="F29" s="26">
        <v>0</v>
      </c>
      <c r="G29" s="27">
        <f t="shared" si="4"/>
        <v>0</v>
      </c>
      <c r="H29" s="28">
        <f t="shared" si="5"/>
        <v>0</v>
      </c>
    </row>
    <row r="30" spans="3:12" ht="15.75" thickBot="1" x14ac:dyDescent="0.3">
      <c r="D30" s="29" t="s">
        <v>22</v>
      </c>
      <c r="E30" s="30">
        <f>SUBTOTAL(9,E24:E29)</f>
        <v>1065596</v>
      </c>
      <c r="F30" s="30">
        <f>SUBTOTAL(9,F24:F29)</f>
        <v>1161547</v>
      </c>
      <c r="G30" s="31">
        <f t="shared" si="4"/>
        <v>-95951</v>
      </c>
      <c r="H30" s="32">
        <f t="shared" si="5"/>
        <v>-8.2606213954321259E-2</v>
      </c>
    </row>
    <row r="31" spans="3:12" s="6" customFormat="1" ht="15.75" thickTop="1" x14ac:dyDescent="0.25">
      <c r="C31" s="1"/>
      <c r="D31" s="13"/>
      <c r="E31" s="34"/>
      <c r="F31" s="34"/>
      <c r="H31" s="36"/>
      <c r="L31" s="37"/>
    </row>
    <row r="32" spans="3:12" s="6" customFormat="1" x14ac:dyDescent="0.25">
      <c r="C32" s="1"/>
      <c r="E32" s="34"/>
      <c r="F32" s="34"/>
      <c r="G32" s="38"/>
      <c r="H32" s="36"/>
      <c r="L32" s="37"/>
    </row>
    <row r="33" spans="3:12" ht="15.75" thickBot="1" x14ac:dyDescent="0.3">
      <c r="D33" s="2" t="s">
        <v>23</v>
      </c>
    </row>
    <row r="34" spans="3:12" x14ac:dyDescent="0.25">
      <c r="D34" s="13" t="s">
        <v>7</v>
      </c>
      <c r="E34" s="14">
        <v>441617</v>
      </c>
      <c r="F34" s="14">
        <v>431750</v>
      </c>
      <c r="G34" s="15">
        <f t="shared" ref="G34:G40" si="6">E34-F34</f>
        <v>9867</v>
      </c>
      <c r="H34" s="16">
        <f t="shared" ref="H34:H40" si="7">IFERROR((E34-F34)/F34,0)</f>
        <v>2.2853503184713377E-2</v>
      </c>
    </row>
    <row r="35" spans="3:12" x14ac:dyDescent="0.25">
      <c r="D35" s="13" t="s">
        <v>9</v>
      </c>
      <c r="E35" s="19">
        <v>0</v>
      </c>
      <c r="F35" s="19">
        <v>0</v>
      </c>
      <c r="G35" s="20">
        <f t="shared" si="6"/>
        <v>0</v>
      </c>
      <c r="H35" s="21">
        <f t="shared" si="7"/>
        <v>0</v>
      </c>
    </row>
    <row r="36" spans="3:12" x14ac:dyDescent="0.25">
      <c r="D36" s="13" t="s">
        <v>11</v>
      </c>
      <c r="E36" s="19">
        <v>21792</v>
      </c>
      <c r="F36" s="19">
        <v>20500</v>
      </c>
      <c r="G36" s="20">
        <f t="shared" si="6"/>
        <v>1292</v>
      </c>
      <c r="H36" s="21">
        <f t="shared" si="7"/>
        <v>6.3024390243902439E-2</v>
      </c>
    </row>
    <row r="37" spans="3:12" x14ac:dyDescent="0.25">
      <c r="D37" s="13" t="s">
        <v>12</v>
      </c>
      <c r="E37" s="19">
        <v>207354</v>
      </c>
      <c r="F37" s="19">
        <v>7885</v>
      </c>
      <c r="G37" s="20">
        <f t="shared" si="6"/>
        <v>199469</v>
      </c>
      <c r="H37" s="21">
        <f t="shared" si="7"/>
        <v>25.297273303741282</v>
      </c>
    </row>
    <row r="38" spans="3:12" x14ac:dyDescent="0.25">
      <c r="D38" s="13" t="s">
        <v>14</v>
      </c>
      <c r="E38" s="19">
        <v>0</v>
      </c>
      <c r="F38" s="19">
        <v>0</v>
      </c>
      <c r="G38" s="20">
        <f t="shared" si="6"/>
        <v>0</v>
      </c>
      <c r="H38" s="21">
        <f t="shared" si="7"/>
        <v>0</v>
      </c>
    </row>
    <row r="39" spans="3:12" ht="15.75" thickBot="1" x14ac:dyDescent="0.3">
      <c r="D39" s="13" t="s">
        <v>15</v>
      </c>
      <c r="E39" s="26">
        <v>0</v>
      </c>
      <c r="F39" s="26">
        <v>0</v>
      </c>
      <c r="G39" s="27">
        <f t="shared" si="6"/>
        <v>0</v>
      </c>
      <c r="H39" s="28">
        <f t="shared" si="7"/>
        <v>0</v>
      </c>
    </row>
    <row r="40" spans="3:12" ht="15.75" thickBot="1" x14ac:dyDescent="0.3">
      <c r="D40" s="29" t="s">
        <v>24</v>
      </c>
      <c r="E40" s="30">
        <f>SUBTOTAL(9,E34:E39)</f>
        <v>670763</v>
      </c>
      <c r="F40" s="30">
        <f>SUBTOTAL(9,F34:F39)</f>
        <v>460135</v>
      </c>
      <c r="G40" s="31">
        <f t="shared" si="6"/>
        <v>210628</v>
      </c>
      <c r="H40" s="32">
        <f t="shared" si="7"/>
        <v>0.45775261608006346</v>
      </c>
    </row>
    <row r="41" spans="3:12" s="6" customFormat="1" ht="15.75" thickTop="1" x14ac:dyDescent="0.25">
      <c r="C41" s="1"/>
      <c r="D41" s="13"/>
      <c r="E41" s="34"/>
      <c r="F41" s="34"/>
      <c r="H41" s="36"/>
      <c r="L41" s="37"/>
    </row>
    <row r="42" spans="3:12" s="6" customFormat="1" x14ac:dyDescent="0.25">
      <c r="C42" s="1"/>
      <c r="E42" s="34"/>
      <c r="F42" s="34"/>
      <c r="G42" s="38"/>
      <c r="H42" s="36"/>
      <c r="L42" s="37"/>
    </row>
    <row r="43" spans="3:12" ht="15.75" thickBot="1" x14ac:dyDescent="0.3">
      <c r="D43" s="2" t="s">
        <v>25</v>
      </c>
    </row>
    <row r="44" spans="3:12" x14ac:dyDescent="0.25">
      <c r="D44" s="13" t="s">
        <v>7</v>
      </c>
      <c r="E44" s="14">
        <v>2853820</v>
      </c>
      <c r="F44" s="14">
        <v>2778658</v>
      </c>
      <c r="G44" s="15">
        <f t="shared" ref="G44:G50" si="8">E44-F44</f>
        <v>75162</v>
      </c>
      <c r="H44" s="16">
        <f t="shared" ref="H44:H50" si="9">IFERROR((E44-F44)/F44,0)</f>
        <v>2.7049748475703021E-2</v>
      </c>
    </row>
    <row r="45" spans="3:12" x14ac:dyDescent="0.25">
      <c r="D45" s="13" t="s">
        <v>9</v>
      </c>
      <c r="E45" s="19">
        <v>7183</v>
      </c>
      <c r="F45" s="19">
        <v>8848</v>
      </c>
      <c r="G45" s="20">
        <f t="shared" si="8"/>
        <v>-1665</v>
      </c>
      <c r="H45" s="21">
        <f t="shared" si="9"/>
        <v>-0.18817811934900541</v>
      </c>
    </row>
    <row r="46" spans="3:12" x14ac:dyDescent="0.25">
      <c r="D46" s="13" t="s">
        <v>11</v>
      </c>
      <c r="E46" s="19">
        <v>11725</v>
      </c>
      <c r="F46" s="19">
        <v>9950</v>
      </c>
      <c r="G46" s="20">
        <f t="shared" si="8"/>
        <v>1775</v>
      </c>
      <c r="H46" s="21">
        <f t="shared" si="9"/>
        <v>0.17839195979899497</v>
      </c>
    </row>
    <row r="47" spans="3:12" x14ac:dyDescent="0.25">
      <c r="D47" s="13" t="s">
        <v>12</v>
      </c>
      <c r="E47" s="19">
        <v>35612</v>
      </c>
      <c r="F47" s="19">
        <v>11900</v>
      </c>
      <c r="G47" s="20">
        <f t="shared" si="8"/>
        <v>23712</v>
      </c>
      <c r="H47" s="21">
        <f t="shared" si="9"/>
        <v>1.9926050420168067</v>
      </c>
    </row>
    <row r="48" spans="3:12" x14ac:dyDescent="0.25">
      <c r="D48" s="13" t="s">
        <v>14</v>
      </c>
      <c r="E48" s="19">
        <v>0</v>
      </c>
      <c r="F48" s="19">
        <v>0</v>
      </c>
      <c r="G48" s="20">
        <f t="shared" si="8"/>
        <v>0</v>
      </c>
      <c r="H48" s="21">
        <f t="shared" si="9"/>
        <v>0</v>
      </c>
    </row>
    <row r="49" spans="3:12" ht="15.75" thickBot="1" x14ac:dyDescent="0.3">
      <c r="D49" s="13" t="s">
        <v>15</v>
      </c>
      <c r="E49" s="26">
        <v>0</v>
      </c>
      <c r="F49" s="26">
        <v>0</v>
      </c>
      <c r="G49" s="27">
        <f t="shared" si="8"/>
        <v>0</v>
      </c>
      <c r="H49" s="28">
        <f t="shared" si="9"/>
        <v>0</v>
      </c>
    </row>
    <row r="50" spans="3:12" ht="15.75" thickBot="1" x14ac:dyDescent="0.3">
      <c r="D50" s="29" t="s">
        <v>26</v>
      </c>
      <c r="E50" s="30">
        <f>SUBTOTAL(9,E44:E49)</f>
        <v>2908340</v>
      </c>
      <c r="F50" s="30">
        <f>SUBTOTAL(9,F44:F49)</f>
        <v>2809356</v>
      </c>
      <c r="G50" s="31">
        <f t="shared" si="8"/>
        <v>98984</v>
      </c>
      <c r="H50" s="32">
        <f t="shared" si="9"/>
        <v>3.5233697687299156E-2</v>
      </c>
    </row>
    <row r="51" spans="3:12" s="6" customFormat="1" ht="15.75" thickTop="1" x14ac:dyDescent="0.25">
      <c r="C51" s="1"/>
      <c r="D51" s="13"/>
      <c r="E51" s="34"/>
      <c r="F51" s="34"/>
      <c r="H51" s="36"/>
      <c r="L51" s="37"/>
    </row>
    <row r="52" spans="3:12" s="6" customFormat="1" x14ac:dyDescent="0.25">
      <c r="C52" s="1"/>
      <c r="E52" s="34"/>
      <c r="F52" s="34"/>
      <c r="G52" s="38"/>
      <c r="H52" s="36"/>
      <c r="L52" s="37"/>
    </row>
    <row r="53" spans="3:12" ht="15.75" thickBot="1" x14ac:dyDescent="0.3">
      <c r="D53" s="2" t="s">
        <v>27</v>
      </c>
    </row>
    <row r="54" spans="3:12" x14ac:dyDescent="0.25">
      <c r="D54" s="13" t="s">
        <v>7</v>
      </c>
      <c r="E54" s="14">
        <v>1254279</v>
      </c>
      <c r="F54" s="14">
        <v>1174058</v>
      </c>
      <c r="G54" s="15">
        <f t="shared" ref="G54:G60" si="10">E54-F54</f>
        <v>80221</v>
      </c>
      <c r="H54" s="16">
        <f t="shared" ref="H54:H60" si="11">IFERROR((E54-F54)/F54,0)</f>
        <v>6.8327970168424387E-2</v>
      </c>
    </row>
    <row r="55" spans="3:12" x14ac:dyDescent="0.25">
      <c r="D55" s="13" t="s">
        <v>9</v>
      </c>
      <c r="E55" s="19">
        <v>17872</v>
      </c>
      <c r="F55" s="19">
        <v>21446</v>
      </c>
      <c r="G55" s="20">
        <f t="shared" si="10"/>
        <v>-3574</v>
      </c>
      <c r="H55" s="21">
        <f t="shared" si="11"/>
        <v>-0.16665112375268115</v>
      </c>
    </row>
    <row r="56" spans="3:12" x14ac:dyDescent="0.25">
      <c r="D56" s="13" t="s">
        <v>11</v>
      </c>
      <c r="E56" s="19">
        <v>1070</v>
      </c>
      <c r="F56" s="19">
        <v>620</v>
      </c>
      <c r="G56" s="20">
        <f t="shared" si="10"/>
        <v>450</v>
      </c>
      <c r="H56" s="21">
        <f t="shared" si="11"/>
        <v>0.72580645161290325</v>
      </c>
    </row>
    <row r="57" spans="3:12" x14ac:dyDescent="0.25">
      <c r="D57" s="13" t="s">
        <v>12</v>
      </c>
      <c r="E57" s="19">
        <v>2935</v>
      </c>
      <c r="F57" s="19">
        <v>2000</v>
      </c>
      <c r="G57" s="20">
        <f t="shared" si="10"/>
        <v>935</v>
      </c>
      <c r="H57" s="21">
        <f t="shared" si="11"/>
        <v>0.46750000000000003</v>
      </c>
    </row>
    <row r="58" spans="3:12" x14ac:dyDescent="0.25">
      <c r="D58" s="13" t="s">
        <v>14</v>
      </c>
      <c r="E58" s="19">
        <v>0</v>
      </c>
      <c r="F58" s="19">
        <v>0</v>
      </c>
      <c r="G58" s="20">
        <f t="shared" si="10"/>
        <v>0</v>
      </c>
      <c r="H58" s="21">
        <f t="shared" si="11"/>
        <v>0</v>
      </c>
    </row>
    <row r="59" spans="3:12" ht="15.75" thickBot="1" x14ac:dyDescent="0.3">
      <c r="D59" s="13" t="s">
        <v>15</v>
      </c>
      <c r="E59" s="26">
        <v>0</v>
      </c>
      <c r="F59" s="26">
        <v>0</v>
      </c>
      <c r="G59" s="27">
        <f t="shared" si="10"/>
        <v>0</v>
      </c>
      <c r="H59" s="28">
        <f t="shared" si="11"/>
        <v>0</v>
      </c>
    </row>
    <row r="60" spans="3:12" ht="15.75" thickBot="1" x14ac:dyDescent="0.3">
      <c r="D60" s="29" t="s">
        <v>28</v>
      </c>
      <c r="E60" s="30">
        <f>SUBTOTAL(9,E54:E59)</f>
        <v>1276156</v>
      </c>
      <c r="F60" s="30">
        <f>SUBTOTAL(9,F54:F59)</f>
        <v>1198124</v>
      </c>
      <c r="G60" s="31">
        <f t="shared" si="10"/>
        <v>78032</v>
      </c>
      <c r="H60" s="32">
        <f t="shared" si="11"/>
        <v>6.5128484196961253E-2</v>
      </c>
    </row>
    <row r="61" spans="3:12" s="6" customFormat="1" ht="15.75" thickTop="1" x14ac:dyDescent="0.25">
      <c r="C61" s="1"/>
      <c r="E61" s="34"/>
      <c r="F61" s="34"/>
      <c r="G61" s="38"/>
      <c r="H61" s="36"/>
      <c r="L61" s="37"/>
    </row>
    <row r="62" spans="3:12" s="6" customFormat="1" x14ac:dyDescent="0.25">
      <c r="C62" s="1"/>
      <c r="E62" s="34"/>
      <c r="F62" s="34"/>
      <c r="G62" s="38"/>
      <c r="H62" s="36"/>
      <c r="L62" s="37"/>
    </row>
    <row r="63" spans="3:12" ht="15.75" thickBot="1" x14ac:dyDescent="0.3">
      <c r="D63" s="2" t="s">
        <v>29</v>
      </c>
    </row>
    <row r="64" spans="3:12" x14ac:dyDescent="0.25">
      <c r="D64" s="13" t="s">
        <v>7</v>
      </c>
      <c r="E64" s="14">
        <v>125054</v>
      </c>
      <c r="F64" s="14">
        <v>115076</v>
      </c>
      <c r="G64" s="15">
        <f t="shared" ref="G64:G70" si="12">E64-F64</f>
        <v>9978</v>
      </c>
      <c r="H64" s="16">
        <f t="shared" ref="H64:H70" si="13">IFERROR((E64-F64)/F64,0)</f>
        <v>8.6707914769369801E-2</v>
      </c>
    </row>
    <row r="65" spans="3:12" x14ac:dyDescent="0.25">
      <c r="D65" s="13" t="s">
        <v>9</v>
      </c>
      <c r="E65" s="19">
        <v>0</v>
      </c>
      <c r="F65" s="19">
        <v>0</v>
      </c>
      <c r="G65" s="20">
        <f t="shared" si="12"/>
        <v>0</v>
      </c>
      <c r="H65" s="21">
        <f t="shared" si="13"/>
        <v>0</v>
      </c>
    </row>
    <row r="66" spans="3:12" x14ac:dyDescent="0.25">
      <c r="D66" s="13" t="s">
        <v>11</v>
      </c>
      <c r="E66" s="19">
        <v>0</v>
      </c>
      <c r="F66" s="19">
        <v>0</v>
      </c>
      <c r="G66" s="20">
        <f t="shared" si="12"/>
        <v>0</v>
      </c>
      <c r="H66" s="21">
        <f t="shared" si="13"/>
        <v>0</v>
      </c>
    </row>
    <row r="67" spans="3:12" x14ac:dyDescent="0.25">
      <c r="D67" s="13" t="s">
        <v>12</v>
      </c>
      <c r="E67" s="19">
        <v>1000</v>
      </c>
      <c r="F67" s="19">
        <v>1000</v>
      </c>
      <c r="G67" s="20">
        <f t="shared" si="12"/>
        <v>0</v>
      </c>
      <c r="H67" s="21">
        <f t="shared" si="13"/>
        <v>0</v>
      </c>
    </row>
    <row r="68" spans="3:12" x14ac:dyDescent="0.25">
      <c r="D68" s="13" t="s">
        <v>14</v>
      </c>
      <c r="E68" s="19">
        <v>0</v>
      </c>
      <c r="F68" s="19">
        <v>0</v>
      </c>
      <c r="G68" s="20">
        <f t="shared" si="12"/>
        <v>0</v>
      </c>
      <c r="H68" s="21">
        <f t="shared" si="13"/>
        <v>0</v>
      </c>
    </row>
    <row r="69" spans="3:12" ht="15.75" thickBot="1" x14ac:dyDescent="0.3">
      <c r="D69" s="13" t="s">
        <v>15</v>
      </c>
      <c r="E69" s="26">
        <v>0</v>
      </c>
      <c r="F69" s="26">
        <v>0</v>
      </c>
      <c r="G69" s="27">
        <f t="shared" si="12"/>
        <v>0</v>
      </c>
      <c r="H69" s="28">
        <f t="shared" si="13"/>
        <v>0</v>
      </c>
    </row>
    <row r="70" spans="3:12" ht="15.75" thickBot="1" x14ac:dyDescent="0.3">
      <c r="D70" s="29" t="s">
        <v>30</v>
      </c>
      <c r="E70" s="30">
        <f>SUBTOTAL(9,E64:E69)</f>
        <v>126054</v>
      </c>
      <c r="F70" s="30">
        <f>SUBTOTAL(9,F64:F69)</f>
        <v>116076</v>
      </c>
      <c r="G70" s="31">
        <f t="shared" si="12"/>
        <v>9978</v>
      </c>
      <c r="H70" s="32">
        <f t="shared" si="13"/>
        <v>8.5960922154450531E-2</v>
      </c>
    </row>
    <row r="71" spans="3:12" s="6" customFormat="1" ht="15.75" thickTop="1" x14ac:dyDescent="0.25">
      <c r="C71" s="1"/>
      <c r="D71" s="13"/>
      <c r="E71" s="34"/>
      <c r="F71" s="34"/>
      <c r="H71" s="36"/>
      <c r="L71" s="37"/>
    </row>
    <row r="72" spans="3:12" s="6" customFormat="1" x14ac:dyDescent="0.25">
      <c r="C72" s="1"/>
      <c r="E72" s="34"/>
      <c r="F72" s="34"/>
      <c r="G72" s="38"/>
      <c r="H72" s="36"/>
      <c r="L72" s="37"/>
    </row>
    <row r="73" spans="3:12" ht="15.75" thickBot="1" x14ac:dyDescent="0.3">
      <c r="D73" s="2" t="s">
        <v>31</v>
      </c>
    </row>
    <row r="74" spans="3:12" x14ac:dyDescent="0.25">
      <c r="D74" s="13" t="s">
        <v>7</v>
      </c>
      <c r="E74" s="14">
        <v>394696</v>
      </c>
      <c r="F74" s="14">
        <v>374473</v>
      </c>
      <c r="G74" s="15">
        <f t="shared" ref="G74:G80" si="14">E74-F74</f>
        <v>20223</v>
      </c>
      <c r="H74" s="16">
        <f t="shared" ref="H74:H80" si="15">IFERROR((E74-F74)/F74,0)</f>
        <v>5.4003893471625458E-2</v>
      </c>
    </row>
    <row r="75" spans="3:12" x14ac:dyDescent="0.25">
      <c r="D75" s="13" t="s">
        <v>9</v>
      </c>
      <c r="E75" s="19">
        <v>7455</v>
      </c>
      <c r="F75" s="19">
        <v>9125</v>
      </c>
      <c r="G75" s="20">
        <f t="shared" si="14"/>
        <v>-1670</v>
      </c>
      <c r="H75" s="21">
        <f t="shared" si="15"/>
        <v>-0.18301369863013697</v>
      </c>
    </row>
    <row r="76" spans="3:12" x14ac:dyDescent="0.25">
      <c r="D76" s="13" t="s">
        <v>11</v>
      </c>
      <c r="E76" s="19">
        <v>9347</v>
      </c>
      <c r="F76" s="19">
        <v>10417</v>
      </c>
      <c r="G76" s="20">
        <f t="shared" si="14"/>
        <v>-1070</v>
      </c>
      <c r="H76" s="21">
        <f t="shared" si="15"/>
        <v>-0.10271671306518192</v>
      </c>
    </row>
    <row r="77" spans="3:12" x14ac:dyDescent="0.25">
      <c r="D77" s="13" t="s">
        <v>12</v>
      </c>
      <c r="E77" s="19">
        <v>1060</v>
      </c>
      <c r="F77" s="19">
        <v>0</v>
      </c>
      <c r="G77" s="20">
        <f t="shared" si="14"/>
        <v>1060</v>
      </c>
      <c r="H77" s="21">
        <f t="shared" si="15"/>
        <v>0</v>
      </c>
    </row>
    <row r="78" spans="3:12" x14ac:dyDescent="0.25">
      <c r="D78" s="13" t="s">
        <v>14</v>
      </c>
      <c r="E78" s="19">
        <v>0</v>
      </c>
      <c r="F78" s="19">
        <v>0</v>
      </c>
      <c r="G78" s="20">
        <f t="shared" si="14"/>
        <v>0</v>
      </c>
      <c r="H78" s="21">
        <f t="shared" si="15"/>
        <v>0</v>
      </c>
    </row>
    <row r="79" spans="3:12" ht="15.75" thickBot="1" x14ac:dyDescent="0.3">
      <c r="D79" s="13" t="s">
        <v>15</v>
      </c>
      <c r="E79" s="26">
        <v>0</v>
      </c>
      <c r="F79" s="26">
        <v>0</v>
      </c>
      <c r="G79" s="27">
        <f t="shared" si="14"/>
        <v>0</v>
      </c>
      <c r="H79" s="28">
        <f t="shared" si="15"/>
        <v>0</v>
      </c>
    </row>
    <row r="80" spans="3:12" ht="15.75" thickBot="1" x14ac:dyDescent="0.3">
      <c r="D80" s="29" t="s">
        <v>32</v>
      </c>
      <c r="E80" s="30">
        <f>SUBTOTAL(9,E74:E79)</f>
        <v>412558</v>
      </c>
      <c r="F80" s="30">
        <f>SUBTOTAL(9,F74:F79)</f>
        <v>394015</v>
      </c>
      <c r="G80" s="31">
        <f t="shared" si="14"/>
        <v>18543</v>
      </c>
      <c r="H80" s="32">
        <f t="shared" si="15"/>
        <v>4.7061660089082906E-2</v>
      </c>
    </row>
    <row r="81" spans="3:12" s="6" customFormat="1" ht="15.75" thickTop="1" x14ac:dyDescent="0.25">
      <c r="C81" s="1"/>
      <c r="D81" s="13"/>
      <c r="E81" s="34"/>
      <c r="F81" s="34"/>
      <c r="H81" s="36"/>
      <c r="L81" s="37"/>
    </row>
    <row r="82" spans="3:12" s="6" customFormat="1" x14ac:dyDescent="0.25">
      <c r="C82" s="1"/>
      <c r="E82" s="34"/>
      <c r="F82" s="34"/>
      <c r="G82" s="38"/>
      <c r="H82" s="36"/>
      <c r="L82" s="37"/>
    </row>
    <row r="83" spans="3:12" ht="15.75" thickBot="1" x14ac:dyDescent="0.3">
      <c r="D83" s="2" t="s">
        <v>33</v>
      </c>
    </row>
    <row r="84" spans="3:12" x14ac:dyDescent="0.25">
      <c r="D84" s="13" t="s">
        <v>7</v>
      </c>
      <c r="E84" s="14">
        <v>2736201</v>
      </c>
      <c r="F84" s="14">
        <v>2536573</v>
      </c>
      <c r="G84" s="15">
        <f t="shared" ref="G84:G90" si="16">E84-F84</f>
        <v>199628</v>
      </c>
      <c r="H84" s="16">
        <f t="shared" ref="H84:H90" si="17">IFERROR((E84-F84)/F84,0)</f>
        <v>7.8699883661932854E-2</v>
      </c>
    </row>
    <row r="85" spans="3:12" x14ac:dyDescent="0.25">
      <c r="D85" s="13" t="s">
        <v>9</v>
      </c>
      <c r="E85" s="19">
        <v>45948</v>
      </c>
      <c r="F85" s="19">
        <v>40254</v>
      </c>
      <c r="G85" s="20">
        <f t="shared" si="16"/>
        <v>5694</v>
      </c>
      <c r="H85" s="21">
        <f t="shared" si="17"/>
        <v>0.14145178118944701</v>
      </c>
    </row>
    <row r="86" spans="3:12" x14ac:dyDescent="0.25">
      <c r="D86" s="13" t="s">
        <v>11</v>
      </c>
      <c r="E86" s="19">
        <v>380992</v>
      </c>
      <c r="F86" s="19">
        <v>395316</v>
      </c>
      <c r="G86" s="20">
        <f t="shared" si="16"/>
        <v>-14324</v>
      </c>
      <c r="H86" s="21">
        <f t="shared" si="17"/>
        <v>-3.6234303696283478E-2</v>
      </c>
    </row>
    <row r="87" spans="3:12" x14ac:dyDescent="0.25">
      <c r="D87" s="13" t="s">
        <v>12</v>
      </c>
      <c r="E87" s="19">
        <v>145179</v>
      </c>
      <c r="F87" s="19">
        <v>183873</v>
      </c>
      <c r="G87" s="20">
        <f t="shared" si="16"/>
        <v>-38694</v>
      </c>
      <c r="H87" s="21">
        <f t="shared" si="17"/>
        <v>-0.21043872672986247</v>
      </c>
    </row>
    <row r="88" spans="3:12" x14ac:dyDescent="0.25">
      <c r="D88" s="13" t="s">
        <v>14</v>
      </c>
      <c r="E88" s="19">
        <v>0</v>
      </c>
      <c r="F88" s="19">
        <v>0</v>
      </c>
      <c r="G88" s="20">
        <f t="shared" si="16"/>
        <v>0</v>
      </c>
      <c r="H88" s="21">
        <f t="shared" si="17"/>
        <v>0</v>
      </c>
    </row>
    <row r="89" spans="3:12" ht="15.75" thickBot="1" x14ac:dyDescent="0.3">
      <c r="D89" s="13" t="s">
        <v>15</v>
      </c>
      <c r="E89" s="26">
        <v>60886</v>
      </c>
      <c r="F89" s="26">
        <v>75000</v>
      </c>
      <c r="G89" s="27">
        <f t="shared" si="16"/>
        <v>-14114</v>
      </c>
      <c r="H89" s="28">
        <f t="shared" si="17"/>
        <v>-0.18818666666666667</v>
      </c>
    </row>
    <row r="90" spans="3:12" ht="15.75" thickBot="1" x14ac:dyDescent="0.3">
      <c r="D90" s="29" t="s">
        <v>34</v>
      </c>
      <c r="E90" s="30">
        <f>SUBTOTAL(9,E84:E89)</f>
        <v>3369206</v>
      </c>
      <c r="F90" s="30">
        <f>SUBTOTAL(9,F84:F89)</f>
        <v>3231016</v>
      </c>
      <c r="G90" s="31">
        <f t="shared" si="16"/>
        <v>138190</v>
      </c>
      <c r="H90" s="32">
        <f t="shared" si="17"/>
        <v>4.2769828437865982E-2</v>
      </c>
    </row>
    <row r="91" spans="3:12" s="6" customFormat="1" ht="15.75" thickTop="1" x14ac:dyDescent="0.25">
      <c r="C91" s="1"/>
      <c r="D91" s="13"/>
      <c r="E91" s="34"/>
      <c r="F91" s="34"/>
      <c r="H91" s="36"/>
      <c r="L91" s="37"/>
    </row>
    <row r="92" spans="3:12" s="6" customFormat="1" x14ac:dyDescent="0.25">
      <c r="C92" s="1"/>
      <c r="E92" s="34"/>
      <c r="F92" s="34"/>
      <c r="G92" s="38"/>
      <c r="H92" s="36"/>
      <c r="L92" s="37"/>
    </row>
    <row r="93" spans="3:12" ht="15.75" thickBot="1" x14ac:dyDescent="0.3">
      <c r="D93" s="2" t="s">
        <v>35</v>
      </c>
    </row>
    <row r="94" spans="3:12" x14ac:dyDescent="0.25">
      <c r="D94" s="13" t="s">
        <v>7</v>
      </c>
      <c r="E94" s="14">
        <v>93436</v>
      </c>
      <c r="F94" s="14">
        <v>51687</v>
      </c>
      <c r="G94" s="15">
        <f t="shared" ref="G94:G100" si="18">E94-F94</f>
        <v>41749</v>
      </c>
      <c r="H94" s="16">
        <f t="shared" ref="H94:H100" si="19">IFERROR((E94-F94)/F94,0)</f>
        <v>0.80772728152146578</v>
      </c>
    </row>
    <row r="95" spans="3:12" x14ac:dyDescent="0.25">
      <c r="D95" s="13" t="s">
        <v>9</v>
      </c>
      <c r="E95" s="19">
        <v>0</v>
      </c>
      <c r="F95" s="19">
        <v>0</v>
      </c>
      <c r="G95" s="20">
        <f t="shared" si="18"/>
        <v>0</v>
      </c>
      <c r="H95" s="21">
        <f t="shared" si="19"/>
        <v>0</v>
      </c>
    </row>
    <row r="96" spans="3:12" x14ac:dyDescent="0.25">
      <c r="D96" s="13" t="s">
        <v>11</v>
      </c>
      <c r="E96" s="19">
        <v>44899</v>
      </c>
      <c r="F96" s="19">
        <v>54000</v>
      </c>
      <c r="G96" s="20">
        <f t="shared" si="18"/>
        <v>-9101</v>
      </c>
      <c r="H96" s="21">
        <f t="shared" si="19"/>
        <v>-0.16853703703703704</v>
      </c>
    </row>
    <row r="97" spans="3:12" x14ac:dyDescent="0.25">
      <c r="D97" s="13" t="s">
        <v>12</v>
      </c>
      <c r="E97" s="19">
        <v>9101</v>
      </c>
      <c r="F97" s="19">
        <v>0</v>
      </c>
      <c r="G97" s="20">
        <f t="shared" si="18"/>
        <v>9101</v>
      </c>
      <c r="H97" s="21">
        <f t="shared" si="19"/>
        <v>0</v>
      </c>
    </row>
    <row r="98" spans="3:12" x14ac:dyDescent="0.25">
      <c r="D98" s="13" t="s">
        <v>14</v>
      </c>
      <c r="E98" s="19">
        <v>0</v>
      </c>
      <c r="F98" s="19">
        <v>0</v>
      </c>
      <c r="G98" s="20">
        <f t="shared" si="18"/>
        <v>0</v>
      </c>
      <c r="H98" s="21">
        <f t="shared" si="19"/>
        <v>0</v>
      </c>
    </row>
    <row r="99" spans="3:12" ht="15.75" thickBot="1" x14ac:dyDescent="0.3">
      <c r="D99" s="13" t="s">
        <v>15</v>
      </c>
      <c r="E99" s="26">
        <v>0</v>
      </c>
      <c r="F99" s="26">
        <v>0</v>
      </c>
      <c r="G99" s="27">
        <f t="shared" si="18"/>
        <v>0</v>
      </c>
      <c r="H99" s="28">
        <f t="shared" si="19"/>
        <v>0</v>
      </c>
    </row>
    <row r="100" spans="3:12" ht="15.75" thickBot="1" x14ac:dyDescent="0.3">
      <c r="D100" s="29" t="s">
        <v>36</v>
      </c>
      <c r="E100" s="30">
        <f>SUBTOTAL(9,E94:E99)</f>
        <v>147436</v>
      </c>
      <c r="F100" s="30">
        <f>SUBTOTAL(9,F94:F99)</f>
        <v>105687</v>
      </c>
      <c r="G100" s="31">
        <f t="shared" si="18"/>
        <v>41749</v>
      </c>
      <c r="H100" s="32">
        <f t="shared" si="19"/>
        <v>0.39502493211085565</v>
      </c>
    </row>
    <row r="101" spans="3:12" s="6" customFormat="1" ht="15.75" thickTop="1" x14ac:dyDescent="0.25">
      <c r="C101" s="1"/>
      <c r="E101" s="34"/>
      <c r="F101" s="34"/>
      <c r="G101" s="38"/>
      <c r="H101" s="36"/>
      <c r="L101" s="37"/>
    </row>
    <row r="102" spans="3:12" s="6" customFormat="1" x14ac:dyDescent="0.25">
      <c r="C102" s="1"/>
      <c r="E102" s="34"/>
      <c r="F102" s="34"/>
      <c r="G102" s="38"/>
      <c r="H102" s="36"/>
      <c r="L102" s="37"/>
    </row>
    <row r="103" spans="3:12" ht="15.75" thickBot="1" x14ac:dyDescent="0.3">
      <c r="D103" s="2" t="s">
        <v>37</v>
      </c>
    </row>
    <row r="104" spans="3:12" x14ac:dyDescent="0.25">
      <c r="D104" s="13" t="s">
        <v>7</v>
      </c>
      <c r="E104" s="14">
        <v>908084</v>
      </c>
      <c r="F104" s="14">
        <v>832467</v>
      </c>
      <c r="G104" s="15">
        <f t="shared" ref="G104:G110" si="20">E104-F104</f>
        <v>75617</v>
      </c>
      <c r="H104" s="16">
        <f t="shared" ref="H104:H110" si="21">IFERROR((E104-F104)/F104,0)</f>
        <v>9.0834831891234133E-2</v>
      </c>
    </row>
    <row r="105" spans="3:12" x14ac:dyDescent="0.25">
      <c r="D105" s="13" t="s">
        <v>9</v>
      </c>
      <c r="E105" s="19">
        <v>83172</v>
      </c>
      <c r="F105" s="19">
        <v>100190</v>
      </c>
      <c r="G105" s="20">
        <f t="shared" si="20"/>
        <v>-17018</v>
      </c>
      <c r="H105" s="21">
        <f t="shared" si="21"/>
        <v>-0.16985727118474897</v>
      </c>
    </row>
    <row r="106" spans="3:12" x14ac:dyDescent="0.25">
      <c r="D106" s="13" t="s">
        <v>11</v>
      </c>
      <c r="E106" s="19">
        <v>76772</v>
      </c>
      <c r="F106" s="19">
        <v>76315</v>
      </c>
      <c r="G106" s="20">
        <f t="shared" si="20"/>
        <v>457</v>
      </c>
      <c r="H106" s="21">
        <f t="shared" si="21"/>
        <v>5.988337810391142E-3</v>
      </c>
    </row>
    <row r="107" spans="3:12" x14ac:dyDescent="0.25">
      <c r="D107" s="13" t="s">
        <v>12</v>
      </c>
      <c r="E107" s="19">
        <v>139417</v>
      </c>
      <c r="F107" s="19">
        <v>115172</v>
      </c>
      <c r="G107" s="20">
        <f t="shared" si="20"/>
        <v>24245</v>
      </c>
      <c r="H107" s="21">
        <f t="shared" si="21"/>
        <v>0.21051123536970792</v>
      </c>
    </row>
    <row r="108" spans="3:12" x14ac:dyDescent="0.25">
      <c r="D108" s="13" t="s">
        <v>14</v>
      </c>
      <c r="E108" s="19">
        <v>0</v>
      </c>
      <c r="F108" s="19">
        <v>0</v>
      </c>
      <c r="G108" s="20">
        <f t="shared" si="20"/>
        <v>0</v>
      </c>
      <c r="H108" s="21">
        <f t="shared" si="21"/>
        <v>0</v>
      </c>
    </row>
    <row r="109" spans="3:12" ht="15.75" thickBot="1" x14ac:dyDescent="0.3">
      <c r="D109" s="13" t="s">
        <v>15</v>
      </c>
      <c r="E109" s="26">
        <v>0</v>
      </c>
      <c r="F109" s="26">
        <v>0</v>
      </c>
      <c r="G109" s="27">
        <f t="shared" si="20"/>
        <v>0</v>
      </c>
      <c r="H109" s="28">
        <f t="shared" si="21"/>
        <v>0</v>
      </c>
    </row>
    <row r="110" spans="3:12" ht="15.75" thickBot="1" x14ac:dyDescent="0.3">
      <c r="D110" s="29" t="s">
        <v>38</v>
      </c>
      <c r="E110" s="30">
        <f>SUBTOTAL(9,E104:E109)</f>
        <v>1207445</v>
      </c>
      <c r="F110" s="30">
        <f>SUBTOTAL(9,F104:F109)</f>
        <v>1124144</v>
      </c>
      <c r="G110" s="31">
        <f t="shared" si="20"/>
        <v>83301</v>
      </c>
      <c r="H110" s="32">
        <f t="shared" si="21"/>
        <v>7.4101716506070392E-2</v>
      </c>
    </row>
    <row r="111" spans="3:12" s="6" customFormat="1" ht="15.75" thickTop="1" x14ac:dyDescent="0.25">
      <c r="C111" s="1"/>
      <c r="E111" s="34"/>
      <c r="F111" s="34"/>
      <c r="G111" s="38"/>
      <c r="H111" s="36"/>
      <c r="L111" s="37"/>
    </row>
    <row r="112" spans="3:12" s="6" customFormat="1" x14ac:dyDescent="0.25">
      <c r="C112" s="1"/>
      <c r="E112" s="34"/>
      <c r="F112" s="34"/>
      <c r="G112" s="38"/>
      <c r="H112" s="36"/>
      <c r="L112" s="37"/>
    </row>
    <row r="113" spans="3:12" ht="15.75" thickBot="1" x14ac:dyDescent="0.3">
      <c r="D113" s="2" t="s">
        <v>39</v>
      </c>
    </row>
    <row r="114" spans="3:12" x14ac:dyDescent="0.25">
      <c r="D114" s="13" t="s">
        <v>7</v>
      </c>
      <c r="E114" s="14">
        <v>1719192</v>
      </c>
      <c r="F114" s="14">
        <v>1506778</v>
      </c>
      <c r="G114" s="15">
        <f t="shared" ref="G114:G120" si="22">E114-F114</f>
        <v>212414</v>
      </c>
      <c r="H114" s="16">
        <f t="shared" ref="H114:H120" si="23">IFERROR((E114-F114)/F114,0)</f>
        <v>0.1409723263811922</v>
      </c>
    </row>
    <row r="115" spans="3:12" x14ac:dyDescent="0.25">
      <c r="D115" s="13" t="s">
        <v>9</v>
      </c>
      <c r="E115" s="19">
        <v>353893</v>
      </c>
      <c r="F115" s="19">
        <v>297558</v>
      </c>
      <c r="G115" s="20">
        <f t="shared" si="22"/>
        <v>56335</v>
      </c>
      <c r="H115" s="21">
        <f t="shared" si="23"/>
        <v>0.18932443422794884</v>
      </c>
    </row>
    <row r="116" spans="3:12" x14ac:dyDescent="0.25">
      <c r="D116" s="13" t="s">
        <v>11</v>
      </c>
      <c r="E116" s="19">
        <v>31476</v>
      </c>
      <c r="F116" s="19">
        <v>29037</v>
      </c>
      <c r="G116" s="20">
        <f t="shared" si="22"/>
        <v>2439</v>
      </c>
      <c r="H116" s="21">
        <f t="shared" si="23"/>
        <v>8.3996280607500778E-2</v>
      </c>
    </row>
    <row r="117" spans="3:12" x14ac:dyDescent="0.25">
      <c r="D117" s="13" t="s">
        <v>12</v>
      </c>
      <c r="E117" s="19">
        <v>90771</v>
      </c>
      <c r="F117" s="19">
        <v>83959</v>
      </c>
      <c r="G117" s="20">
        <f t="shared" si="22"/>
        <v>6812</v>
      </c>
      <c r="H117" s="21">
        <f t="shared" si="23"/>
        <v>8.1134839624102242E-2</v>
      </c>
    </row>
    <row r="118" spans="3:12" x14ac:dyDescent="0.25">
      <c r="D118" s="13" t="s">
        <v>14</v>
      </c>
      <c r="E118" s="19">
        <v>0</v>
      </c>
      <c r="F118" s="19">
        <v>0</v>
      </c>
      <c r="G118" s="20">
        <f t="shared" si="22"/>
        <v>0</v>
      </c>
      <c r="H118" s="21">
        <f t="shared" si="23"/>
        <v>0</v>
      </c>
    </row>
    <row r="119" spans="3:12" ht="15.75" thickBot="1" x14ac:dyDescent="0.3">
      <c r="D119" s="13" t="s">
        <v>15</v>
      </c>
      <c r="E119" s="26">
        <v>0</v>
      </c>
      <c r="F119" s="26">
        <v>0</v>
      </c>
      <c r="G119" s="27">
        <f t="shared" si="22"/>
        <v>0</v>
      </c>
      <c r="H119" s="28">
        <f t="shared" si="23"/>
        <v>0</v>
      </c>
    </row>
    <row r="120" spans="3:12" ht="15.75" thickBot="1" x14ac:dyDescent="0.3">
      <c r="D120" s="29" t="s">
        <v>40</v>
      </c>
      <c r="E120" s="30">
        <f>SUBTOTAL(9,E114:E119)</f>
        <v>2195332</v>
      </c>
      <c r="F120" s="30">
        <f>SUBTOTAL(9,F114:F119)</f>
        <v>1917332</v>
      </c>
      <c r="G120" s="31">
        <f t="shared" si="22"/>
        <v>278000</v>
      </c>
      <c r="H120" s="32">
        <f t="shared" si="23"/>
        <v>0.1449931467268058</v>
      </c>
    </row>
    <row r="121" spans="3:12" s="6" customFormat="1" ht="15.75" thickTop="1" x14ac:dyDescent="0.25">
      <c r="C121" s="1"/>
      <c r="E121" s="34"/>
      <c r="F121" s="34"/>
      <c r="G121" s="38"/>
      <c r="H121" s="36"/>
      <c r="L121" s="37"/>
    </row>
    <row r="122" spans="3:12" s="6" customFormat="1" x14ac:dyDescent="0.25">
      <c r="C122" s="1"/>
      <c r="E122" s="34"/>
      <c r="F122" s="34"/>
      <c r="G122" s="38"/>
      <c r="H122" s="36"/>
      <c r="L122" s="37"/>
    </row>
    <row r="123" spans="3:12" ht="15.75" thickBot="1" x14ac:dyDescent="0.3">
      <c r="D123" s="2" t="s">
        <v>41</v>
      </c>
    </row>
    <row r="124" spans="3:12" x14ac:dyDescent="0.25">
      <c r="D124" s="13" t="s">
        <v>7</v>
      </c>
      <c r="E124" s="14">
        <v>2432834</v>
      </c>
      <c r="F124" s="14">
        <v>2402953</v>
      </c>
      <c r="G124" s="15">
        <f t="shared" ref="G124:G130" si="24">E124-F124</f>
        <v>29881</v>
      </c>
      <c r="H124" s="16">
        <f t="shared" ref="H124:H130" si="25">IFERROR((E124-F124)/F124,0)</f>
        <v>1.2435116292328647E-2</v>
      </c>
    </row>
    <row r="125" spans="3:12" x14ac:dyDescent="0.25">
      <c r="D125" s="13" t="s">
        <v>9</v>
      </c>
      <c r="E125" s="19">
        <v>2623042</v>
      </c>
      <c r="F125" s="19">
        <v>3355451</v>
      </c>
      <c r="G125" s="20">
        <f t="shared" si="24"/>
        <v>-732409</v>
      </c>
      <c r="H125" s="21">
        <f t="shared" si="25"/>
        <v>-0.21827438397997764</v>
      </c>
    </row>
    <row r="126" spans="3:12" x14ac:dyDescent="0.25">
      <c r="D126" s="13" t="s">
        <v>11</v>
      </c>
      <c r="E126" s="19">
        <v>227528</v>
      </c>
      <c r="F126" s="19">
        <v>228401</v>
      </c>
      <c r="G126" s="20">
        <f t="shared" si="24"/>
        <v>-873</v>
      </c>
      <c r="H126" s="21">
        <f t="shared" si="25"/>
        <v>-3.8222249464757159E-3</v>
      </c>
    </row>
    <row r="127" spans="3:12" x14ac:dyDescent="0.25">
      <c r="D127" s="13" t="s">
        <v>12</v>
      </c>
      <c r="E127" s="19">
        <v>2280759</v>
      </c>
      <c r="F127" s="19">
        <v>2162296</v>
      </c>
      <c r="G127" s="20">
        <f t="shared" si="24"/>
        <v>118463</v>
      </c>
      <c r="H127" s="21">
        <f t="shared" si="25"/>
        <v>5.478574626230636E-2</v>
      </c>
    </row>
    <row r="128" spans="3:12" x14ac:dyDescent="0.25">
      <c r="D128" s="13" t="s">
        <v>14</v>
      </c>
      <c r="E128" s="19">
        <v>0</v>
      </c>
      <c r="F128" s="19">
        <v>0</v>
      </c>
      <c r="G128" s="20">
        <f t="shared" si="24"/>
        <v>0</v>
      </c>
      <c r="H128" s="21">
        <f t="shared" si="25"/>
        <v>0</v>
      </c>
    </row>
    <row r="129" spans="3:12" ht="15.75" thickBot="1" x14ac:dyDescent="0.3">
      <c r="D129" s="13" t="s">
        <v>15</v>
      </c>
      <c r="E129" s="26">
        <v>3679</v>
      </c>
      <c r="F129" s="26">
        <v>7606</v>
      </c>
      <c r="G129" s="27">
        <f t="shared" si="24"/>
        <v>-3927</v>
      </c>
      <c r="H129" s="28">
        <f t="shared" si="25"/>
        <v>-0.51630291874835654</v>
      </c>
    </row>
    <row r="130" spans="3:12" ht="15.75" thickBot="1" x14ac:dyDescent="0.3">
      <c r="D130" s="29" t="s">
        <v>42</v>
      </c>
      <c r="E130" s="30">
        <f>SUBTOTAL(9,E124:E129)</f>
        <v>7567842</v>
      </c>
      <c r="F130" s="30">
        <f>SUBTOTAL(9,F124:F129)</f>
        <v>8156707</v>
      </c>
      <c r="G130" s="31">
        <f t="shared" si="24"/>
        <v>-588865</v>
      </c>
      <c r="H130" s="32">
        <f t="shared" si="25"/>
        <v>-7.219396258808855E-2</v>
      </c>
    </row>
    <row r="131" spans="3:12" s="6" customFormat="1" ht="15.75" thickTop="1" x14ac:dyDescent="0.25">
      <c r="C131" s="1"/>
      <c r="E131" s="34"/>
      <c r="F131" s="34"/>
      <c r="G131" s="38"/>
      <c r="H131" s="36"/>
      <c r="L131" s="37"/>
    </row>
    <row r="132" spans="3:12" s="6" customFormat="1" x14ac:dyDescent="0.25">
      <c r="C132" s="1"/>
      <c r="E132" s="34"/>
      <c r="F132" s="34"/>
      <c r="G132" s="38"/>
      <c r="H132" s="36"/>
      <c r="L132" s="37"/>
    </row>
    <row r="133" spans="3:12" ht="15.75" thickBot="1" x14ac:dyDescent="0.3">
      <c r="D133" s="2" t="s">
        <v>43</v>
      </c>
    </row>
    <row r="134" spans="3:12" x14ac:dyDescent="0.25">
      <c r="D134" s="13" t="s">
        <v>7</v>
      </c>
      <c r="E134" s="14">
        <v>1546619</v>
      </c>
      <c r="F134" s="14">
        <v>1059295</v>
      </c>
      <c r="G134" s="15">
        <f t="shared" ref="G134:G140" si="26">E134-F134</f>
        <v>487324</v>
      </c>
      <c r="H134" s="16">
        <f t="shared" ref="H134:H140" si="27">IFERROR((E134-F134)/F134,0)</f>
        <v>0.46004559636361919</v>
      </c>
    </row>
    <row r="135" spans="3:12" x14ac:dyDescent="0.25">
      <c r="D135" s="13" t="s">
        <v>9</v>
      </c>
      <c r="E135" s="19">
        <v>84666</v>
      </c>
      <c r="F135" s="19">
        <v>29123</v>
      </c>
      <c r="G135" s="20">
        <f t="shared" si="26"/>
        <v>55543</v>
      </c>
      <c r="H135" s="21">
        <f t="shared" si="27"/>
        <v>1.9071867596058099</v>
      </c>
    </row>
    <row r="136" spans="3:12" x14ac:dyDescent="0.25">
      <c r="D136" s="13" t="s">
        <v>11</v>
      </c>
      <c r="E136" s="19">
        <v>36905</v>
      </c>
      <c r="F136" s="19">
        <v>26905</v>
      </c>
      <c r="G136" s="20">
        <f t="shared" si="26"/>
        <v>10000</v>
      </c>
      <c r="H136" s="21">
        <f t="shared" si="27"/>
        <v>0.37167812674224121</v>
      </c>
    </row>
    <row r="137" spans="3:12" x14ac:dyDescent="0.25">
      <c r="D137" s="13" t="s">
        <v>12</v>
      </c>
      <c r="E137" s="19">
        <v>16349</v>
      </c>
      <c r="F137" s="19">
        <v>24693</v>
      </c>
      <c r="G137" s="20">
        <f t="shared" si="26"/>
        <v>-8344</v>
      </c>
      <c r="H137" s="21">
        <f t="shared" si="27"/>
        <v>-0.33790952901632043</v>
      </c>
    </row>
    <row r="138" spans="3:12" x14ac:dyDescent="0.25">
      <c r="D138" s="13" t="s">
        <v>14</v>
      </c>
      <c r="E138" s="19">
        <v>0</v>
      </c>
      <c r="F138" s="19">
        <v>0</v>
      </c>
      <c r="G138" s="20">
        <f t="shared" si="26"/>
        <v>0</v>
      </c>
      <c r="H138" s="21">
        <f t="shared" si="27"/>
        <v>0</v>
      </c>
    </row>
    <row r="139" spans="3:12" ht="15.75" thickBot="1" x14ac:dyDescent="0.3">
      <c r="D139" s="13" t="s">
        <v>15</v>
      </c>
      <c r="E139" s="26">
        <v>0</v>
      </c>
      <c r="F139" s="26">
        <v>0</v>
      </c>
      <c r="G139" s="27">
        <f t="shared" si="26"/>
        <v>0</v>
      </c>
      <c r="H139" s="28">
        <f t="shared" si="27"/>
        <v>0</v>
      </c>
    </row>
    <row r="140" spans="3:12" ht="15.75" thickBot="1" x14ac:dyDescent="0.3">
      <c r="D140" s="29" t="s">
        <v>44</v>
      </c>
      <c r="E140" s="30">
        <f>SUBTOTAL(9,E134:E139)</f>
        <v>1684539</v>
      </c>
      <c r="F140" s="30">
        <f>SUBTOTAL(9,F134:F139)</f>
        <v>1140016</v>
      </c>
      <c r="G140" s="31">
        <f t="shared" si="26"/>
        <v>544523</v>
      </c>
      <c r="H140" s="32">
        <f t="shared" si="27"/>
        <v>0.47764505059578111</v>
      </c>
    </row>
    <row r="141" spans="3:12" s="6" customFormat="1" ht="15.75" thickTop="1" x14ac:dyDescent="0.25">
      <c r="C141" s="1"/>
      <c r="E141" s="34"/>
      <c r="F141" s="34"/>
      <c r="G141" s="38"/>
      <c r="H141" s="36"/>
      <c r="L141" s="37"/>
    </row>
    <row r="142" spans="3:12" s="6" customFormat="1" x14ac:dyDescent="0.25">
      <c r="C142" s="1"/>
      <c r="E142" s="34"/>
      <c r="F142" s="34"/>
      <c r="G142" s="38"/>
      <c r="H142" s="36"/>
      <c r="L142" s="37"/>
    </row>
    <row r="143" spans="3:12" ht="15.75" thickBot="1" x14ac:dyDescent="0.3">
      <c r="D143" s="2" t="s">
        <v>45</v>
      </c>
    </row>
    <row r="144" spans="3:12" x14ac:dyDescent="0.25">
      <c r="D144" s="13" t="s">
        <v>7</v>
      </c>
      <c r="E144" s="14">
        <v>820981</v>
      </c>
      <c r="F144" s="14">
        <v>723384</v>
      </c>
      <c r="G144" s="15">
        <f t="shared" ref="G144:G150" si="28">E144-F144</f>
        <v>97597</v>
      </c>
      <c r="H144" s="16">
        <f t="shared" ref="H144:H150" si="29">IFERROR((E144-F144)/F144,0)</f>
        <v>0.13491727768377515</v>
      </c>
    </row>
    <row r="145" spans="3:12" x14ac:dyDescent="0.25">
      <c r="D145" s="13" t="s">
        <v>9</v>
      </c>
      <c r="E145" s="19">
        <v>274163</v>
      </c>
      <c r="F145" s="19">
        <v>278145</v>
      </c>
      <c r="G145" s="20">
        <f t="shared" si="28"/>
        <v>-3982</v>
      </c>
      <c r="H145" s="21">
        <f t="shared" si="29"/>
        <v>-1.431627388592281E-2</v>
      </c>
    </row>
    <row r="146" spans="3:12" x14ac:dyDescent="0.25">
      <c r="D146" s="13" t="s">
        <v>11</v>
      </c>
      <c r="E146" s="19">
        <v>226188</v>
      </c>
      <c r="F146" s="19">
        <v>337395</v>
      </c>
      <c r="G146" s="20">
        <f t="shared" si="28"/>
        <v>-111207</v>
      </c>
      <c r="H146" s="21">
        <f t="shared" si="29"/>
        <v>-0.32960476592717736</v>
      </c>
    </row>
    <row r="147" spans="3:12" x14ac:dyDescent="0.25">
      <c r="D147" s="13" t="s">
        <v>12</v>
      </c>
      <c r="E147" s="19">
        <v>2400</v>
      </c>
      <c r="F147" s="19">
        <v>661</v>
      </c>
      <c r="G147" s="20">
        <f t="shared" si="28"/>
        <v>1739</v>
      </c>
      <c r="H147" s="21">
        <f t="shared" si="29"/>
        <v>2.6308623298033282</v>
      </c>
    </row>
    <row r="148" spans="3:12" x14ac:dyDescent="0.25">
      <c r="D148" s="13" t="s">
        <v>14</v>
      </c>
      <c r="E148" s="19">
        <v>0</v>
      </c>
      <c r="F148" s="19">
        <v>0</v>
      </c>
      <c r="G148" s="20">
        <f t="shared" si="28"/>
        <v>0</v>
      </c>
      <c r="H148" s="21">
        <f t="shared" si="29"/>
        <v>0</v>
      </c>
    </row>
    <row r="149" spans="3:12" ht="15.75" thickBot="1" x14ac:dyDescent="0.3">
      <c r="D149" s="13" t="s">
        <v>15</v>
      </c>
      <c r="E149" s="26">
        <v>0</v>
      </c>
      <c r="F149" s="26">
        <v>0</v>
      </c>
      <c r="G149" s="27">
        <f t="shared" si="28"/>
        <v>0</v>
      </c>
      <c r="H149" s="28">
        <f t="shared" si="29"/>
        <v>0</v>
      </c>
    </row>
    <row r="150" spans="3:12" ht="15.75" thickBot="1" x14ac:dyDescent="0.3">
      <c r="D150" s="29" t="s">
        <v>46</v>
      </c>
      <c r="E150" s="30">
        <f>SUBTOTAL(9,E144:E149)</f>
        <v>1323732</v>
      </c>
      <c r="F150" s="30">
        <f>SUBTOTAL(9,F144:F149)</f>
        <v>1339585</v>
      </c>
      <c r="G150" s="31">
        <f t="shared" si="28"/>
        <v>-15853</v>
      </c>
      <c r="H150" s="32">
        <f t="shared" si="29"/>
        <v>-1.1834262103561925E-2</v>
      </c>
    </row>
    <row r="151" spans="3:12" s="6" customFormat="1" ht="15.75" thickTop="1" x14ac:dyDescent="0.25">
      <c r="C151" s="1"/>
      <c r="E151" s="34"/>
      <c r="F151" s="34"/>
      <c r="G151" s="38"/>
      <c r="H151" s="36"/>
      <c r="L151" s="37"/>
    </row>
    <row r="152" spans="3:12" s="6" customFormat="1" x14ac:dyDescent="0.25">
      <c r="C152" s="1"/>
      <c r="E152" s="34"/>
      <c r="F152" s="34"/>
      <c r="G152" s="38"/>
      <c r="H152" s="36"/>
      <c r="L152" s="37"/>
    </row>
    <row r="153" spans="3:12" ht="15.75" thickBot="1" x14ac:dyDescent="0.3">
      <c r="D153" s="2" t="s">
        <v>47</v>
      </c>
    </row>
    <row r="154" spans="3:12" x14ac:dyDescent="0.25">
      <c r="D154" s="13" t="s">
        <v>7</v>
      </c>
      <c r="E154" s="14">
        <v>258379</v>
      </c>
      <c r="F154" s="14">
        <v>169547</v>
      </c>
      <c r="G154" s="15">
        <f t="shared" ref="G154:G160" si="30">E154-F154</f>
        <v>88832</v>
      </c>
      <c r="H154" s="16">
        <f t="shared" ref="H154:H160" si="31">IFERROR((E154-F154)/F154,0)</f>
        <v>0.52393731531669685</v>
      </c>
    </row>
    <row r="155" spans="3:12" x14ac:dyDescent="0.25">
      <c r="D155" s="13" t="s">
        <v>9</v>
      </c>
      <c r="E155" s="19">
        <v>40</v>
      </c>
      <c r="F155" s="19">
        <v>40</v>
      </c>
      <c r="G155" s="20">
        <f t="shared" si="30"/>
        <v>0</v>
      </c>
      <c r="H155" s="21">
        <f t="shared" si="31"/>
        <v>0</v>
      </c>
    </row>
    <row r="156" spans="3:12" x14ac:dyDescent="0.25">
      <c r="D156" s="13" t="s">
        <v>11</v>
      </c>
      <c r="E156" s="19">
        <v>7628</v>
      </c>
      <c r="F156" s="19">
        <v>4200</v>
      </c>
      <c r="G156" s="20">
        <f t="shared" si="30"/>
        <v>3428</v>
      </c>
      <c r="H156" s="21">
        <f t="shared" si="31"/>
        <v>0.81619047619047624</v>
      </c>
    </row>
    <row r="157" spans="3:12" x14ac:dyDescent="0.25">
      <c r="D157" s="13" t="s">
        <v>12</v>
      </c>
      <c r="E157" s="19">
        <v>4112</v>
      </c>
      <c r="F157" s="19">
        <v>2857</v>
      </c>
      <c r="G157" s="20">
        <f t="shared" si="30"/>
        <v>1255</v>
      </c>
      <c r="H157" s="21">
        <f t="shared" si="31"/>
        <v>0.43927196359817988</v>
      </c>
    </row>
    <row r="158" spans="3:12" x14ac:dyDescent="0.25">
      <c r="D158" s="13" t="s">
        <v>14</v>
      </c>
      <c r="E158" s="19">
        <v>0</v>
      </c>
      <c r="F158" s="19">
        <v>0</v>
      </c>
      <c r="G158" s="20">
        <f t="shared" si="30"/>
        <v>0</v>
      </c>
      <c r="H158" s="21">
        <f t="shared" si="31"/>
        <v>0</v>
      </c>
    </row>
    <row r="159" spans="3:12" ht="15.75" thickBot="1" x14ac:dyDescent="0.3">
      <c r="D159" s="13" t="s">
        <v>15</v>
      </c>
      <c r="E159" s="26">
        <v>0</v>
      </c>
      <c r="F159" s="26">
        <v>0</v>
      </c>
      <c r="G159" s="27">
        <f t="shared" si="30"/>
        <v>0</v>
      </c>
      <c r="H159" s="28">
        <f t="shared" si="31"/>
        <v>0</v>
      </c>
    </row>
    <row r="160" spans="3:12" ht="15.75" thickBot="1" x14ac:dyDescent="0.3">
      <c r="D160" s="29" t="s">
        <v>48</v>
      </c>
      <c r="E160" s="30">
        <f>SUBTOTAL(9,E154:E159)</f>
        <v>270159</v>
      </c>
      <c r="F160" s="30">
        <f>SUBTOTAL(9,F154:F159)</f>
        <v>176644</v>
      </c>
      <c r="G160" s="31">
        <f t="shared" si="30"/>
        <v>93515</v>
      </c>
      <c r="H160" s="32">
        <f t="shared" si="31"/>
        <v>0.52939811145580939</v>
      </c>
    </row>
    <row r="161" spans="4:12" ht="15.75" thickTop="1" x14ac:dyDescent="0.25">
      <c r="L161" s="37"/>
    </row>
    <row r="162" spans="4:12" x14ac:dyDescent="0.25">
      <c r="L162" s="37"/>
    </row>
    <row r="163" spans="4:12" ht="15.75" thickBot="1" x14ac:dyDescent="0.3">
      <c r="D163" s="2" t="s">
        <v>49</v>
      </c>
    </row>
    <row r="164" spans="4:12" x14ac:dyDescent="0.25">
      <c r="D164" s="13" t="s">
        <v>7</v>
      </c>
      <c r="E164" s="14">
        <v>0</v>
      </c>
      <c r="F164" s="14">
        <v>0</v>
      </c>
      <c r="G164" s="15">
        <f t="shared" ref="G164:G170" si="32">E164-F164</f>
        <v>0</v>
      </c>
      <c r="H164" s="16">
        <f t="shared" ref="H164:H170" si="33">IFERROR((E164-F164)/F164,0)</f>
        <v>0</v>
      </c>
    </row>
    <row r="165" spans="4:12" x14ac:dyDescent="0.25">
      <c r="D165" s="13" t="s">
        <v>9</v>
      </c>
      <c r="E165" s="19">
        <v>0</v>
      </c>
      <c r="F165" s="19">
        <v>0</v>
      </c>
      <c r="G165" s="20">
        <f t="shared" si="32"/>
        <v>0</v>
      </c>
      <c r="H165" s="21">
        <f t="shared" si="33"/>
        <v>0</v>
      </c>
    </row>
    <row r="166" spans="4:12" x14ac:dyDescent="0.25">
      <c r="D166" s="13" t="s">
        <v>11</v>
      </c>
      <c r="E166" s="19">
        <v>0</v>
      </c>
      <c r="F166" s="19">
        <v>0</v>
      </c>
      <c r="G166" s="20">
        <f t="shared" si="32"/>
        <v>0</v>
      </c>
      <c r="H166" s="21">
        <f t="shared" si="33"/>
        <v>0</v>
      </c>
    </row>
    <row r="167" spans="4:12" x14ac:dyDescent="0.25">
      <c r="D167" s="13" t="s">
        <v>12</v>
      </c>
      <c r="E167" s="19">
        <v>0</v>
      </c>
      <c r="F167" s="19">
        <v>0</v>
      </c>
      <c r="G167" s="20">
        <f t="shared" si="32"/>
        <v>0</v>
      </c>
      <c r="H167" s="21">
        <f t="shared" si="33"/>
        <v>0</v>
      </c>
    </row>
    <row r="168" spans="4:12" x14ac:dyDescent="0.25">
      <c r="D168" s="13" t="s">
        <v>14</v>
      </c>
      <c r="E168" s="19">
        <v>1990301</v>
      </c>
      <c r="F168" s="19">
        <v>1700000</v>
      </c>
      <c r="G168" s="20">
        <f t="shared" si="32"/>
        <v>290301</v>
      </c>
      <c r="H168" s="21">
        <f t="shared" si="33"/>
        <v>0.17076529411764707</v>
      </c>
    </row>
    <row r="169" spans="4:12" ht="15.75" thickBot="1" x14ac:dyDescent="0.3">
      <c r="D169" s="13" t="s">
        <v>15</v>
      </c>
      <c r="E169" s="26">
        <v>0</v>
      </c>
      <c r="F169" s="26">
        <v>0</v>
      </c>
      <c r="G169" s="27">
        <f t="shared" si="32"/>
        <v>0</v>
      </c>
      <c r="H169" s="28">
        <f t="shared" si="33"/>
        <v>0</v>
      </c>
    </row>
    <row r="170" spans="4:12" ht="15.75" thickBot="1" x14ac:dyDescent="0.3">
      <c r="D170" s="29" t="s">
        <v>50</v>
      </c>
      <c r="E170" s="30">
        <f>SUBTOTAL(9,E164:E169)</f>
        <v>1990301</v>
      </c>
      <c r="F170" s="30">
        <f>SUBTOTAL(9,F164:F169)</f>
        <v>1700000</v>
      </c>
      <c r="G170" s="31">
        <f t="shared" si="32"/>
        <v>290301</v>
      </c>
      <c r="H170" s="32">
        <f t="shared" si="33"/>
        <v>0.17076529411764707</v>
      </c>
    </row>
    <row r="171" spans="4:12" ht="15.75" thickTop="1" x14ac:dyDescent="0.25">
      <c r="L171" s="37"/>
    </row>
    <row r="172" spans="4:12" x14ac:dyDescent="0.25">
      <c r="L172" s="37"/>
    </row>
    <row r="173" spans="4:12" ht="15.75" thickBot="1" x14ac:dyDescent="0.3">
      <c r="D173" s="2" t="s">
        <v>51</v>
      </c>
    </row>
    <row r="174" spans="4:12" x14ac:dyDescent="0.25">
      <c r="D174" s="13" t="s">
        <v>7</v>
      </c>
      <c r="E174" s="14">
        <v>0</v>
      </c>
      <c r="F174" s="14">
        <v>0</v>
      </c>
      <c r="G174" s="15">
        <f t="shared" ref="G174:G180" si="34">E174-F174</f>
        <v>0</v>
      </c>
      <c r="H174" s="16">
        <f t="shared" ref="H174:H180" si="35">IFERROR((E174-F174)/F174,0)</f>
        <v>0</v>
      </c>
    </row>
    <row r="175" spans="4:12" x14ac:dyDescent="0.25">
      <c r="D175" s="13" t="s">
        <v>9</v>
      </c>
      <c r="E175" s="19">
        <v>0</v>
      </c>
      <c r="F175" s="19">
        <v>0</v>
      </c>
      <c r="G175" s="20">
        <f t="shared" si="34"/>
        <v>0</v>
      </c>
      <c r="H175" s="21">
        <f t="shared" si="35"/>
        <v>0</v>
      </c>
    </row>
    <row r="176" spans="4:12" x14ac:dyDescent="0.25">
      <c r="D176" s="13" t="s">
        <v>11</v>
      </c>
      <c r="E176" s="19">
        <v>0</v>
      </c>
      <c r="F176" s="19">
        <v>0</v>
      </c>
      <c r="G176" s="20">
        <f t="shared" si="34"/>
        <v>0</v>
      </c>
      <c r="H176" s="21">
        <f t="shared" si="35"/>
        <v>0</v>
      </c>
    </row>
    <row r="177" spans="4:12" x14ac:dyDescent="0.25">
      <c r="D177" s="13" t="s">
        <v>12</v>
      </c>
      <c r="E177" s="19">
        <v>0</v>
      </c>
      <c r="F177" s="19">
        <v>0</v>
      </c>
      <c r="G177" s="20">
        <f t="shared" si="34"/>
        <v>0</v>
      </c>
      <c r="H177" s="21">
        <f t="shared" si="35"/>
        <v>0</v>
      </c>
    </row>
    <row r="178" spans="4:12" x14ac:dyDescent="0.25">
      <c r="D178" s="13" t="s">
        <v>14</v>
      </c>
      <c r="E178" s="19">
        <v>0</v>
      </c>
      <c r="F178" s="19">
        <v>0</v>
      </c>
      <c r="G178" s="20">
        <f t="shared" si="34"/>
        <v>0</v>
      </c>
      <c r="H178" s="21">
        <f t="shared" si="35"/>
        <v>0</v>
      </c>
    </row>
    <row r="179" spans="4:12" ht="15.75" thickBot="1" x14ac:dyDescent="0.3">
      <c r="D179" s="13" t="s">
        <v>15</v>
      </c>
      <c r="E179" s="26">
        <v>0</v>
      </c>
      <c r="F179" s="26">
        <v>0</v>
      </c>
      <c r="G179" s="27">
        <f t="shared" si="34"/>
        <v>0</v>
      </c>
      <c r="H179" s="28">
        <f t="shared" si="35"/>
        <v>0</v>
      </c>
    </row>
    <row r="180" spans="4:12" ht="15.75" thickBot="1" x14ac:dyDescent="0.3">
      <c r="D180" s="29" t="s">
        <v>52</v>
      </c>
      <c r="E180" s="30">
        <f>SUBTOTAL(9,E174:E179)</f>
        <v>0</v>
      </c>
      <c r="F180" s="30">
        <f>SUBTOTAL(9,F174:F179)</f>
        <v>0</v>
      </c>
      <c r="G180" s="31">
        <f t="shared" si="34"/>
        <v>0</v>
      </c>
      <c r="H180" s="32">
        <f t="shared" si="35"/>
        <v>0</v>
      </c>
    </row>
    <row r="181" spans="4:12" ht="15.75" thickTop="1" x14ac:dyDescent="0.25">
      <c r="L181" s="37"/>
    </row>
    <row r="182" spans="4:12" x14ac:dyDescent="0.25">
      <c r="L182" s="37"/>
    </row>
    <row r="183" spans="4:12" ht="15.75" thickBot="1" x14ac:dyDescent="0.3">
      <c r="D183" s="2" t="s">
        <v>53</v>
      </c>
    </row>
    <row r="184" spans="4:12" x14ac:dyDescent="0.25">
      <c r="D184" s="13" t="s">
        <v>7</v>
      </c>
      <c r="E184" s="14">
        <v>0</v>
      </c>
      <c r="F184" s="14">
        <v>0</v>
      </c>
      <c r="G184" s="15">
        <f t="shared" ref="G184:G190" si="36">E184-F184</f>
        <v>0</v>
      </c>
      <c r="H184" s="16">
        <f t="shared" ref="H184:H190" si="37">IFERROR((E184-F184)/F184,0)</f>
        <v>0</v>
      </c>
    </row>
    <row r="185" spans="4:12" x14ac:dyDescent="0.25">
      <c r="D185" s="13" t="s">
        <v>9</v>
      </c>
      <c r="E185" s="19">
        <v>0</v>
      </c>
      <c r="F185" s="19">
        <v>0</v>
      </c>
      <c r="G185" s="20">
        <f t="shared" si="36"/>
        <v>0</v>
      </c>
      <c r="H185" s="21">
        <f t="shared" si="37"/>
        <v>0</v>
      </c>
    </row>
    <row r="186" spans="4:12" x14ac:dyDescent="0.25">
      <c r="D186" s="13" t="s">
        <v>11</v>
      </c>
      <c r="E186" s="19">
        <v>0</v>
      </c>
      <c r="F186" s="19">
        <v>0</v>
      </c>
      <c r="G186" s="20">
        <f t="shared" si="36"/>
        <v>0</v>
      </c>
      <c r="H186" s="21">
        <f t="shared" si="37"/>
        <v>0</v>
      </c>
    </row>
    <row r="187" spans="4:12" x14ac:dyDescent="0.25">
      <c r="D187" s="13" t="s">
        <v>12</v>
      </c>
      <c r="E187" s="19">
        <v>0</v>
      </c>
      <c r="F187" s="19">
        <v>0</v>
      </c>
      <c r="G187" s="20">
        <f t="shared" si="36"/>
        <v>0</v>
      </c>
      <c r="H187" s="21">
        <f t="shared" si="37"/>
        <v>0</v>
      </c>
    </row>
    <row r="188" spans="4:12" x14ac:dyDescent="0.25">
      <c r="D188" s="13" t="s">
        <v>14</v>
      </c>
      <c r="E188" s="19">
        <v>0</v>
      </c>
      <c r="F188" s="19">
        <v>0</v>
      </c>
      <c r="G188" s="20">
        <f t="shared" si="36"/>
        <v>0</v>
      </c>
      <c r="H188" s="21">
        <f t="shared" si="37"/>
        <v>0</v>
      </c>
    </row>
    <row r="189" spans="4:12" ht="15.75" thickBot="1" x14ac:dyDescent="0.3">
      <c r="D189" s="13" t="s">
        <v>15</v>
      </c>
      <c r="E189" s="26">
        <v>41136</v>
      </c>
      <c r="F189" s="26">
        <v>85049</v>
      </c>
      <c r="G189" s="27">
        <f t="shared" si="36"/>
        <v>-43913</v>
      </c>
      <c r="H189" s="28">
        <f>IFERROR((E189-F189)/F189,0)</f>
        <v>-0.51632588272642832</v>
      </c>
    </row>
    <row r="190" spans="4:12" ht="15.75" thickBot="1" x14ac:dyDescent="0.3">
      <c r="D190" s="29" t="s">
        <v>54</v>
      </c>
      <c r="E190" s="30">
        <f>SUBTOTAL(9,E184:E189)</f>
        <v>41136</v>
      </c>
      <c r="F190" s="30">
        <f>SUBTOTAL(9,F184:F189)</f>
        <v>85049</v>
      </c>
      <c r="G190" s="31">
        <f t="shared" si="36"/>
        <v>-43913</v>
      </c>
      <c r="H190" s="32">
        <f t="shared" si="37"/>
        <v>-0.51632588272642832</v>
      </c>
    </row>
    <row r="191" spans="4:12" ht="15.75" thickTop="1" x14ac:dyDescent="0.25">
      <c r="L191" s="37"/>
    </row>
    <row r="192" spans="4:12" x14ac:dyDescent="0.25">
      <c r="L192" s="37"/>
    </row>
    <row r="193" spans="4:12" ht="15.75" thickBot="1" x14ac:dyDescent="0.3">
      <c r="D193" s="2" t="s">
        <v>55</v>
      </c>
    </row>
    <row r="194" spans="4:12" x14ac:dyDescent="0.25">
      <c r="D194" s="13" t="s">
        <v>7</v>
      </c>
      <c r="E194" s="14">
        <v>0</v>
      </c>
      <c r="F194" s="14">
        <v>0</v>
      </c>
      <c r="G194" s="15">
        <f t="shared" ref="G194:G200" si="38">E194-F194</f>
        <v>0</v>
      </c>
      <c r="H194" s="16">
        <f t="shared" ref="H194:H200" si="39">IFERROR((E194-F194)/F194,0)</f>
        <v>0</v>
      </c>
    </row>
    <row r="195" spans="4:12" x14ac:dyDescent="0.25">
      <c r="D195" s="13" t="s">
        <v>9</v>
      </c>
      <c r="E195" s="19">
        <v>87643</v>
      </c>
      <c r="F195" s="19">
        <v>67000</v>
      </c>
      <c r="G195" s="20">
        <f t="shared" si="38"/>
        <v>20643</v>
      </c>
      <c r="H195" s="21">
        <f t="shared" si="39"/>
        <v>0.30810447761194032</v>
      </c>
    </row>
    <row r="196" spans="4:12" x14ac:dyDescent="0.25">
      <c r="D196" s="13" t="s">
        <v>11</v>
      </c>
      <c r="E196" s="19">
        <v>0</v>
      </c>
      <c r="F196" s="19">
        <v>0</v>
      </c>
      <c r="G196" s="20">
        <f t="shared" si="38"/>
        <v>0</v>
      </c>
      <c r="H196" s="21">
        <f t="shared" si="39"/>
        <v>0</v>
      </c>
    </row>
    <row r="197" spans="4:12" x14ac:dyDescent="0.25">
      <c r="D197" s="13" t="s">
        <v>12</v>
      </c>
      <c r="E197" s="19">
        <v>11175</v>
      </c>
      <c r="F197" s="19">
        <v>14013</v>
      </c>
      <c r="G197" s="20">
        <f t="shared" si="38"/>
        <v>-2838</v>
      </c>
      <c r="H197" s="21">
        <f t="shared" si="39"/>
        <v>-0.20252622564761294</v>
      </c>
    </row>
    <row r="198" spans="4:12" x14ac:dyDescent="0.25">
      <c r="D198" s="13" t="s">
        <v>14</v>
      </c>
      <c r="E198" s="19">
        <v>0</v>
      </c>
      <c r="F198" s="19">
        <v>0</v>
      </c>
      <c r="G198" s="20">
        <f t="shared" si="38"/>
        <v>0</v>
      </c>
      <c r="H198" s="21">
        <f t="shared" si="39"/>
        <v>0</v>
      </c>
    </row>
    <row r="199" spans="4:12" ht="15.75" thickBot="1" x14ac:dyDescent="0.3">
      <c r="D199" s="13" t="s">
        <v>15</v>
      </c>
      <c r="E199" s="26">
        <v>0</v>
      </c>
      <c r="F199" s="26">
        <v>0</v>
      </c>
      <c r="G199" s="27">
        <f t="shared" si="38"/>
        <v>0</v>
      </c>
      <c r="H199" s="28">
        <f t="shared" si="39"/>
        <v>0</v>
      </c>
    </row>
    <row r="200" spans="4:12" ht="15.75" thickBot="1" x14ac:dyDescent="0.3">
      <c r="D200" s="29" t="s">
        <v>56</v>
      </c>
      <c r="E200" s="30">
        <f>SUBTOTAL(9,E194:E199)</f>
        <v>98818</v>
      </c>
      <c r="F200" s="30">
        <f>SUBTOTAL(9,F194:F199)</f>
        <v>81013</v>
      </c>
      <c r="G200" s="31">
        <f t="shared" si="38"/>
        <v>17805</v>
      </c>
      <c r="H200" s="32">
        <f t="shared" si="39"/>
        <v>0.21977954155505908</v>
      </c>
    </row>
    <row r="201" spans="4:12" ht="15.75" thickTop="1" x14ac:dyDescent="0.25">
      <c r="L201" s="37"/>
    </row>
    <row r="202" spans="4:12" ht="15.75" thickBot="1" x14ac:dyDescent="0.3">
      <c r="D202" s="40" t="s">
        <v>19</v>
      </c>
      <c r="E202" s="41">
        <f>SUBTOTAL(9,E4:E200)</f>
        <v>55376193</v>
      </c>
      <c r="F202" s="41">
        <f>SUBTOTAL(9,F4:F200)</f>
        <v>52927292</v>
      </c>
      <c r="G202" s="41">
        <f>E202-F202</f>
        <v>2448901</v>
      </c>
      <c r="H202" s="42">
        <f>IFERROR((E202-F202)/F202,0)</f>
        <v>4.6269153539916612E-2</v>
      </c>
      <c r="L202" s="37"/>
    </row>
    <row r="203" spans="4:12" ht="15.75" thickTop="1" x14ac:dyDescent="0.25">
      <c r="L203" s="37"/>
    </row>
    <row r="204" spans="4:12" x14ac:dyDescent="0.25">
      <c r="L204" s="37"/>
    </row>
    <row r="205" spans="4:12" ht="15.75" thickBot="1" x14ac:dyDescent="0.3">
      <c r="D205" s="2" t="s">
        <v>57</v>
      </c>
      <c r="L205" s="37"/>
    </row>
    <row r="206" spans="4:12" x14ac:dyDescent="0.25">
      <c r="D206" s="13" t="s">
        <v>7</v>
      </c>
      <c r="E206" s="14">
        <f t="shared" ref="E206:F211" si="40">SUMIFS(E:E,$C:$C,$B206)</f>
        <v>0</v>
      </c>
      <c r="F206" s="14">
        <f t="shared" si="40"/>
        <v>0</v>
      </c>
      <c r="G206" s="15">
        <f t="shared" ref="G206:G211" si="41">E206-F206</f>
        <v>0</v>
      </c>
      <c r="H206" s="16" t="e">
        <f>G206/F206</f>
        <v>#DIV/0!</v>
      </c>
      <c r="L206" s="37"/>
    </row>
    <row r="207" spans="4:12" x14ac:dyDescent="0.25">
      <c r="D207" s="13" t="s">
        <v>17</v>
      </c>
      <c r="E207" s="19">
        <f t="shared" si="40"/>
        <v>0</v>
      </c>
      <c r="F207" s="19">
        <f t="shared" si="40"/>
        <v>0</v>
      </c>
      <c r="G207" s="20">
        <f t="shared" si="41"/>
        <v>0</v>
      </c>
      <c r="H207" s="21" t="e">
        <f>G207/F207</f>
        <v>#DIV/0!</v>
      </c>
      <c r="L207" s="37"/>
    </row>
    <row r="208" spans="4:12" x14ac:dyDescent="0.25">
      <c r="D208" s="13" t="s">
        <v>11</v>
      </c>
      <c r="E208" s="19">
        <f t="shared" si="40"/>
        <v>0</v>
      </c>
      <c r="F208" s="19">
        <f t="shared" si="40"/>
        <v>0</v>
      </c>
      <c r="G208" s="20">
        <f t="shared" si="41"/>
        <v>0</v>
      </c>
      <c r="H208" s="21" t="e">
        <f>G208/F208</f>
        <v>#DIV/0!</v>
      </c>
      <c r="L208" s="37"/>
    </row>
    <row r="209" spans="4:12" x14ac:dyDescent="0.25">
      <c r="D209" s="13" t="s">
        <v>12</v>
      </c>
      <c r="E209" s="19">
        <f t="shared" si="40"/>
        <v>0</v>
      </c>
      <c r="F209" s="19">
        <f t="shared" si="40"/>
        <v>0</v>
      </c>
      <c r="G209" s="20">
        <f t="shared" si="41"/>
        <v>0</v>
      </c>
      <c r="H209" s="21" t="e">
        <f>G209/F209</f>
        <v>#DIV/0!</v>
      </c>
      <c r="L209" s="37"/>
    </row>
    <row r="210" spans="4:12" x14ac:dyDescent="0.25">
      <c r="D210" s="13" t="s">
        <v>58</v>
      </c>
      <c r="E210" s="19">
        <f t="shared" si="40"/>
        <v>0</v>
      </c>
      <c r="F210" s="19">
        <f t="shared" si="40"/>
        <v>0</v>
      </c>
      <c r="G210" s="20">
        <f t="shared" si="41"/>
        <v>0</v>
      </c>
      <c r="H210" s="21">
        <f>IFERROR(G210/F210,0)</f>
        <v>0</v>
      </c>
      <c r="L210" s="37"/>
    </row>
    <row r="211" spans="4:12" ht="15.75" thickBot="1" x14ac:dyDescent="0.3">
      <c r="D211" s="13" t="s">
        <v>15</v>
      </c>
      <c r="E211" s="26">
        <f t="shared" si="40"/>
        <v>0</v>
      </c>
      <c r="F211" s="26">
        <f t="shared" si="40"/>
        <v>0</v>
      </c>
      <c r="G211" s="27">
        <f t="shared" si="41"/>
        <v>0</v>
      </c>
      <c r="H211" s="28" t="e">
        <f>G211/F211</f>
        <v>#DIV/0!</v>
      </c>
      <c r="L211" s="37"/>
    </row>
    <row r="212" spans="4:12" ht="15.75" thickBot="1" x14ac:dyDescent="0.3">
      <c r="D212" s="29"/>
      <c r="E212" s="30">
        <f>SUM(E206:E211)</f>
        <v>0</v>
      </c>
      <c r="F212" s="30">
        <f>SUM(F206:F211)</f>
        <v>0</v>
      </c>
      <c r="G212" s="31">
        <f>E212-F212</f>
        <v>0</v>
      </c>
      <c r="H212" s="32" t="e">
        <f>G212/F212</f>
        <v>#DIV/0!</v>
      </c>
      <c r="L212" s="37"/>
    </row>
    <row r="213" spans="4:12" ht="15.75" thickTop="1" x14ac:dyDescent="0.25">
      <c r="G213" s="39"/>
      <c r="H213" s="43"/>
      <c r="L213" s="37"/>
    </row>
  </sheetData>
  <printOptions horizontalCentered="1" headings="1" gridLines="1"/>
  <pageMargins left="0.75" right="0.75" top="1.25" bottom="0.5" header="0.5" footer="0.75"/>
  <pageSetup scale="74" orientation="portrait" horizontalDpi="1200" verticalDpi="1200" r:id="rId1"/>
  <headerFooter>
    <oddHeader>&amp;CSanta Fe Independent School District 
General Fund Proposed Budget 2026-2027
June 2026</oddHeader>
  </headerFooter>
  <rowBreaks count="4" manualBreakCount="4">
    <brk id="51" min="3" max="7" man="1"/>
    <brk id="101" min="3" max="7" man="1"/>
    <brk id="142" min="3" max="7" man="1"/>
    <brk id="191" min="3" max="7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7F66-EE16-45DE-BD8D-8E2B4FC27BEB}">
  <sheetPr>
    <pageSetUpPr fitToPage="1"/>
  </sheetPr>
  <dimension ref="A1:R61"/>
  <sheetViews>
    <sheetView workbookViewId="0">
      <selection activeCell="A65" sqref="A65"/>
    </sheetView>
  </sheetViews>
  <sheetFormatPr defaultColWidth="9.140625" defaultRowHeight="15" x14ac:dyDescent="0.25"/>
  <cols>
    <col min="1" max="1" width="23.42578125" style="1" customWidth="1"/>
    <col min="2" max="2" width="41" style="10" bestFit="1" customWidth="1"/>
    <col min="3" max="3" width="18.28515625" style="10" customWidth="1"/>
    <col min="4" max="4" width="18.7109375" style="10" bestFit="1" customWidth="1"/>
    <col min="5" max="5" width="17.5703125" style="10" bestFit="1" customWidth="1"/>
    <col min="6" max="6" width="10.140625" style="25" customWidth="1"/>
    <col min="7" max="8" width="9.140625" style="1"/>
    <col min="9" max="9" width="14.85546875" style="1" bestFit="1" customWidth="1"/>
    <col min="10" max="10" width="15.7109375" style="49" bestFit="1" customWidth="1"/>
    <col min="11" max="11" width="14.140625" style="49" bestFit="1" customWidth="1"/>
    <col min="12" max="12" width="15.28515625" style="1" customWidth="1"/>
    <col min="13" max="16384" width="9.140625" style="1"/>
  </cols>
  <sheetData>
    <row r="1" spans="1:18" x14ac:dyDescent="0.25">
      <c r="B1" s="44" t="s">
        <v>59</v>
      </c>
      <c r="C1" s="44"/>
      <c r="D1" s="44"/>
      <c r="E1" s="44"/>
      <c r="F1" s="44"/>
      <c r="G1" s="45"/>
      <c r="H1" s="45"/>
      <c r="I1" s="45"/>
      <c r="J1" s="46"/>
      <c r="K1" s="46"/>
      <c r="L1" s="45"/>
      <c r="M1" s="45"/>
      <c r="N1" s="45"/>
      <c r="O1" s="45"/>
      <c r="P1" s="45"/>
      <c r="Q1" s="45"/>
      <c r="R1" s="45"/>
    </row>
    <row r="2" spans="1:18" x14ac:dyDescent="0.25">
      <c r="B2" s="44" t="s">
        <v>60</v>
      </c>
      <c r="C2" s="44"/>
      <c r="D2" s="44"/>
      <c r="E2" s="44"/>
      <c r="F2" s="44"/>
      <c r="G2" s="45"/>
      <c r="H2" s="45"/>
      <c r="I2" s="45"/>
      <c r="J2" s="46"/>
      <c r="K2" s="46"/>
      <c r="L2" s="45"/>
      <c r="M2" s="45"/>
      <c r="N2" s="45"/>
      <c r="O2" s="45"/>
      <c r="P2" s="45"/>
      <c r="Q2" s="45"/>
      <c r="R2" s="45"/>
    </row>
    <row r="3" spans="1:18" x14ac:dyDescent="0.25">
      <c r="B3" s="47" t="s">
        <v>100</v>
      </c>
      <c r="C3" s="44"/>
      <c r="D3" s="44"/>
      <c r="E3" s="44"/>
      <c r="F3" s="44"/>
      <c r="G3" s="45"/>
      <c r="H3" s="45"/>
      <c r="I3" s="45"/>
      <c r="J3" s="46"/>
      <c r="K3" s="46"/>
      <c r="L3" s="45"/>
      <c r="M3" s="45"/>
      <c r="N3" s="45"/>
      <c r="O3" s="45"/>
      <c r="P3" s="45"/>
      <c r="Q3" s="45"/>
      <c r="R3" s="45"/>
    </row>
    <row r="4" spans="1:18" x14ac:dyDescent="0.25">
      <c r="B4" s="47" t="s">
        <v>62</v>
      </c>
      <c r="C4" s="44"/>
      <c r="D4" s="44"/>
      <c r="E4" s="44"/>
      <c r="F4" s="44"/>
      <c r="G4" s="45"/>
      <c r="H4" s="45"/>
      <c r="I4" s="45"/>
      <c r="J4" s="46"/>
      <c r="K4" s="46"/>
      <c r="L4" s="45"/>
      <c r="M4" s="45"/>
      <c r="N4" s="45"/>
      <c r="O4" s="45"/>
      <c r="P4" s="45"/>
      <c r="Q4" s="45"/>
      <c r="R4" s="45"/>
    </row>
    <row r="6" spans="1:18" ht="30" x14ac:dyDescent="0.25">
      <c r="A6" s="2"/>
      <c r="B6" s="48" t="s">
        <v>63</v>
      </c>
      <c r="C6" s="3" t="s">
        <v>1</v>
      </c>
      <c r="D6" s="3" t="s">
        <v>2</v>
      </c>
      <c r="E6" s="3" t="s">
        <v>64</v>
      </c>
      <c r="F6" s="7" t="s">
        <v>4</v>
      </c>
    </row>
    <row r="7" spans="1:18" ht="15.75" thickBot="1" x14ac:dyDescent="0.3">
      <c r="A7" s="2"/>
      <c r="B7" s="2"/>
      <c r="C7" s="50"/>
      <c r="D7" s="50"/>
      <c r="E7" s="51"/>
    </row>
    <row r="8" spans="1:18" x14ac:dyDescent="0.25">
      <c r="B8" s="2" t="s">
        <v>6</v>
      </c>
      <c r="C8" s="52">
        <v>1390836</v>
      </c>
      <c r="D8" s="11">
        <v>1008022</v>
      </c>
      <c r="E8" s="53">
        <f>C8-D8</f>
        <v>382814</v>
      </c>
      <c r="F8" s="54">
        <f>(C8-D8)/C8</f>
        <v>0.27524021523745429</v>
      </c>
      <c r="L8" s="39"/>
    </row>
    <row r="9" spans="1:18" x14ac:dyDescent="0.25">
      <c r="B9" s="2" t="s">
        <v>8</v>
      </c>
      <c r="C9" s="55">
        <v>17500</v>
      </c>
      <c r="D9" s="17">
        <v>8865</v>
      </c>
      <c r="E9" s="56">
        <f>C9-D9</f>
        <v>8635</v>
      </c>
      <c r="F9" s="57">
        <f>(C9-D9)/C9</f>
        <v>0.49342857142857144</v>
      </c>
      <c r="L9" s="39"/>
    </row>
    <row r="10" spans="1:18" ht="15.75" thickBot="1" x14ac:dyDescent="0.3">
      <c r="B10" s="2" t="s">
        <v>10</v>
      </c>
      <c r="C10" s="58">
        <v>1723145</v>
      </c>
      <c r="D10" s="22">
        <v>1721300</v>
      </c>
      <c r="E10" s="59">
        <f>C10-D10</f>
        <v>1845</v>
      </c>
      <c r="F10" s="60">
        <f>(C10-D10)/C10</f>
        <v>1.0707166257047434E-3</v>
      </c>
      <c r="L10" s="39"/>
    </row>
    <row r="11" spans="1:18" x14ac:dyDescent="0.25">
      <c r="B11" s="2"/>
      <c r="C11" s="24">
        <v>0</v>
      </c>
      <c r="D11" s="24">
        <v>0</v>
      </c>
      <c r="E11" s="24"/>
    </row>
    <row r="12" spans="1:18" ht="15.75" thickBot="1" x14ac:dyDescent="0.3">
      <c r="B12" s="40" t="s">
        <v>13</v>
      </c>
      <c r="C12" s="41">
        <f>SUM(C8:C11)</f>
        <v>3131481</v>
      </c>
      <c r="D12" s="41">
        <f>SUM(D8:D11)</f>
        <v>2738187</v>
      </c>
      <c r="E12" s="41">
        <f>C12-D12</f>
        <v>393294</v>
      </c>
      <c r="F12" s="42">
        <f>(C12-D12)/C12</f>
        <v>0.12559360890262466</v>
      </c>
    </row>
    <row r="13" spans="1:18" ht="15.75" thickTop="1" x14ac:dyDescent="0.25">
      <c r="A13" s="2"/>
      <c r="B13" s="48"/>
      <c r="C13" s="61"/>
      <c r="D13" s="61"/>
      <c r="E13" s="8"/>
    </row>
    <row r="14" spans="1:18" x14ac:dyDescent="0.25">
      <c r="A14" s="2"/>
      <c r="B14" s="48"/>
      <c r="C14" s="61"/>
      <c r="D14" s="61"/>
      <c r="E14" s="8"/>
    </row>
    <row r="15" spans="1:18" x14ac:dyDescent="0.25">
      <c r="A15" s="2"/>
      <c r="B15" s="48"/>
      <c r="C15" s="61"/>
      <c r="D15" s="61"/>
      <c r="E15" s="8"/>
    </row>
    <row r="16" spans="1:18" ht="15.75" thickBot="1" x14ac:dyDescent="0.3">
      <c r="B16" s="62"/>
    </row>
    <row r="17" spans="2:9" x14ac:dyDescent="0.25">
      <c r="B17" s="2" t="s">
        <v>65</v>
      </c>
      <c r="C17" s="63">
        <v>0</v>
      </c>
      <c r="D17" s="33">
        <v>0</v>
      </c>
      <c r="E17" s="64">
        <f>C17-D17</f>
        <v>0</v>
      </c>
      <c r="F17" s="87" t="str">
        <f>IFERROR((C17-D17)/C17,"-")</f>
        <v>-</v>
      </c>
      <c r="I17" s="39"/>
    </row>
    <row r="18" spans="2:9" x14ac:dyDescent="0.25">
      <c r="B18" s="2" t="s">
        <v>66</v>
      </c>
      <c r="C18" s="65">
        <v>0</v>
      </c>
      <c r="D18" s="34">
        <v>0</v>
      </c>
      <c r="E18" s="66">
        <f t="shared" ref="E18:E34" si="0">C18-D18</f>
        <v>0</v>
      </c>
      <c r="F18" s="88" t="str">
        <f t="shared" ref="F18:F35" si="1">IFERROR((C18-D18)/C18,"-")</f>
        <v>-</v>
      </c>
      <c r="I18" s="39"/>
    </row>
    <row r="19" spans="2:9" x14ac:dyDescent="0.25">
      <c r="B19" s="2" t="s">
        <v>67</v>
      </c>
      <c r="C19" s="65">
        <v>0</v>
      </c>
      <c r="D19" s="34">
        <v>0</v>
      </c>
      <c r="E19" s="66">
        <f t="shared" si="0"/>
        <v>0</v>
      </c>
      <c r="F19" s="88" t="str">
        <f t="shared" si="1"/>
        <v>-</v>
      </c>
      <c r="I19" s="39"/>
    </row>
    <row r="20" spans="2:9" x14ac:dyDescent="0.25">
      <c r="B20" s="2" t="s">
        <v>68</v>
      </c>
      <c r="C20" s="65">
        <v>0</v>
      </c>
      <c r="D20" s="34">
        <v>0</v>
      </c>
      <c r="E20" s="66">
        <f t="shared" si="0"/>
        <v>0</v>
      </c>
      <c r="F20" s="88" t="str">
        <f t="shared" si="1"/>
        <v>-</v>
      </c>
      <c r="I20" s="39"/>
    </row>
    <row r="21" spans="2:9" x14ac:dyDescent="0.25">
      <c r="B21" s="2" t="s">
        <v>69</v>
      </c>
      <c r="C21" s="65">
        <v>0</v>
      </c>
      <c r="D21" s="34">
        <v>0</v>
      </c>
      <c r="E21" s="66">
        <f t="shared" si="0"/>
        <v>0</v>
      </c>
      <c r="F21" s="88" t="str">
        <f t="shared" si="1"/>
        <v>-</v>
      </c>
      <c r="I21" s="39"/>
    </row>
    <row r="22" spans="2:9" x14ac:dyDescent="0.25">
      <c r="B22" s="2" t="s">
        <v>70</v>
      </c>
      <c r="C22" s="65">
        <v>0</v>
      </c>
      <c r="D22" s="34">
        <v>0</v>
      </c>
      <c r="E22" s="66">
        <f t="shared" si="0"/>
        <v>0</v>
      </c>
      <c r="F22" s="88" t="str">
        <f t="shared" si="1"/>
        <v>-</v>
      </c>
      <c r="I22" s="39"/>
    </row>
    <row r="23" spans="2:9" x14ac:dyDescent="0.25">
      <c r="B23" s="2" t="s">
        <v>71</v>
      </c>
      <c r="C23" s="65">
        <v>0</v>
      </c>
      <c r="D23" s="34">
        <v>0</v>
      </c>
      <c r="E23" s="66">
        <f t="shared" si="0"/>
        <v>0</v>
      </c>
      <c r="F23" s="88" t="str">
        <f t="shared" si="1"/>
        <v>-</v>
      </c>
      <c r="I23" s="39"/>
    </row>
    <row r="24" spans="2:9" x14ac:dyDescent="0.25">
      <c r="B24" s="2" t="s">
        <v>72</v>
      </c>
      <c r="C24" s="65">
        <v>0</v>
      </c>
      <c r="D24" s="34">
        <v>0</v>
      </c>
      <c r="E24" s="66">
        <f t="shared" si="0"/>
        <v>0</v>
      </c>
      <c r="F24" s="88" t="str">
        <f t="shared" si="1"/>
        <v>-</v>
      </c>
      <c r="I24" s="39"/>
    </row>
    <row r="25" spans="2:9" x14ac:dyDescent="0.25">
      <c r="B25" s="2" t="s">
        <v>73</v>
      </c>
      <c r="C25" s="65">
        <v>0</v>
      </c>
      <c r="D25" s="34">
        <v>0</v>
      </c>
      <c r="E25" s="66">
        <f t="shared" si="0"/>
        <v>0</v>
      </c>
      <c r="F25" s="88" t="str">
        <f t="shared" si="1"/>
        <v>-</v>
      </c>
      <c r="I25" s="39"/>
    </row>
    <row r="26" spans="2:9" x14ac:dyDescent="0.25">
      <c r="B26" s="2" t="s">
        <v>101</v>
      </c>
      <c r="C26" s="65">
        <v>2928221</v>
      </c>
      <c r="D26" s="34">
        <v>2665972</v>
      </c>
      <c r="E26" s="66">
        <f t="shared" si="0"/>
        <v>262249</v>
      </c>
      <c r="F26" s="88">
        <f t="shared" si="1"/>
        <v>8.9559155541880209E-2</v>
      </c>
      <c r="I26" s="39"/>
    </row>
    <row r="27" spans="2:9" x14ac:dyDescent="0.25">
      <c r="B27" s="2" t="s">
        <v>75</v>
      </c>
      <c r="C27" s="65">
        <v>0</v>
      </c>
      <c r="D27" s="34">
        <v>0</v>
      </c>
      <c r="E27" s="66">
        <f t="shared" si="0"/>
        <v>0</v>
      </c>
      <c r="F27" s="88" t="str">
        <f t="shared" si="1"/>
        <v>-</v>
      </c>
      <c r="I27" s="39"/>
    </row>
    <row r="28" spans="2:9" x14ac:dyDescent="0.25">
      <c r="B28" s="2" t="s">
        <v>76</v>
      </c>
      <c r="C28" s="65">
        <v>0</v>
      </c>
      <c r="D28" s="34">
        <v>0</v>
      </c>
      <c r="E28" s="66">
        <f t="shared" si="0"/>
        <v>0</v>
      </c>
      <c r="F28" s="88" t="str">
        <f t="shared" si="1"/>
        <v>-</v>
      </c>
      <c r="I28" s="39"/>
    </row>
    <row r="29" spans="2:9" x14ac:dyDescent="0.25">
      <c r="B29" s="2" t="s">
        <v>77</v>
      </c>
      <c r="C29" s="65">
        <v>107146</v>
      </c>
      <c r="D29" s="34">
        <v>66875</v>
      </c>
      <c r="E29" s="66">
        <f t="shared" si="0"/>
        <v>40271</v>
      </c>
      <c r="F29" s="88">
        <f t="shared" si="1"/>
        <v>0.37585164168517726</v>
      </c>
      <c r="I29" s="39"/>
    </row>
    <row r="30" spans="2:9" x14ac:dyDescent="0.25">
      <c r="B30" s="2" t="s">
        <v>78</v>
      </c>
      <c r="C30" s="65">
        <v>0</v>
      </c>
      <c r="D30" s="34">
        <v>0</v>
      </c>
      <c r="E30" s="66">
        <f t="shared" si="0"/>
        <v>0</v>
      </c>
      <c r="F30" s="88" t="str">
        <f t="shared" si="1"/>
        <v>-</v>
      </c>
      <c r="I30" s="39"/>
    </row>
    <row r="31" spans="2:9" x14ac:dyDescent="0.25">
      <c r="B31" s="2" t="s">
        <v>79</v>
      </c>
      <c r="C31" s="65">
        <v>0</v>
      </c>
      <c r="D31" s="34">
        <v>0</v>
      </c>
      <c r="E31" s="66">
        <f t="shared" si="0"/>
        <v>0</v>
      </c>
      <c r="F31" s="88" t="str">
        <f t="shared" si="1"/>
        <v>-</v>
      </c>
      <c r="I31" s="39"/>
    </row>
    <row r="32" spans="2:9" x14ac:dyDescent="0.25">
      <c r="B32" s="2" t="s">
        <v>80</v>
      </c>
      <c r="C32" s="65">
        <v>0</v>
      </c>
      <c r="D32" s="34">
        <v>0</v>
      </c>
      <c r="E32" s="66">
        <f t="shared" si="0"/>
        <v>0</v>
      </c>
      <c r="F32" s="88" t="str">
        <f t="shared" si="1"/>
        <v>-</v>
      </c>
      <c r="I32" s="39"/>
    </row>
    <row r="33" spans="1:17" x14ac:dyDescent="0.25">
      <c r="B33" s="2" t="s">
        <v>81</v>
      </c>
      <c r="C33" s="65">
        <v>0</v>
      </c>
      <c r="D33" s="34">
        <v>0</v>
      </c>
      <c r="E33" s="66">
        <f t="shared" si="0"/>
        <v>0</v>
      </c>
      <c r="F33" s="88" t="str">
        <f t="shared" si="1"/>
        <v>-</v>
      </c>
      <c r="I33" s="39"/>
    </row>
    <row r="34" spans="1:17" x14ac:dyDescent="0.25">
      <c r="A34" s="67"/>
      <c r="B34" s="2" t="s">
        <v>82</v>
      </c>
      <c r="C34" s="65">
        <v>0</v>
      </c>
      <c r="D34" s="34">
        <v>0</v>
      </c>
      <c r="E34" s="66">
        <f t="shared" si="0"/>
        <v>0</v>
      </c>
      <c r="F34" s="88" t="str">
        <f t="shared" si="1"/>
        <v>-</v>
      </c>
      <c r="I34" s="39"/>
    </row>
    <row r="35" spans="1:17" ht="15.75" thickBot="1" x14ac:dyDescent="0.3">
      <c r="B35" s="2" t="s">
        <v>83</v>
      </c>
      <c r="C35" s="68">
        <v>0</v>
      </c>
      <c r="D35" s="35">
        <v>0</v>
      </c>
      <c r="E35" s="69">
        <f>C35-D35</f>
        <v>0</v>
      </c>
      <c r="F35" s="89" t="str">
        <f t="shared" si="1"/>
        <v>-</v>
      </c>
      <c r="I35" s="39"/>
    </row>
    <row r="37" spans="1:17" ht="15.75" thickBot="1" x14ac:dyDescent="0.3">
      <c r="B37" s="40" t="s">
        <v>19</v>
      </c>
      <c r="C37" s="41">
        <f>SUM(C17:C35)</f>
        <v>3035367</v>
      </c>
      <c r="D37" s="41">
        <f>SUM(D17:D35)</f>
        <v>2732847</v>
      </c>
      <c r="E37" s="41">
        <f>C37-D37</f>
        <v>302520</v>
      </c>
      <c r="F37" s="42">
        <f t="shared" ref="F37:F39" si="2">(C37-D37)/C37</f>
        <v>9.9665048740399428E-2</v>
      </c>
    </row>
    <row r="38" spans="1:17" ht="15.75" thickTop="1" x14ac:dyDescent="0.25">
      <c r="B38" s="70"/>
      <c r="C38" s="71"/>
      <c r="D38" s="71"/>
      <c r="E38" s="71"/>
      <c r="F38" s="72"/>
    </row>
    <row r="39" spans="1:17" ht="15.75" thickBot="1" x14ac:dyDescent="0.3">
      <c r="B39" s="73" t="s">
        <v>84</v>
      </c>
      <c r="C39" s="74">
        <f>C12-C37</f>
        <v>96114</v>
      </c>
      <c r="D39" s="74">
        <f>D12-D37</f>
        <v>5340</v>
      </c>
      <c r="E39" s="74">
        <f>E12-E37</f>
        <v>90774</v>
      </c>
      <c r="F39" s="75">
        <f t="shared" si="2"/>
        <v>0.94444097634059554</v>
      </c>
      <c r="G39" s="76"/>
      <c r="H39" s="76"/>
      <c r="I39" s="76"/>
      <c r="J39" s="90"/>
      <c r="K39" s="90"/>
      <c r="L39" s="76"/>
      <c r="M39" s="76"/>
      <c r="N39" s="76"/>
      <c r="O39" s="76"/>
      <c r="P39" s="76"/>
      <c r="Q39" s="76"/>
    </row>
    <row r="40" spans="1:17" ht="15.75" thickTop="1" x14ac:dyDescent="0.25">
      <c r="B40" s="70"/>
      <c r="C40" s="71"/>
      <c r="D40" s="71"/>
      <c r="E40" s="71"/>
      <c r="F40" s="72"/>
    </row>
    <row r="41" spans="1:17" hidden="1" x14ac:dyDescent="0.25">
      <c r="B41" s="70"/>
      <c r="C41" s="71"/>
      <c r="D41" s="71"/>
      <c r="E41" s="71"/>
      <c r="F41" s="72"/>
    </row>
    <row r="42" spans="1:17" ht="15.75" hidden="1" thickBot="1" x14ac:dyDescent="0.3">
      <c r="B42" s="40" t="s">
        <v>85</v>
      </c>
      <c r="C42" s="40" t="s">
        <v>86</v>
      </c>
      <c r="D42" s="40" t="s">
        <v>87</v>
      </c>
      <c r="E42" s="40"/>
      <c r="F42" s="40"/>
    </row>
    <row r="43" spans="1:17" hidden="1" x14ac:dyDescent="0.25"/>
    <row r="44" spans="1:17" hidden="1" x14ac:dyDescent="0.25">
      <c r="B44" s="10" t="s">
        <v>88</v>
      </c>
    </row>
    <row r="45" spans="1:17" hidden="1" x14ac:dyDescent="0.25">
      <c r="B45" s="77" t="s">
        <v>89</v>
      </c>
      <c r="E45" s="10">
        <v>0</v>
      </c>
      <c r="F45" s="25">
        <v>0</v>
      </c>
    </row>
    <row r="46" spans="1:17" hidden="1" x14ac:dyDescent="0.25">
      <c r="B46" s="77" t="s">
        <v>90</v>
      </c>
      <c r="D46" s="10">
        <v>2500000</v>
      </c>
      <c r="E46" s="10">
        <v>0</v>
      </c>
      <c r="F46" s="25">
        <v>0</v>
      </c>
    </row>
    <row r="47" spans="1:17" hidden="1" x14ac:dyDescent="0.25">
      <c r="B47" s="77" t="s">
        <v>91</v>
      </c>
      <c r="E47" s="10">
        <v>0</v>
      </c>
      <c r="F47" s="25">
        <v>0</v>
      </c>
    </row>
    <row r="48" spans="1:17" hidden="1" x14ac:dyDescent="0.25">
      <c r="B48" s="77" t="s">
        <v>92</v>
      </c>
      <c r="E48" s="10">
        <v>0</v>
      </c>
      <c r="F48" s="25">
        <v>0</v>
      </c>
    </row>
    <row r="49" spans="2:16" hidden="1" x14ac:dyDescent="0.25">
      <c r="B49" s="77" t="s">
        <v>93</v>
      </c>
      <c r="E49" s="10">
        <v>0</v>
      </c>
      <c r="F49" s="25">
        <v>0</v>
      </c>
    </row>
    <row r="50" spans="2:16" hidden="1" x14ac:dyDescent="0.25">
      <c r="D50" s="10">
        <f>SUM(D45:D49)</f>
        <v>2500000</v>
      </c>
      <c r="E50" s="10">
        <f>SUM(E45:E49)</f>
        <v>0</v>
      </c>
      <c r="F50" s="25">
        <v>0</v>
      </c>
    </row>
    <row r="51" spans="2:16" ht="15.75" hidden="1" thickBot="1" x14ac:dyDescent="0.3">
      <c r="B51" s="40" t="s">
        <v>94</v>
      </c>
      <c r="C51" s="41">
        <f>C37-C50</f>
        <v>3035367</v>
      </c>
      <c r="D51" s="41">
        <f>D37-D50</f>
        <v>232847</v>
      </c>
      <c r="E51" s="41">
        <f>E37-E50</f>
        <v>302520</v>
      </c>
      <c r="F51" s="78">
        <f>(C51-D51)/C51</f>
        <v>0.92328868304887024</v>
      </c>
    </row>
    <row r="52" spans="2:16" hidden="1" x14ac:dyDescent="0.25"/>
    <row r="53" spans="2:16" ht="15.75" hidden="1" thickBot="1" x14ac:dyDescent="0.3">
      <c r="B53" s="73" t="s">
        <v>84</v>
      </c>
      <c r="C53" s="79">
        <f>C12-C51</f>
        <v>96114</v>
      </c>
      <c r="D53" s="79">
        <f>D12-D51</f>
        <v>2505340</v>
      </c>
      <c r="E53" s="79">
        <f>E25-E51</f>
        <v>-302520</v>
      </c>
      <c r="F53" s="80">
        <f>(C53-D53)/C53</f>
        <v>-25.066337890421792</v>
      </c>
    </row>
    <row r="54" spans="2:16" hidden="1" x14ac:dyDescent="0.25">
      <c r="D54" s="81"/>
      <c r="E54" s="81"/>
    </row>
    <row r="56" spans="2:16" x14ac:dyDescent="0.25">
      <c r="B56" s="10" t="s">
        <v>95</v>
      </c>
      <c r="C56" s="10">
        <v>190181</v>
      </c>
      <c r="D56" s="10">
        <v>184841</v>
      </c>
    </row>
    <row r="57" spans="2:16" x14ac:dyDescent="0.25">
      <c r="B57" s="10" t="s">
        <v>96</v>
      </c>
      <c r="C57" s="10">
        <f>C39</f>
        <v>96114</v>
      </c>
      <c r="D57" s="10">
        <f>D39</f>
        <v>5340</v>
      </c>
      <c r="G57" s="82"/>
      <c r="H57" s="82"/>
      <c r="I57" s="82"/>
      <c r="J57" s="82"/>
      <c r="K57" s="82"/>
      <c r="L57" s="82"/>
      <c r="M57" s="82"/>
      <c r="N57" s="82"/>
      <c r="O57" s="82"/>
      <c r="P57" s="6"/>
    </row>
    <row r="58" spans="2:16" ht="15.75" thickBot="1" x14ac:dyDescent="0.3">
      <c r="B58" s="83" t="s">
        <v>97</v>
      </c>
      <c r="C58" s="84">
        <f>C56+C57</f>
        <v>286295</v>
      </c>
      <c r="D58" s="84">
        <f>D56+D57</f>
        <v>190181</v>
      </c>
      <c r="E58" s="85"/>
      <c r="F58" s="85"/>
    </row>
    <row r="60" spans="2:16" x14ac:dyDescent="0.25">
      <c r="B60" s="45" t="s">
        <v>98</v>
      </c>
      <c r="C60" s="86">
        <f>C58/((C37)/365)</f>
        <v>34.426701944114171</v>
      </c>
      <c r="D60" s="86">
        <f>D58/(D37/365)</f>
        <v>25.400640796941797</v>
      </c>
      <c r="E60" s="86"/>
      <c r="F60" s="86"/>
      <c r="G60" s="86"/>
      <c r="H60" s="86"/>
      <c r="I60" s="86"/>
      <c r="J60" s="46"/>
      <c r="K60" s="46"/>
      <c r="L60" s="86"/>
      <c r="M60" s="86"/>
      <c r="N60" s="86"/>
      <c r="O60" s="86"/>
    </row>
    <row r="61" spans="2:16" x14ac:dyDescent="0.25">
      <c r="B61" s="45" t="s">
        <v>99</v>
      </c>
      <c r="C61" s="86">
        <f>C58/(C37/12)</f>
        <v>1.1318367762448496</v>
      </c>
      <c r="D61" s="86">
        <f>D58/(D37/12)</f>
        <v>0.83508956044740157</v>
      </c>
      <c r="E61" s="86"/>
      <c r="F61" s="86"/>
      <c r="G61" s="86"/>
      <c r="H61" s="86"/>
      <c r="I61" s="86"/>
      <c r="J61" s="46"/>
      <c r="K61" s="46"/>
      <c r="L61" s="86"/>
      <c r="M61" s="86"/>
      <c r="N61" s="86"/>
      <c r="O61" s="86"/>
    </row>
  </sheetData>
  <mergeCells count="4">
    <mergeCell ref="B1:F1"/>
    <mergeCell ref="B2:F2"/>
    <mergeCell ref="B3:F3"/>
    <mergeCell ref="B4:F4"/>
  </mergeCells>
  <conditionalFormatting sqref="C53:F53">
    <cfRule type="cellIs" dxfId="3" priority="1" operator="notEqual">
      <formula>0</formula>
    </cfRule>
  </conditionalFormatting>
  <conditionalFormatting sqref="C39:Q39">
    <cfRule type="cellIs" dxfId="2" priority="2" operator="notEqual">
      <formula>0</formula>
    </cfRule>
  </conditionalFormatting>
  <printOptions horizontalCentered="1" gridLines="1"/>
  <pageMargins left="0.75" right="0.75" top="1.5" bottom="0.5" header="0.5" footer="0.75"/>
  <pageSetup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3755-10F1-4D6E-8D1B-35BD8A1A633B}">
  <sheetPr>
    <pageSetUpPr fitToPage="1"/>
  </sheetPr>
  <dimension ref="A1:M63"/>
  <sheetViews>
    <sheetView zoomScaleNormal="100" zoomScaleSheetLayoutView="100" workbookViewId="0">
      <selection activeCell="C22" sqref="C22"/>
    </sheetView>
  </sheetViews>
  <sheetFormatPr defaultColWidth="9.140625" defaultRowHeight="15" x14ac:dyDescent="0.25"/>
  <cols>
    <col min="1" max="1" width="23.42578125" style="1" customWidth="1"/>
    <col min="2" max="2" width="41" style="10" bestFit="1" customWidth="1"/>
    <col min="3" max="3" width="18.28515625" style="10" customWidth="1"/>
    <col min="4" max="4" width="19.140625" style="10" bestFit="1" customWidth="1"/>
    <col min="5" max="5" width="18.7109375" style="10" bestFit="1" customWidth="1"/>
    <col min="6" max="6" width="10.140625" style="25" customWidth="1"/>
    <col min="7" max="16384" width="9.140625" style="1"/>
  </cols>
  <sheetData>
    <row r="1" spans="1:13" x14ac:dyDescent="0.25">
      <c r="B1" s="44" t="s">
        <v>59</v>
      </c>
      <c r="C1" s="44"/>
      <c r="D1" s="44"/>
      <c r="E1" s="44"/>
      <c r="F1" s="44"/>
      <c r="G1" s="45"/>
      <c r="H1" s="45"/>
      <c r="I1" s="45"/>
      <c r="J1" s="45"/>
      <c r="K1" s="45"/>
      <c r="L1" s="45"/>
      <c r="M1" s="45"/>
    </row>
    <row r="2" spans="1:13" x14ac:dyDescent="0.25">
      <c r="B2" s="44" t="s">
        <v>60</v>
      </c>
      <c r="C2" s="44"/>
      <c r="D2" s="44"/>
      <c r="E2" s="44"/>
      <c r="F2" s="44"/>
      <c r="G2" s="45"/>
      <c r="H2" s="45"/>
      <c r="I2" s="45"/>
      <c r="J2" s="45"/>
      <c r="K2" s="45"/>
      <c r="L2" s="45"/>
      <c r="M2" s="45"/>
    </row>
    <row r="3" spans="1:13" x14ac:dyDescent="0.25">
      <c r="B3" s="47" t="s">
        <v>102</v>
      </c>
      <c r="C3" s="44"/>
      <c r="D3" s="44"/>
      <c r="E3" s="44"/>
      <c r="F3" s="44"/>
      <c r="G3" s="45"/>
      <c r="H3" s="45"/>
      <c r="I3" s="45"/>
      <c r="J3" s="45"/>
      <c r="K3" s="45"/>
      <c r="L3" s="45"/>
      <c r="M3" s="45"/>
    </row>
    <row r="4" spans="1:13" x14ac:dyDescent="0.25">
      <c r="B4" s="47" t="s">
        <v>62</v>
      </c>
      <c r="C4" s="44"/>
      <c r="D4" s="44"/>
      <c r="E4" s="44"/>
      <c r="F4" s="44"/>
      <c r="G4" s="45"/>
      <c r="H4" s="45"/>
      <c r="I4" s="45"/>
      <c r="J4" s="45"/>
      <c r="K4" s="45"/>
      <c r="L4" s="45"/>
      <c r="M4" s="45"/>
    </row>
    <row r="6" spans="1:13" ht="30" x14ac:dyDescent="0.25">
      <c r="A6" s="2"/>
      <c r="B6" s="48" t="s">
        <v>63</v>
      </c>
      <c r="C6" s="3" t="s">
        <v>1</v>
      </c>
      <c r="D6" s="3" t="s">
        <v>2</v>
      </c>
      <c r="E6" s="3" t="s">
        <v>64</v>
      </c>
      <c r="F6" s="7" t="s">
        <v>4</v>
      </c>
    </row>
    <row r="7" spans="1:13" ht="15.75" thickBot="1" x14ac:dyDescent="0.3">
      <c r="A7" s="2"/>
      <c r="B7" s="2"/>
      <c r="C7" s="50"/>
      <c r="D7" s="50"/>
      <c r="E7" s="51"/>
    </row>
    <row r="8" spans="1:13" x14ac:dyDescent="0.25">
      <c r="B8" s="2" t="s">
        <v>6</v>
      </c>
      <c r="C8" s="52">
        <v>7037623</v>
      </c>
      <c r="D8" s="11">
        <v>7698079</v>
      </c>
      <c r="E8" s="53">
        <f>C8-D8</f>
        <v>-660456</v>
      </c>
      <c r="F8" s="54">
        <f>IFERROR((C8-D8)/C8,0)</f>
        <v>-9.3846459237728427E-2</v>
      </c>
    </row>
    <row r="9" spans="1:13" x14ac:dyDescent="0.25">
      <c r="B9" s="2" t="s">
        <v>8</v>
      </c>
      <c r="C9" s="55">
        <v>2555331</v>
      </c>
      <c r="D9" s="17">
        <v>0</v>
      </c>
      <c r="E9" s="56">
        <f>C9-D9</f>
        <v>2555331</v>
      </c>
      <c r="F9" s="57">
        <f t="shared" ref="F9:F10" si="0">IFERROR((C9-D9)/C9,0)</f>
        <v>1</v>
      </c>
    </row>
    <row r="10" spans="1:13" ht="15.75" thickBot="1" x14ac:dyDescent="0.3">
      <c r="B10" s="2" t="s">
        <v>10</v>
      </c>
      <c r="C10" s="58">
        <v>0</v>
      </c>
      <c r="D10" s="22">
        <v>0</v>
      </c>
      <c r="E10" s="59">
        <f>C10-D10</f>
        <v>0</v>
      </c>
      <c r="F10" s="60">
        <f t="shared" si="0"/>
        <v>0</v>
      </c>
    </row>
    <row r="11" spans="1:13" x14ac:dyDescent="0.25">
      <c r="B11" s="2"/>
      <c r="C11" s="24">
        <v>0</v>
      </c>
      <c r="D11" s="24">
        <v>0</v>
      </c>
      <c r="E11" s="24"/>
    </row>
    <row r="12" spans="1:13" ht="15.75" thickBot="1" x14ac:dyDescent="0.3">
      <c r="B12" s="40" t="s">
        <v>13</v>
      </c>
      <c r="C12" s="41">
        <f>SUM(C8:C11)</f>
        <v>9592954</v>
      </c>
      <c r="D12" s="41">
        <f>SUM(D8:D11)</f>
        <v>7698079</v>
      </c>
      <c r="E12" s="41">
        <f>C12-D12</f>
        <v>1894875</v>
      </c>
      <c r="F12" s="42">
        <f>(C12-D12)/C12</f>
        <v>0.19752778966729123</v>
      </c>
    </row>
    <row r="13" spans="1:13" ht="15.75" thickTop="1" x14ac:dyDescent="0.25">
      <c r="A13" s="2"/>
      <c r="B13" s="48"/>
      <c r="C13" s="61"/>
      <c r="D13" s="61"/>
      <c r="E13" s="8"/>
    </row>
    <row r="14" spans="1:13" x14ac:dyDescent="0.25">
      <c r="A14" s="2"/>
      <c r="B14" s="48"/>
      <c r="C14" s="61"/>
      <c r="D14" s="61"/>
      <c r="E14" s="8"/>
    </row>
    <row r="15" spans="1:13" x14ac:dyDescent="0.25">
      <c r="A15" s="2"/>
      <c r="B15" s="48"/>
      <c r="C15" s="61"/>
      <c r="D15" s="61"/>
      <c r="E15" s="8"/>
    </row>
    <row r="16" spans="1:13" ht="15.75" thickBot="1" x14ac:dyDescent="0.3">
      <c r="B16" s="62"/>
    </row>
    <row r="17" spans="1:6" x14ac:dyDescent="0.25">
      <c r="B17" s="2" t="s">
        <v>65</v>
      </c>
      <c r="C17" s="63">
        <v>0</v>
      </c>
      <c r="D17" s="33">
        <v>0</v>
      </c>
      <c r="E17" s="64">
        <f>C17-D17</f>
        <v>0</v>
      </c>
      <c r="F17" s="12">
        <f>IFERROR((C17-D17)/C17,0)</f>
        <v>0</v>
      </c>
    </row>
    <row r="18" spans="1:6" x14ac:dyDescent="0.25">
      <c r="B18" s="2" t="s">
        <v>66</v>
      </c>
      <c r="C18" s="65">
        <v>0</v>
      </c>
      <c r="D18" s="34">
        <v>0</v>
      </c>
      <c r="E18" s="66">
        <f t="shared" ref="E18:E36" si="1">C18-D18</f>
        <v>0</v>
      </c>
      <c r="F18" s="18">
        <f t="shared" ref="F18:F37" si="2">IFERROR((C18-D18)/C18,0)</f>
        <v>0</v>
      </c>
    </row>
    <row r="19" spans="1:6" x14ac:dyDescent="0.25">
      <c r="B19" s="2" t="s">
        <v>67</v>
      </c>
      <c r="C19" s="65">
        <v>0</v>
      </c>
      <c r="D19" s="34">
        <v>0</v>
      </c>
      <c r="E19" s="66">
        <f t="shared" si="1"/>
        <v>0</v>
      </c>
      <c r="F19" s="18">
        <f t="shared" si="2"/>
        <v>0</v>
      </c>
    </row>
    <row r="20" spans="1:6" x14ac:dyDescent="0.25">
      <c r="B20" s="2" t="s">
        <v>68</v>
      </c>
      <c r="C20" s="65">
        <v>0</v>
      </c>
      <c r="D20" s="34">
        <v>0</v>
      </c>
      <c r="E20" s="66">
        <f t="shared" si="1"/>
        <v>0</v>
      </c>
      <c r="F20" s="18">
        <f t="shared" si="2"/>
        <v>0</v>
      </c>
    </row>
    <row r="21" spans="1:6" x14ac:dyDescent="0.25">
      <c r="B21" s="2" t="s">
        <v>69</v>
      </c>
      <c r="C21" s="65">
        <v>0</v>
      </c>
      <c r="D21" s="34">
        <v>0</v>
      </c>
      <c r="E21" s="66">
        <f t="shared" si="1"/>
        <v>0</v>
      </c>
      <c r="F21" s="18">
        <f t="shared" si="2"/>
        <v>0</v>
      </c>
    </row>
    <row r="22" spans="1:6" x14ac:dyDescent="0.25">
      <c r="B22" s="2" t="s">
        <v>70</v>
      </c>
      <c r="C22" s="65">
        <v>0</v>
      </c>
      <c r="D22" s="34">
        <v>0</v>
      </c>
      <c r="E22" s="66">
        <f t="shared" si="1"/>
        <v>0</v>
      </c>
      <c r="F22" s="18">
        <f t="shared" si="2"/>
        <v>0</v>
      </c>
    </row>
    <row r="23" spans="1:6" x14ac:dyDescent="0.25">
      <c r="B23" s="2" t="s">
        <v>71</v>
      </c>
      <c r="C23" s="65">
        <v>0</v>
      </c>
      <c r="D23" s="34">
        <v>0</v>
      </c>
      <c r="E23" s="66">
        <f t="shared" si="1"/>
        <v>0</v>
      </c>
      <c r="F23" s="18">
        <f t="shared" si="2"/>
        <v>0</v>
      </c>
    </row>
    <row r="24" spans="1:6" x14ac:dyDescent="0.25">
      <c r="B24" s="2" t="s">
        <v>72</v>
      </c>
      <c r="C24" s="65">
        <v>0</v>
      </c>
      <c r="D24" s="34">
        <v>0</v>
      </c>
      <c r="E24" s="66">
        <f t="shared" si="1"/>
        <v>0</v>
      </c>
      <c r="F24" s="18">
        <f t="shared" si="2"/>
        <v>0</v>
      </c>
    </row>
    <row r="25" spans="1:6" x14ac:dyDescent="0.25">
      <c r="B25" s="2" t="s">
        <v>73</v>
      </c>
      <c r="C25" s="65">
        <v>0</v>
      </c>
      <c r="D25" s="34">
        <v>0</v>
      </c>
      <c r="E25" s="66">
        <f t="shared" si="1"/>
        <v>0</v>
      </c>
      <c r="F25" s="18">
        <f t="shared" si="2"/>
        <v>0</v>
      </c>
    </row>
    <row r="26" spans="1:6" x14ac:dyDescent="0.25">
      <c r="B26" s="2" t="s">
        <v>101</v>
      </c>
      <c r="C26" s="65">
        <v>0</v>
      </c>
      <c r="D26" s="34">
        <v>0</v>
      </c>
      <c r="E26" s="66">
        <f t="shared" si="1"/>
        <v>0</v>
      </c>
      <c r="F26" s="18">
        <f t="shared" si="2"/>
        <v>0</v>
      </c>
    </row>
    <row r="27" spans="1:6" x14ac:dyDescent="0.25">
      <c r="B27" s="2" t="s">
        <v>75</v>
      </c>
      <c r="C27" s="65">
        <v>0</v>
      </c>
      <c r="D27" s="34">
        <v>0</v>
      </c>
      <c r="E27" s="66">
        <f t="shared" si="1"/>
        <v>0</v>
      </c>
      <c r="F27" s="18">
        <f t="shared" si="2"/>
        <v>0</v>
      </c>
    </row>
    <row r="28" spans="1:6" x14ac:dyDescent="0.25">
      <c r="B28" s="2" t="s">
        <v>76</v>
      </c>
      <c r="C28" s="65">
        <v>0</v>
      </c>
      <c r="D28" s="34">
        <v>0</v>
      </c>
      <c r="E28" s="66">
        <f t="shared" si="1"/>
        <v>0</v>
      </c>
      <c r="F28" s="18">
        <f t="shared" si="2"/>
        <v>0</v>
      </c>
    </row>
    <row r="29" spans="1:6" x14ac:dyDescent="0.25">
      <c r="B29" s="2" t="s">
        <v>77</v>
      </c>
      <c r="C29" s="65">
        <v>0</v>
      </c>
      <c r="D29" s="34">
        <v>0</v>
      </c>
      <c r="E29" s="66">
        <f t="shared" si="1"/>
        <v>0</v>
      </c>
      <c r="F29" s="18">
        <f t="shared" si="2"/>
        <v>0</v>
      </c>
    </row>
    <row r="30" spans="1:6" x14ac:dyDescent="0.25">
      <c r="B30" s="2" t="s">
        <v>78</v>
      </c>
      <c r="C30" s="65">
        <v>0</v>
      </c>
      <c r="D30" s="34">
        <v>0</v>
      </c>
      <c r="E30" s="66">
        <f t="shared" si="1"/>
        <v>0</v>
      </c>
      <c r="F30" s="18">
        <f t="shared" si="2"/>
        <v>0</v>
      </c>
    </row>
    <row r="31" spans="1:6" x14ac:dyDescent="0.25">
      <c r="B31" s="2" t="s">
        <v>79</v>
      </c>
      <c r="C31" s="65">
        <v>0</v>
      </c>
      <c r="D31" s="34">
        <v>0</v>
      </c>
      <c r="E31" s="66">
        <f t="shared" si="1"/>
        <v>0</v>
      </c>
      <c r="F31" s="18">
        <f t="shared" si="2"/>
        <v>0</v>
      </c>
    </row>
    <row r="32" spans="1:6" x14ac:dyDescent="0.25">
      <c r="A32" s="67"/>
      <c r="B32" s="2" t="s">
        <v>80</v>
      </c>
      <c r="C32" s="65">
        <v>0</v>
      </c>
      <c r="D32" s="34">
        <v>0</v>
      </c>
      <c r="E32" s="66">
        <f t="shared" si="1"/>
        <v>0</v>
      </c>
      <c r="F32" s="18">
        <f t="shared" si="2"/>
        <v>0</v>
      </c>
    </row>
    <row r="33" spans="1:12" x14ac:dyDescent="0.25">
      <c r="A33" s="91"/>
      <c r="B33" s="2" t="s">
        <v>103</v>
      </c>
      <c r="C33" s="65">
        <v>8384103</v>
      </c>
      <c r="D33" s="34">
        <v>10171551</v>
      </c>
      <c r="E33" s="66">
        <f t="shared" si="1"/>
        <v>-1787448</v>
      </c>
      <c r="F33" s="18">
        <f t="shared" si="2"/>
        <v>-0.21319489991952628</v>
      </c>
    </row>
    <row r="34" spans="1:12" x14ac:dyDescent="0.25">
      <c r="A34" s="91"/>
      <c r="B34" s="2" t="s">
        <v>104</v>
      </c>
      <c r="C34" s="65">
        <v>2228675</v>
      </c>
      <c r="D34" s="34">
        <v>0</v>
      </c>
      <c r="E34" s="66">
        <f t="shared" si="1"/>
        <v>2228675</v>
      </c>
      <c r="F34" s="18">
        <f t="shared" si="2"/>
        <v>1</v>
      </c>
    </row>
    <row r="35" spans="1:12" x14ac:dyDescent="0.25">
      <c r="A35" s="91"/>
      <c r="B35" s="2" t="s">
        <v>105</v>
      </c>
      <c r="C35" s="65">
        <v>45000</v>
      </c>
      <c r="D35" s="34">
        <v>0</v>
      </c>
      <c r="E35" s="66">
        <f t="shared" si="1"/>
        <v>45000</v>
      </c>
      <c r="F35" s="18">
        <f t="shared" si="2"/>
        <v>1</v>
      </c>
    </row>
    <row r="36" spans="1:12" x14ac:dyDescent="0.25">
      <c r="A36" s="67"/>
      <c r="B36" s="2" t="s">
        <v>82</v>
      </c>
      <c r="C36" s="65">
        <v>0</v>
      </c>
      <c r="D36" s="34">
        <v>0</v>
      </c>
      <c r="E36" s="66">
        <f t="shared" si="1"/>
        <v>0</v>
      </c>
      <c r="F36" s="18">
        <f t="shared" si="2"/>
        <v>0</v>
      </c>
    </row>
    <row r="37" spans="1:12" ht="15.75" thickBot="1" x14ac:dyDescent="0.3">
      <c r="B37" s="2" t="s">
        <v>83</v>
      </c>
      <c r="C37" s="68">
        <v>0</v>
      </c>
      <c r="D37" s="35">
        <v>0</v>
      </c>
      <c r="E37" s="69">
        <f>C37-D37</f>
        <v>0</v>
      </c>
      <c r="F37" s="23">
        <f t="shared" si="2"/>
        <v>0</v>
      </c>
    </row>
    <row r="39" spans="1:12" ht="15.75" thickBot="1" x14ac:dyDescent="0.3">
      <c r="B39" s="40" t="s">
        <v>19</v>
      </c>
      <c r="C39" s="41">
        <f>SUM(C17:C37)</f>
        <v>10657778</v>
      </c>
      <c r="D39" s="41">
        <f>SUM(D17:D37)</f>
        <v>10171551</v>
      </c>
      <c r="E39" s="41">
        <f>C39-D39</f>
        <v>486227</v>
      </c>
      <c r="F39" s="42">
        <f t="shared" ref="F39" si="3">(C39-D39)/C39</f>
        <v>4.5621798464933312E-2</v>
      </c>
    </row>
    <row r="40" spans="1:12" ht="15.75" thickTop="1" x14ac:dyDescent="0.25">
      <c r="B40" s="70"/>
      <c r="C40" s="71"/>
      <c r="D40" s="71"/>
      <c r="E40" s="71"/>
      <c r="F40" s="72"/>
    </row>
    <row r="41" spans="1:12" ht="15.75" thickBot="1" x14ac:dyDescent="0.3">
      <c r="B41" s="73" t="s">
        <v>84</v>
      </c>
      <c r="C41" s="74">
        <f>C12-C39</f>
        <v>-1064824</v>
      </c>
      <c r="D41" s="74">
        <f>D12-D39</f>
        <v>-2473472</v>
      </c>
      <c r="E41" s="74">
        <f>E12-E39</f>
        <v>1408648</v>
      </c>
      <c r="F41" s="80">
        <f>(C41-D41)/C41</f>
        <v>-1.3228927973073485</v>
      </c>
      <c r="G41" s="76"/>
      <c r="H41" s="76"/>
      <c r="I41" s="76"/>
      <c r="J41" s="76"/>
      <c r="K41" s="76"/>
      <c r="L41" s="76"/>
    </row>
    <row r="42" spans="1:12" ht="15.75" thickTop="1" x14ac:dyDescent="0.25">
      <c r="B42" s="70"/>
      <c r="C42" s="71"/>
      <c r="D42" s="71"/>
      <c r="E42" s="71"/>
      <c r="F42" s="72"/>
    </row>
    <row r="43" spans="1:12" hidden="1" x14ac:dyDescent="0.25">
      <c r="B43" s="70"/>
      <c r="C43" s="71"/>
      <c r="D43" s="71"/>
      <c r="E43" s="71"/>
      <c r="F43" s="72"/>
    </row>
    <row r="44" spans="1:12" ht="15.75" hidden="1" thickBot="1" x14ac:dyDescent="0.3">
      <c r="B44" s="40" t="s">
        <v>85</v>
      </c>
      <c r="C44" s="40" t="s">
        <v>86</v>
      </c>
      <c r="D44" s="40" t="s">
        <v>87</v>
      </c>
      <c r="E44" s="40"/>
      <c r="F44" s="40"/>
    </row>
    <row r="45" spans="1:12" hidden="1" x14ac:dyDescent="0.25"/>
    <row r="46" spans="1:12" hidden="1" x14ac:dyDescent="0.25">
      <c r="B46" s="10" t="s">
        <v>88</v>
      </c>
    </row>
    <row r="47" spans="1:12" hidden="1" x14ac:dyDescent="0.25">
      <c r="B47" s="77" t="s">
        <v>89</v>
      </c>
      <c r="E47" s="10">
        <v>0</v>
      </c>
      <c r="F47" s="25">
        <v>0</v>
      </c>
    </row>
    <row r="48" spans="1:12" hidden="1" x14ac:dyDescent="0.25">
      <c r="B48" s="77" t="s">
        <v>90</v>
      </c>
      <c r="D48" s="10">
        <v>2500000</v>
      </c>
      <c r="E48" s="10">
        <v>0</v>
      </c>
      <c r="F48" s="25">
        <v>0</v>
      </c>
    </row>
    <row r="49" spans="2:11" hidden="1" x14ac:dyDescent="0.25">
      <c r="B49" s="77" t="s">
        <v>91</v>
      </c>
      <c r="E49" s="10">
        <v>0</v>
      </c>
      <c r="F49" s="25">
        <v>0</v>
      </c>
    </row>
    <row r="50" spans="2:11" hidden="1" x14ac:dyDescent="0.25">
      <c r="B50" s="77" t="s">
        <v>92</v>
      </c>
      <c r="E50" s="10">
        <v>0</v>
      </c>
      <c r="F50" s="25">
        <v>0</v>
      </c>
    </row>
    <row r="51" spans="2:11" hidden="1" x14ac:dyDescent="0.25">
      <c r="B51" s="77" t="s">
        <v>93</v>
      </c>
      <c r="E51" s="10">
        <v>0</v>
      </c>
      <c r="F51" s="25">
        <v>0</v>
      </c>
    </row>
    <row r="52" spans="2:11" hidden="1" x14ac:dyDescent="0.25">
      <c r="D52" s="10">
        <f>SUM(D47:D51)</f>
        <v>2500000</v>
      </c>
      <c r="E52" s="10">
        <f>SUM(E47:E51)</f>
        <v>0</v>
      </c>
      <c r="F52" s="25">
        <v>0</v>
      </c>
    </row>
    <row r="53" spans="2:11" ht="15.75" hidden="1" thickBot="1" x14ac:dyDescent="0.3">
      <c r="B53" s="40" t="s">
        <v>94</v>
      </c>
      <c r="C53" s="41">
        <f>C39-C52</f>
        <v>10657778</v>
      </c>
      <c r="D53" s="41">
        <f>D39-D52</f>
        <v>7671551</v>
      </c>
      <c r="E53" s="41">
        <f>E39-E52</f>
        <v>486227</v>
      </c>
      <c r="F53" s="78">
        <f>(C53-D53)/C53</f>
        <v>0.28019226897013616</v>
      </c>
    </row>
    <row r="54" spans="2:11" hidden="1" x14ac:dyDescent="0.25"/>
    <row r="55" spans="2:11" ht="15.75" hidden="1" thickBot="1" x14ac:dyDescent="0.3">
      <c r="B55" s="73" t="s">
        <v>84</v>
      </c>
      <c r="C55" s="79">
        <f>C12-C53</f>
        <v>-1064824</v>
      </c>
      <c r="D55" s="79">
        <f>D12-D53</f>
        <v>26528</v>
      </c>
      <c r="E55" s="79">
        <f>E25-E53</f>
        <v>-486227</v>
      </c>
      <c r="F55" s="80">
        <f>(C55-D55)/C55</f>
        <v>1.0249130372718871</v>
      </c>
    </row>
    <row r="56" spans="2:11" hidden="1" x14ac:dyDescent="0.25">
      <c r="D56" s="81"/>
      <c r="E56" s="81"/>
    </row>
    <row r="58" spans="2:11" x14ac:dyDescent="0.25">
      <c r="B58" s="10" t="s">
        <v>95</v>
      </c>
      <c r="C58" s="10">
        <v>6768441.7300000004</v>
      </c>
      <c r="D58" s="10">
        <v>8598579</v>
      </c>
    </row>
    <row r="59" spans="2:11" x14ac:dyDescent="0.25">
      <c r="B59" s="10" t="s">
        <v>96</v>
      </c>
      <c r="C59" s="10">
        <f>C41</f>
        <v>-1064824</v>
      </c>
      <c r="D59" s="10">
        <f>D41</f>
        <v>-2473472</v>
      </c>
      <c r="G59" s="82"/>
      <c r="H59" s="82"/>
      <c r="I59" s="82"/>
      <c r="J59" s="82"/>
      <c r="K59" s="6"/>
    </row>
    <row r="60" spans="2:11" ht="15.75" thickBot="1" x14ac:dyDescent="0.3">
      <c r="B60" s="83" t="s">
        <v>97</v>
      </c>
      <c r="C60" s="84">
        <f>C58+C59</f>
        <v>5703617.7300000004</v>
      </c>
      <c r="D60" s="84">
        <f>D58+D59</f>
        <v>6125107</v>
      </c>
      <c r="E60" s="85"/>
      <c r="F60" s="85"/>
    </row>
    <row r="62" spans="2:11" x14ac:dyDescent="0.25">
      <c r="B62" s="45" t="s">
        <v>98</v>
      </c>
      <c r="C62" s="86">
        <f>C60/((C39)/365)</f>
        <v>195.3334429981559</v>
      </c>
      <c r="D62" s="86">
        <f>D60/(D39/365)</f>
        <v>219.7957867979033</v>
      </c>
      <c r="E62" s="86"/>
      <c r="F62" s="86"/>
      <c r="G62" s="86"/>
      <c r="H62" s="86"/>
      <c r="I62" s="86"/>
      <c r="J62" s="86"/>
    </row>
    <row r="63" spans="2:11" x14ac:dyDescent="0.25">
      <c r="B63" s="45" t="s">
        <v>99</v>
      </c>
      <c r="C63" s="86">
        <f>C60/(C39/12)</f>
        <v>6.4219214136380032</v>
      </c>
      <c r="D63" s="86">
        <f>D60/(D39/12)</f>
        <v>7.2261628536296971</v>
      </c>
      <c r="E63" s="86"/>
      <c r="F63" s="86"/>
      <c r="G63" s="86"/>
      <c r="H63" s="86"/>
      <c r="I63" s="86"/>
      <c r="J63" s="86"/>
    </row>
  </sheetData>
  <mergeCells count="4">
    <mergeCell ref="B1:F1"/>
    <mergeCell ref="B2:F2"/>
    <mergeCell ref="B3:F3"/>
    <mergeCell ref="B4:F4"/>
  </mergeCells>
  <conditionalFormatting sqref="A33:A35">
    <cfRule type="expression" dxfId="1" priority="1">
      <formula>#REF!&lt;0</formula>
    </cfRule>
  </conditionalFormatting>
  <conditionalFormatting sqref="C55:F55 C41:L41">
    <cfRule type="cellIs" dxfId="0" priority="2" operator="notEqual">
      <formula>0</formula>
    </cfRule>
  </conditionalFormatting>
  <pageMargins left="0.7" right="0.7" top="0.75" bottom="0.75" header="0.3" footer="0.3"/>
  <pageSetup scale="8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199 Budget</vt:lpstr>
      <vt:lpstr>199 Expense FN OBJ SUmmary</vt:lpstr>
      <vt:lpstr>240Budget</vt:lpstr>
      <vt:lpstr>599 Final Budget</vt:lpstr>
      <vt:lpstr>'199 Budget'!Print_Area</vt:lpstr>
      <vt:lpstr>'199 Expense FN OBJ SUmmary'!Print_Area</vt:lpstr>
      <vt:lpstr>'240Budget'!Print_Area</vt:lpstr>
      <vt:lpstr>'599 Final Budget'!Print_Area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Alejandro</dc:creator>
  <cp:lastModifiedBy>Sanchez, Alejandro</cp:lastModifiedBy>
  <dcterms:created xsi:type="dcterms:W3CDTF">2026-07-14T21:57:20Z</dcterms:created>
  <dcterms:modified xsi:type="dcterms:W3CDTF">2026-07-14T22:05:52Z</dcterms:modified>
</cp:coreProperties>
</file>