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Z:\Director of Business\WEB PAGE\"/>
    </mc:Choice>
  </mc:AlternateContent>
  <xr:revisionPtr revIDLastSave="0" documentId="13_ncr:1_{4244E682-C0D8-4EC3-9942-9507B2BAADB0}" xr6:coauthVersionLast="47" xr6:coauthVersionMax="47" xr10:uidLastSave="{00000000-0000-0000-0000-000000000000}"/>
  <bookViews>
    <workbookView xWindow="-108" yWindow="-108" windowWidth="23256" windowHeight="13896" activeTab="6" xr2:uid="{00000000-000D-0000-FFFF-FFFF00000000}"/>
  </bookViews>
  <sheets>
    <sheet name="Prop Combined 26-27" sheetId="7" r:id="rId1"/>
    <sheet name="26-27 GF REV" sheetId="1" r:id="rId2"/>
    <sheet name="APRIL 26-27 GF REV" sheetId="2" state="hidden" r:id="rId3"/>
    <sheet name="26-27 DS" sheetId="3" r:id="rId4"/>
    <sheet name="26-27 GF EXP" sheetId="4" r:id="rId5"/>
    <sheet name="Copy of 26-27 GF EXP" sheetId="5" state="hidden" r:id="rId6"/>
    <sheet name="26-27 CN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5" i="5" l="1"/>
  <c r="H175" i="5"/>
  <c r="F175" i="5"/>
  <c r="J174" i="5"/>
  <c r="H174" i="5"/>
  <c r="F174" i="5"/>
  <c r="L173" i="5"/>
  <c r="N173" i="5" s="1"/>
  <c r="F173" i="5"/>
  <c r="J172" i="5"/>
  <c r="L172" i="5" s="1"/>
  <c r="N172" i="5" s="1"/>
  <c r="H172" i="5"/>
  <c r="F172" i="5"/>
  <c r="J171" i="5"/>
  <c r="H171" i="5"/>
  <c r="F171" i="5"/>
  <c r="H170" i="5"/>
  <c r="F170" i="5"/>
  <c r="F169" i="5"/>
  <c r="L161" i="5"/>
  <c r="J161" i="5"/>
  <c r="H161" i="5"/>
  <c r="F161" i="5"/>
  <c r="F165" i="5" s="1"/>
  <c r="L160" i="5"/>
  <c r="N160" i="5" s="1"/>
  <c r="J157" i="5"/>
  <c r="H157" i="5"/>
  <c r="F157" i="5"/>
  <c r="L156" i="5"/>
  <c r="L153" i="5"/>
  <c r="N153" i="5" s="1"/>
  <c r="J153" i="5"/>
  <c r="H153" i="5"/>
  <c r="F153" i="5"/>
  <c r="N152" i="5"/>
  <c r="L152" i="5"/>
  <c r="J149" i="5"/>
  <c r="H149" i="5"/>
  <c r="F149" i="5"/>
  <c r="L148" i="5"/>
  <c r="J145" i="5"/>
  <c r="H145" i="5"/>
  <c r="F145" i="5"/>
  <c r="L144" i="5"/>
  <c r="N144" i="5" s="1"/>
  <c r="N143" i="5"/>
  <c r="L143" i="5"/>
  <c r="L145" i="5" s="1"/>
  <c r="N145" i="5" s="1"/>
  <c r="J140" i="5"/>
  <c r="J173" i="5" s="1"/>
  <c r="H140" i="5"/>
  <c r="H173" i="5" s="1"/>
  <c r="F140" i="5"/>
  <c r="L139" i="5"/>
  <c r="J136" i="5"/>
  <c r="H136" i="5"/>
  <c r="F136" i="5"/>
  <c r="N134" i="5"/>
  <c r="L134" i="5"/>
  <c r="L133" i="5"/>
  <c r="N133" i="5" s="1"/>
  <c r="L132" i="5"/>
  <c r="N132" i="5" s="1"/>
  <c r="N131" i="5"/>
  <c r="L131" i="5"/>
  <c r="J125" i="5"/>
  <c r="H125" i="5"/>
  <c r="F125" i="5"/>
  <c r="L124" i="5"/>
  <c r="N124" i="5" s="1"/>
  <c r="N123" i="5"/>
  <c r="L123" i="5"/>
  <c r="L122" i="5"/>
  <c r="N122" i="5" s="1"/>
  <c r="N121" i="5"/>
  <c r="L121" i="5"/>
  <c r="L120" i="5"/>
  <c r="L117" i="5"/>
  <c r="J117" i="5"/>
  <c r="H117" i="5"/>
  <c r="F117" i="5"/>
  <c r="L116" i="5"/>
  <c r="N116" i="5" s="1"/>
  <c r="N115" i="5"/>
  <c r="L115" i="5"/>
  <c r="L114" i="5"/>
  <c r="N114" i="5" s="1"/>
  <c r="N113" i="5"/>
  <c r="L113" i="5"/>
  <c r="N112" i="5"/>
  <c r="L112" i="5"/>
  <c r="H109" i="5"/>
  <c r="F109" i="5"/>
  <c r="N108" i="5"/>
  <c r="L108" i="5"/>
  <c r="L107" i="5"/>
  <c r="N107" i="5" s="1"/>
  <c r="L106" i="5"/>
  <c r="N106" i="5" s="1"/>
  <c r="L105" i="5"/>
  <c r="N105" i="5" s="1"/>
  <c r="J105" i="5"/>
  <c r="J170" i="5" s="1"/>
  <c r="L170" i="5" s="1"/>
  <c r="N170" i="5" s="1"/>
  <c r="J104" i="5"/>
  <c r="J101" i="5"/>
  <c r="H101" i="5"/>
  <c r="F101" i="5"/>
  <c r="L100" i="5"/>
  <c r="L99" i="5"/>
  <c r="N99" i="5" s="1"/>
  <c r="N98" i="5"/>
  <c r="L98" i="5"/>
  <c r="L97" i="5"/>
  <c r="N97" i="5" s="1"/>
  <c r="N96" i="5"/>
  <c r="L96" i="5"/>
  <c r="J93" i="5"/>
  <c r="H93" i="5"/>
  <c r="F93" i="5"/>
  <c r="L91" i="5"/>
  <c r="N91" i="5" s="1"/>
  <c r="L90" i="5"/>
  <c r="N90" i="5" s="1"/>
  <c r="N89" i="5"/>
  <c r="L89" i="5"/>
  <c r="H88" i="5"/>
  <c r="L85" i="5"/>
  <c r="N85" i="5" s="1"/>
  <c r="J85" i="5"/>
  <c r="H85" i="5"/>
  <c r="F85" i="5"/>
  <c r="L84" i="5"/>
  <c r="L83" i="5"/>
  <c r="N83" i="5" s="1"/>
  <c r="N82" i="5"/>
  <c r="L82" i="5"/>
  <c r="L81" i="5"/>
  <c r="N81" i="5" s="1"/>
  <c r="L80" i="5"/>
  <c r="N80" i="5" s="1"/>
  <c r="H80" i="5"/>
  <c r="L77" i="5"/>
  <c r="N77" i="5" s="1"/>
  <c r="J77" i="5"/>
  <c r="H77" i="5"/>
  <c r="F77" i="5"/>
  <c r="L76" i="5"/>
  <c r="L75" i="5"/>
  <c r="N75" i="5" s="1"/>
  <c r="N74" i="5"/>
  <c r="L74" i="5"/>
  <c r="N73" i="5"/>
  <c r="L72" i="5"/>
  <c r="N72" i="5" s="1"/>
  <c r="J69" i="5"/>
  <c r="H69" i="5"/>
  <c r="F69" i="5"/>
  <c r="L68" i="5"/>
  <c r="L67" i="5"/>
  <c r="L66" i="5"/>
  <c r="L65" i="5"/>
  <c r="N65" i="5" s="1"/>
  <c r="L64" i="5"/>
  <c r="J57" i="5"/>
  <c r="H57" i="5"/>
  <c r="F57" i="5"/>
  <c r="L56" i="5"/>
  <c r="L55" i="5"/>
  <c r="N55" i="5" s="1"/>
  <c r="L54" i="5"/>
  <c r="N54" i="5" s="1"/>
  <c r="L53" i="5"/>
  <c r="N53" i="5" s="1"/>
  <c r="H52" i="5"/>
  <c r="L52" i="5" s="1"/>
  <c r="L57" i="5" s="1"/>
  <c r="N57" i="5" s="1"/>
  <c r="J49" i="5"/>
  <c r="H49" i="5"/>
  <c r="F49" i="5"/>
  <c r="L48" i="5"/>
  <c r="N47" i="5"/>
  <c r="L47" i="5"/>
  <c r="L46" i="5"/>
  <c r="N46" i="5" s="1"/>
  <c r="L45" i="5"/>
  <c r="N45" i="5" s="1"/>
  <c r="N44" i="5"/>
  <c r="L44" i="5"/>
  <c r="L49" i="5" s="1"/>
  <c r="N49" i="5" s="1"/>
  <c r="H44" i="5"/>
  <c r="J41" i="5"/>
  <c r="H41" i="5"/>
  <c r="F41" i="5"/>
  <c r="L40" i="5"/>
  <c r="N39" i="5"/>
  <c r="L39" i="5"/>
  <c r="L38" i="5"/>
  <c r="N38" i="5" s="1"/>
  <c r="N37" i="5"/>
  <c r="L37" i="5"/>
  <c r="L36" i="5"/>
  <c r="N36" i="5" s="1"/>
  <c r="J32" i="5"/>
  <c r="H32" i="5"/>
  <c r="F32" i="5"/>
  <c r="L31" i="5"/>
  <c r="L30" i="5"/>
  <c r="N30" i="5" s="1"/>
  <c r="N29" i="5"/>
  <c r="L29" i="5"/>
  <c r="L28" i="5"/>
  <c r="N28" i="5" s="1"/>
  <c r="L27" i="5"/>
  <c r="N27" i="5" s="1"/>
  <c r="H27" i="5"/>
  <c r="J24" i="5"/>
  <c r="H24" i="5"/>
  <c r="F24" i="5"/>
  <c r="L23" i="5"/>
  <c r="L22" i="5"/>
  <c r="N22" i="5" s="1"/>
  <c r="N21" i="5"/>
  <c r="L21" i="5"/>
  <c r="N20" i="5"/>
  <c r="L20" i="5"/>
  <c r="L19" i="5"/>
  <c r="L24" i="5" s="1"/>
  <c r="N24" i="5" s="1"/>
  <c r="J16" i="5"/>
  <c r="H16" i="5"/>
  <c r="F16" i="5"/>
  <c r="L15" i="5"/>
  <c r="N15" i="5" s="1"/>
  <c r="L14" i="5"/>
  <c r="N14" i="5" s="1"/>
  <c r="L13" i="5"/>
  <c r="N13" i="5" s="1"/>
  <c r="N12" i="5"/>
  <c r="L12" i="5"/>
  <c r="L11" i="5"/>
  <c r="J11" i="5"/>
  <c r="H11" i="5"/>
  <c r="K51" i="2"/>
  <c r="I51" i="2"/>
  <c r="O41" i="2"/>
  <c r="M41" i="2"/>
  <c r="M43" i="2" s="1"/>
  <c r="K41" i="2"/>
  <c r="I41" i="2"/>
  <c r="G41" i="2"/>
  <c r="E41" i="2"/>
  <c r="Q40" i="2"/>
  <c r="O40" i="2"/>
  <c r="M36" i="2"/>
  <c r="K36" i="2"/>
  <c r="K43" i="2" s="1"/>
  <c r="I36" i="2"/>
  <c r="I43" i="2" s="1"/>
  <c r="E36" i="2"/>
  <c r="E43" i="2" s="1"/>
  <c r="E48" i="2" s="1"/>
  <c r="G33" i="2"/>
  <c r="G36" i="2" s="1"/>
  <c r="M29" i="2"/>
  <c r="K29" i="2"/>
  <c r="I29" i="2"/>
  <c r="G29" i="2"/>
  <c r="E29" i="2"/>
  <c r="Q28" i="2"/>
  <c r="G28" i="2"/>
  <c r="U26" i="2"/>
  <c r="O26" i="2"/>
  <c r="O29" i="2" s="1"/>
  <c r="Q29" i="2" s="1"/>
  <c r="M23" i="2"/>
  <c r="I23" i="2"/>
  <c r="E23" i="2"/>
  <c r="K22" i="2"/>
  <c r="G22" i="2"/>
  <c r="G23" i="2" s="1"/>
  <c r="K21" i="2"/>
  <c r="M20" i="2"/>
  <c r="K20" i="2"/>
  <c r="K19" i="2"/>
  <c r="K18" i="2"/>
  <c r="K23" i="2" s="1"/>
  <c r="G17" i="2"/>
  <c r="U16" i="2"/>
  <c r="V16" i="2" s="1"/>
  <c r="O15" i="2"/>
  <c r="O23" i="2" s="1"/>
  <c r="Q23" i="2" s="1"/>
  <c r="M15" i="2"/>
  <c r="U15" i="2" s="1"/>
  <c r="K15" i="2"/>
  <c r="Q11" i="2"/>
  <c r="O11" i="2"/>
  <c r="Q10" i="2"/>
  <c r="O10" i="2"/>
  <c r="M9" i="2"/>
  <c r="O9" i="2" s="1"/>
  <c r="Q9" i="2" s="1"/>
  <c r="V27" i="2" l="1"/>
  <c r="G43" i="2"/>
  <c r="G48" i="2" s="1"/>
  <c r="O43" i="2"/>
  <c r="Q43" i="2" s="1"/>
  <c r="V15" i="2"/>
  <c r="U27" i="2"/>
  <c r="Q41" i="2"/>
  <c r="L16" i="5"/>
  <c r="N16" i="5" s="1"/>
  <c r="N11" i="5"/>
  <c r="L101" i="5"/>
  <c r="N101" i="5" s="1"/>
  <c r="N161" i="5"/>
  <c r="Q15" i="2"/>
  <c r="J109" i="5"/>
  <c r="J165" i="5" s="1"/>
  <c r="L104" i="5"/>
  <c r="H165" i="5"/>
  <c r="H169" i="5"/>
  <c r="H176" i="5" s="1"/>
  <c r="L88" i="5"/>
  <c r="L157" i="5"/>
  <c r="N157" i="5" s="1"/>
  <c r="N156" i="5"/>
  <c r="F176" i="5"/>
  <c r="J169" i="5"/>
  <c r="L125" i="5"/>
  <c r="N125" i="5" s="1"/>
  <c r="N120" i="5"/>
  <c r="L171" i="5"/>
  <c r="N171" i="5" s="1"/>
  <c r="N139" i="5"/>
  <c r="L140" i="5"/>
  <c r="N140" i="5" s="1"/>
  <c r="L149" i="5"/>
  <c r="N149" i="5" s="1"/>
  <c r="N148" i="5"/>
  <c r="Q26" i="2"/>
  <c r="L41" i="5"/>
  <c r="N41" i="5" s="1"/>
  <c r="L69" i="5"/>
  <c r="N69" i="5" s="1"/>
  <c r="N64" i="5"/>
  <c r="L136" i="5"/>
  <c r="N136" i="5" s="1"/>
  <c r="L174" i="5"/>
  <c r="N174" i="5" s="1"/>
  <c r="N19" i="5"/>
  <c r="N52" i="5"/>
  <c r="L32" i="5"/>
  <c r="N32" i="5" s="1"/>
  <c r="N117" i="5"/>
  <c r="K45" i="2" l="1"/>
  <c r="K48" i="2" s="1"/>
  <c r="K54" i="2" s="1"/>
  <c r="N88" i="5"/>
  <c r="L93" i="5"/>
  <c r="N93" i="5" s="1"/>
  <c r="N104" i="5"/>
  <c r="L109" i="5"/>
  <c r="N109" i="5" s="1"/>
  <c r="I45" i="2"/>
  <c r="I48" i="2" s="1"/>
  <c r="I54" i="2" s="1"/>
  <c r="I57" i="2" s="1"/>
  <c r="L169" i="5"/>
  <c r="J176" i="5"/>
  <c r="V28" i="2"/>
  <c r="L165" i="5"/>
  <c r="N165" i="5" s="1"/>
  <c r="M45" i="2" l="1"/>
  <c r="L176" i="5"/>
  <c r="N176" i="5" s="1"/>
  <c r="N169" i="5"/>
  <c r="M51" i="2"/>
  <c r="M54" i="2" s="1"/>
  <c r="M57" i="2" s="1"/>
  <c r="K57" i="2"/>
  <c r="O45" i="2" l="1"/>
  <c r="Q45" i="2" l="1"/>
</calcChain>
</file>

<file path=xl/sharedStrings.xml><?xml version="1.0" encoding="utf-8"?>
<sst xmlns="http://schemas.openxmlformats.org/spreadsheetml/2006/main" count="608" uniqueCount="161">
  <si>
    <t>BIRDVILLE INDEPENDENT SCHOOL DISTRICT
GENERAL FUND BUDGET
JULY 1, 2026 THROUGH JUNE 30, 2027</t>
  </si>
  <si>
    <t>2023-24</t>
  </si>
  <si>
    <t>2024-25</t>
  </si>
  <si>
    <t>2025-26</t>
  </si>
  <si>
    <t>2026-27</t>
  </si>
  <si>
    <t>Audit</t>
  </si>
  <si>
    <t>Adopted Budget</t>
  </si>
  <si>
    <t>Projected Revised Budget</t>
  </si>
  <si>
    <t>Change from 2025-26 Revised Budget</t>
  </si>
  <si>
    <t>Percent Increase/(Decrease) over 2025-26 Revised Budget</t>
  </si>
  <si>
    <t>Property Value Estimates</t>
  </si>
  <si>
    <t>Tax Rate to Fund Operations</t>
  </si>
  <si>
    <t>Tax rate may be 0.7828</t>
  </si>
  <si>
    <t>Student Attendance Estimates</t>
  </si>
  <si>
    <t>REVENUES</t>
  </si>
  <si>
    <t>Local</t>
  </si>
  <si>
    <t>adopted</t>
  </si>
  <si>
    <t>updated</t>
  </si>
  <si>
    <t>Property Taxes - Current</t>
  </si>
  <si>
    <t>Property Taxes - Delinquent</t>
  </si>
  <si>
    <t>-</t>
  </si>
  <si>
    <t>Penalty and Interest</t>
  </si>
  <si>
    <t xml:space="preserve">Athletic Revenue </t>
  </si>
  <si>
    <t xml:space="preserve">Tuition </t>
  </si>
  <si>
    <t>5729 &amp; 5739</t>
  </si>
  <si>
    <t xml:space="preserve">Rental of Facilities </t>
  </si>
  <si>
    <t>Interest on Investments</t>
  </si>
  <si>
    <t>Other Local Revenue</t>
  </si>
  <si>
    <t>Total</t>
  </si>
  <si>
    <t>State</t>
  </si>
  <si>
    <t>Foundation/Per Capita</t>
  </si>
  <si>
    <t>5811/5812</t>
  </si>
  <si>
    <t>TRS On-Behalf</t>
  </si>
  <si>
    <t>Other State Revenues</t>
  </si>
  <si>
    <t>Federal</t>
  </si>
  <si>
    <t>Indirect Cost</t>
  </si>
  <si>
    <t>5921/5922/5929</t>
  </si>
  <si>
    <t>Other Federal Revenue</t>
  </si>
  <si>
    <t>All other 5900</t>
  </si>
  <si>
    <t>ROTC</t>
  </si>
  <si>
    <t>SHARS</t>
  </si>
  <si>
    <t>Operating Transfers &amp; Other Resources</t>
  </si>
  <si>
    <t>GASB 87/96 Assets</t>
  </si>
  <si>
    <t>Operating Transfers In</t>
  </si>
  <si>
    <t>Total Revenues</t>
  </si>
  <si>
    <t xml:space="preserve"> </t>
  </si>
  <si>
    <t>Total Expenditures and Uses</t>
  </si>
  <si>
    <t>Revenues Over(Under) Expend</t>
  </si>
  <si>
    <t xml:space="preserve">      and (Uses)</t>
  </si>
  <si>
    <t>Estimated Fund Balance (July 1)</t>
  </si>
  <si>
    <t>Estimated Ending Fund Balance</t>
  </si>
  <si>
    <t>(June 30)</t>
  </si>
  <si>
    <t>Percent of Operating Expenditures</t>
  </si>
  <si>
    <t>&amp; Other Uses</t>
  </si>
  <si>
    <t>Proposed Budget</t>
  </si>
  <si>
    <t>BIRDVILLE INDEPENDENT SCHOOL DISTRICT
DEBT SERVICE FUND BUDGET
JULY 1, 2026 THROUGH JUNE 30, 2027</t>
  </si>
  <si>
    <t>2022-23</t>
  </si>
  <si>
    <t>Revised Budget</t>
  </si>
  <si>
    <t>Projected Year End Revised Budget</t>
  </si>
  <si>
    <t>IFA/EDA</t>
  </si>
  <si>
    <t>Other Resources (Bond Refunding)</t>
  </si>
  <si>
    <t>EXPENDITURES</t>
  </si>
  <si>
    <t>Debt Service</t>
  </si>
  <si>
    <t>Principal</t>
  </si>
  <si>
    <t>Principal Prepayment</t>
  </si>
  <si>
    <t>Interest</t>
  </si>
  <si>
    <t>Arbitrage</t>
  </si>
  <si>
    <t>Other Debt Service Fees</t>
  </si>
  <si>
    <t>Other Uses (Bond Refunding)</t>
  </si>
  <si>
    <t>Total Expenditures</t>
  </si>
  <si>
    <t>Increase / (Decrease) In Fund Balance</t>
  </si>
  <si>
    <t>Fund Balance - July 1 (Beginning)</t>
  </si>
  <si>
    <t>Fund Balance - June 30 (Ending)</t>
  </si>
  <si>
    <t>11</t>
  </si>
  <si>
    <t>Instruction</t>
  </si>
  <si>
    <t>Payroll</t>
  </si>
  <si>
    <t>25-26 (6000000)</t>
  </si>
  <si>
    <t>26-27 (750427)</t>
  </si>
  <si>
    <t>Professional &amp; Contracted Services</t>
  </si>
  <si>
    <t>Supplies &amp; Materials</t>
  </si>
  <si>
    <t>Other Operating Costs</t>
  </si>
  <si>
    <t>Capital Outlay</t>
  </si>
  <si>
    <t>12</t>
  </si>
  <si>
    <t>Instructional Resources &amp; Media</t>
  </si>
  <si>
    <t>13</t>
  </si>
  <si>
    <t>Staff Development</t>
  </si>
  <si>
    <t>25-26 (1000000)</t>
  </si>
  <si>
    <t>21</t>
  </si>
  <si>
    <t>Instructional Administration</t>
  </si>
  <si>
    <t>23</t>
  </si>
  <si>
    <t>School Administration</t>
  </si>
  <si>
    <t>31</t>
  </si>
  <si>
    <t>Guidance &amp; Counseling</t>
  </si>
  <si>
    <t>32</t>
  </si>
  <si>
    <t>Social Services</t>
  </si>
  <si>
    <t>33</t>
  </si>
  <si>
    <t>Health Services</t>
  </si>
  <si>
    <t>34</t>
  </si>
  <si>
    <t>Student Transportation</t>
  </si>
  <si>
    <t>25-26 (500000)</t>
  </si>
  <si>
    <t>36</t>
  </si>
  <si>
    <t>Co-Curricular Activities</t>
  </si>
  <si>
    <t>41</t>
  </si>
  <si>
    <t>General Administration</t>
  </si>
  <si>
    <t>51</t>
  </si>
  <si>
    <t>Plant Maintenance &amp; Operations</t>
  </si>
  <si>
    <t>52</t>
  </si>
  <si>
    <t>Security</t>
  </si>
  <si>
    <t>53</t>
  </si>
  <si>
    <t>Data Processing</t>
  </si>
  <si>
    <t>61</t>
  </si>
  <si>
    <t>Community Services</t>
  </si>
  <si>
    <t>71</t>
  </si>
  <si>
    <t>81</t>
  </si>
  <si>
    <t>91</t>
  </si>
  <si>
    <t>Recapture</t>
  </si>
  <si>
    <t>Purchase of Attendance Credits</t>
  </si>
  <si>
    <t>93</t>
  </si>
  <si>
    <t>Payments to Fiscal Agent</t>
  </si>
  <si>
    <t>95</t>
  </si>
  <si>
    <t>Payments to JJAEP</t>
  </si>
  <si>
    <t>99</t>
  </si>
  <si>
    <t>Other Intergovernmental Charges</t>
  </si>
  <si>
    <t>00</t>
  </si>
  <si>
    <t>Operating Transfers</t>
  </si>
  <si>
    <t>TOTAL EXPENDITURES</t>
  </si>
  <si>
    <t>All Functions</t>
  </si>
  <si>
    <t>Totals</t>
  </si>
  <si>
    <t>BIRDVILLE INDEPENDENT SCHOOL DISTRICT
CHILD NUTRITION FUND BUDGET
JULY 1, 2026 THROUGH JUNE 30, 2027</t>
  </si>
  <si>
    <t>Change from 2025-26 Budget</t>
  </si>
  <si>
    <t>Percent Increase/(Decrease) over 2025-26 Budget</t>
  </si>
  <si>
    <t>Student Breakfast</t>
  </si>
  <si>
    <t>Student Lunch</t>
  </si>
  <si>
    <t xml:space="preserve">Other     </t>
  </si>
  <si>
    <t>State Matching</t>
  </si>
  <si>
    <t>Federal Breakfast/Lunch Reimb.</t>
  </si>
  <si>
    <t>USDA Commodities</t>
  </si>
  <si>
    <t>Food Service</t>
  </si>
  <si>
    <t>Contracted Services</t>
  </si>
  <si>
    <t>Supplies and Materials</t>
  </si>
  <si>
    <t xml:space="preserve">Total Expenditures </t>
  </si>
  <si>
    <t>BIRDVILLE INDEPENDENT SCHOOL DISTRICT
BUDGETS COMBINED SUMMARY - ADOPTED
GENERAL, CHILD NUTRITION AND DEBT SERVICE FUNDS
JULY 1, 2026 THROUGH JUNE 30, 2027</t>
  </si>
  <si>
    <t>General Fund</t>
  </si>
  <si>
    <t>Child Nutrition</t>
  </si>
  <si>
    <t>Property Tax Revenue</t>
  </si>
  <si>
    <t>State Program Revenues</t>
  </si>
  <si>
    <t>Federal Program Revenues</t>
  </si>
  <si>
    <t>Other Resources</t>
  </si>
  <si>
    <t>Total Revenue</t>
  </si>
  <si>
    <t xml:space="preserve">Instruction </t>
  </si>
  <si>
    <t xml:space="preserve">School Administration </t>
  </si>
  <si>
    <t xml:space="preserve">General Adminstration </t>
  </si>
  <si>
    <t>Community Service</t>
  </si>
  <si>
    <t>Payment to Fiscal Agent</t>
  </si>
  <si>
    <t>JJAEP</t>
  </si>
  <si>
    <t>Operating Transfers Out</t>
  </si>
  <si>
    <t>REFUNDINGS &amp; PREPAYMENTS</t>
  </si>
  <si>
    <t>Net Effect</t>
  </si>
  <si>
    <t>Net Increase / (Decrease) In Fund Balance</t>
  </si>
  <si>
    <t>*</t>
  </si>
  <si>
    <t>*Since tax collections for the new year do not begin until October, the fund balance must be large enough to cover the August payment of $12.2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</si>
</sst>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0_);_(&quot;$&quot;* \(#,##0.0000\);_(&quot;$&quot;* &quot;-&quot;??.00_);_(@_)"/>
    <numFmt numFmtId="166" formatCode="#,##0;\(#,##0\)"/>
    <numFmt numFmtId="167" formatCode="0;\(0\);\-"/>
    <numFmt numFmtId="168" formatCode="0;\-0;\-"/>
    <numFmt numFmtId="169" formatCode="\ 0;\(0\);\-"/>
    <numFmt numFmtId="171" formatCode="_(&quot;$&quot;* #,##0.00000_);_(&quot;$&quot;* \(#,##0.00000\);_(&quot;$&quot;* &quot;-&quot;??.000_);_(@_)"/>
    <numFmt numFmtId="172" formatCode="_(&quot;$&quot;* #,##0.0_);_(&quot;$&quot;* \(#,##0.0\);_(&quot;$&quot;* &quot;-&quot;??_);_(@_)"/>
    <numFmt numFmtId="174" formatCode="#,##0.00;\(#,##0.00\)"/>
  </numFmts>
  <fonts count="15">
    <font>
      <sz val="10"/>
      <color rgb="FF000000"/>
      <name val="Arial"/>
      <scheme val="minor"/>
    </font>
    <font>
      <b/>
      <sz val="1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8"/>
      <color theme="1"/>
      <name val="&quot;Times New Roman&quot;"/>
    </font>
    <font>
      <b/>
      <sz val="16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b/>
      <sz val="15"/>
      <color theme="1"/>
      <name val="Arial"/>
      <family val="2"/>
      <scheme val="minor"/>
    </font>
    <font>
      <sz val="15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44" fontId="3" fillId="0" borderId="0" xfId="0" applyNumberFormat="1" applyFont="1"/>
    <xf numFmtId="164" fontId="3" fillId="2" borderId="1" xfId="0" applyNumberFormat="1" applyFont="1" applyFill="1" applyBorder="1"/>
    <xf numFmtId="10" fontId="3" fillId="2" borderId="1" xfId="0" applyNumberFormat="1" applyFont="1" applyFill="1" applyBorder="1"/>
    <xf numFmtId="165" fontId="3" fillId="2" borderId="1" xfId="0" applyNumberFormat="1" applyFont="1" applyFill="1" applyBorder="1"/>
    <xf numFmtId="3" fontId="3" fillId="2" borderId="1" xfId="0" applyNumberFormat="1" applyFont="1" applyFill="1" applyBorder="1"/>
    <xf numFmtId="0" fontId="4" fillId="0" borderId="0" xfId="0" applyFont="1"/>
    <xf numFmtId="0" fontId="2" fillId="0" borderId="0" xfId="0" applyFont="1"/>
    <xf numFmtId="164" fontId="2" fillId="0" borderId="0" xfId="0" applyNumberFormat="1" applyFont="1"/>
    <xf numFmtId="10" fontId="2" fillId="0" borderId="0" xfId="0" applyNumberFormat="1" applyFont="1" applyAlignment="1">
      <alignment horizontal="right"/>
    </xf>
    <xf numFmtId="3" fontId="2" fillId="0" borderId="0" xfId="0" applyNumberFormat="1" applyFont="1"/>
    <xf numFmtId="166" fontId="2" fillId="0" borderId="0" xfId="0" applyNumberFormat="1" applyFont="1" applyAlignment="1">
      <alignment horizontal="right"/>
    </xf>
    <xf numFmtId="3" fontId="2" fillId="0" borderId="2" xfId="0" applyNumberFormat="1" applyFont="1" applyBorder="1"/>
    <xf numFmtId="166" fontId="2" fillId="0" borderId="2" xfId="0" applyNumberFormat="1" applyFont="1" applyBorder="1"/>
    <xf numFmtId="10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169" fontId="2" fillId="0" borderId="0" xfId="0" applyNumberFormat="1" applyFont="1"/>
    <xf numFmtId="166" fontId="2" fillId="0" borderId="2" xfId="0" applyNumberFormat="1" applyFont="1" applyBorder="1" applyAlignment="1">
      <alignment horizontal="right"/>
    </xf>
    <xf numFmtId="168" fontId="2" fillId="0" borderId="2" xfId="0" applyNumberFormat="1" applyFont="1" applyBorder="1"/>
    <xf numFmtId="3" fontId="3" fillId="0" borderId="3" xfId="0" applyNumberFormat="1" applyFont="1" applyBorder="1"/>
    <xf numFmtId="3" fontId="3" fillId="0" borderId="0" xfId="0" applyNumberFormat="1" applyFont="1"/>
    <xf numFmtId="166" fontId="3" fillId="0" borderId="3" xfId="0" applyNumberFormat="1" applyFont="1" applyBorder="1"/>
    <xf numFmtId="10" fontId="3" fillId="0" borderId="2" xfId="0" applyNumberFormat="1" applyFont="1" applyBorder="1" applyAlignment="1">
      <alignment horizontal="right"/>
    </xf>
    <xf numFmtId="164" fontId="3" fillId="0" borderId="0" xfId="0" applyNumberFormat="1" applyFont="1"/>
    <xf numFmtId="10" fontId="3" fillId="0" borderId="0" xfId="0" applyNumberFormat="1" applyFont="1"/>
    <xf numFmtId="3" fontId="2" fillId="0" borderId="1" xfId="0" applyNumberFormat="1" applyFont="1" applyBorder="1"/>
    <xf numFmtId="166" fontId="3" fillId="0" borderId="1" xfId="0" applyNumberFormat="1" applyFont="1" applyBorder="1"/>
    <xf numFmtId="166" fontId="3" fillId="0" borderId="0" xfId="0" applyNumberFormat="1" applyFont="1"/>
    <xf numFmtId="164" fontId="3" fillId="0" borderId="3" xfId="0" applyNumberFormat="1" applyFont="1" applyBorder="1"/>
    <xf numFmtId="169" fontId="2" fillId="0" borderId="1" xfId="0" applyNumberFormat="1" applyFont="1" applyBorder="1"/>
    <xf numFmtId="0" fontId="2" fillId="3" borderId="0" xfId="0" applyFont="1" applyFill="1"/>
    <xf numFmtId="0" fontId="3" fillId="0" borderId="0" xfId="0" applyFont="1" applyAlignment="1">
      <alignment horizontal="center" vertical="center" wrapText="1"/>
    </xf>
    <xf numFmtId="171" fontId="3" fillId="2" borderId="1" xfId="0" applyNumberFormat="1" applyFont="1" applyFill="1" applyBorder="1"/>
    <xf numFmtId="171" fontId="2" fillId="0" borderId="0" xfId="0" applyNumberFormat="1" applyFont="1"/>
    <xf numFmtId="172" fontId="3" fillId="2" borderId="1" xfId="0" applyNumberFormat="1" applyFont="1" applyFill="1" applyBorder="1"/>
    <xf numFmtId="166" fontId="3" fillId="2" borderId="1" xfId="0" applyNumberFormat="1" applyFont="1" applyFill="1" applyBorder="1"/>
    <xf numFmtId="0" fontId="2" fillId="0" borderId="0" xfId="0" applyFont="1" applyAlignment="1">
      <alignment horizontal="center"/>
    </xf>
    <xf numFmtId="167" fontId="5" fillId="0" borderId="1" xfId="0" applyNumberFormat="1" applyFont="1" applyBorder="1"/>
    <xf numFmtId="3" fontId="3" fillId="0" borderId="4" xfId="0" applyNumberFormat="1" applyFont="1" applyBorder="1"/>
    <xf numFmtId="166" fontId="3" fillId="0" borderId="4" xfId="0" applyNumberFormat="1" applyFont="1" applyBorder="1"/>
    <xf numFmtId="10" fontId="3" fillId="0" borderId="4" xfId="0" applyNumberFormat="1" applyFont="1" applyBorder="1" applyAlignment="1">
      <alignment horizontal="right"/>
    </xf>
    <xf numFmtId="167" fontId="5" fillId="0" borderId="0" xfId="0" applyNumberFormat="1" applyFont="1"/>
    <xf numFmtId="3" fontId="3" fillId="0" borderId="2" xfId="0" applyNumberFormat="1" applyFont="1" applyBorder="1"/>
    <xf numFmtId="166" fontId="3" fillId="0" borderId="2" xfId="0" applyNumberFormat="1" applyFont="1" applyBorder="1"/>
    <xf numFmtId="10" fontId="3" fillId="0" borderId="2" xfId="0" applyNumberFormat="1" applyFont="1" applyBorder="1"/>
    <xf numFmtId="10" fontId="2" fillId="0" borderId="0" xfId="0" applyNumberFormat="1" applyFont="1"/>
    <xf numFmtId="166" fontId="2" fillId="0" borderId="1" xfId="0" applyNumberFormat="1" applyFont="1" applyBorder="1"/>
    <xf numFmtId="174" fontId="2" fillId="0" borderId="0" xfId="0" applyNumberFormat="1" applyFont="1"/>
    <xf numFmtId="0" fontId="6" fillId="0" borderId="0" xfId="0" applyFont="1"/>
    <xf numFmtId="0" fontId="5" fillId="0" borderId="0" xfId="0" applyFont="1"/>
    <xf numFmtId="0" fontId="7" fillId="0" borderId="0" xfId="0" quotePrefix="1" applyFont="1"/>
    <xf numFmtId="0" fontId="7" fillId="0" borderId="0" xfId="0" applyFont="1"/>
    <xf numFmtId="164" fontId="5" fillId="0" borderId="0" xfId="0" applyNumberFormat="1" applyFont="1"/>
    <xf numFmtId="10" fontId="5" fillId="0" borderId="0" xfId="0" applyNumberFormat="1" applyFont="1" applyAlignment="1">
      <alignment horizontal="right"/>
    </xf>
    <xf numFmtId="3" fontId="5" fillId="0" borderId="0" xfId="0" applyNumberFormat="1" applyFont="1"/>
    <xf numFmtId="166" fontId="5" fillId="0" borderId="0" xfId="0" applyNumberFormat="1" applyFont="1"/>
    <xf numFmtId="169" fontId="5" fillId="0" borderId="0" xfId="0" applyNumberFormat="1" applyFont="1"/>
    <xf numFmtId="166" fontId="5" fillId="0" borderId="0" xfId="0" applyNumberFormat="1" applyFont="1" applyAlignment="1">
      <alignment horizontal="right"/>
    </xf>
    <xf numFmtId="3" fontId="5" fillId="0" borderId="2" xfId="0" applyNumberFormat="1" applyFont="1" applyBorder="1"/>
    <xf numFmtId="166" fontId="5" fillId="0" borderId="2" xfId="0" applyNumberFormat="1" applyFont="1" applyBorder="1"/>
    <xf numFmtId="10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7" fontId="5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168" fontId="5" fillId="0" borderId="0" xfId="0" applyNumberFormat="1" applyFont="1"/>
    <xf numFmtId="10" fontId="5" fillId="0" borderId="1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0" xfId="0" applyNumberFormat="1" applyFont="1"/>
    <xf numFmtId="10" fontId="7" fillId="0" borderId="3" xfId="0" applyNumberFormat="1" applyFont="1" applyBorder="1"/>
    <xf numFmtId="174" fontId="3" fillId="0" borderId="3" xfId="0" applyNumberFormat="1" applyFont="1" applyBorder="1"/>
    <xf numFmtId="10" fontId="3" fillId="0" borderId="3" xfId="0" applyNumberFormat="1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164" fontId="3" fillId="2" borderId="0" xfId="0" applyNumberFormat="1" applyFont="1" applyFill="1"/>
    <xf numFmtId="164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/>
    <xf numFmtId="3" fontId="3" fillId="2" borderId="0" xfId="0" applyNumberFormat="1" applyFont="1" applyFill="1"/>
    <xf numFmtId="0" fontId="2" fillId="0" borderId="0" xfId="0" quotePrefix="1" applyFont="1" applyAlignment="1">
      <alignment horizontal="center"/>
    </xf>
    <xf numFmtId="167" fontId="2" fillId="0" borderId="1" xfId="0" applyNumberFormat="1" applyFont="1" applyBorder="1"/>
    <xf numFmtId="169" fontId="3" fillId="0" borderId="0" xfId="0" applyNumberFormat="1" applyFont="1"/>
    <xf numFmtId="164" fontId="2" fillId="0" borderId="1" xfId="0" applyNumberFormat="1" applyFont="1" applyBorder="1"/>
    <xf numFmtId="164" fontId="3" fillId="0" borderId="1" xfId="0" applyNumberFormat="1" applyFont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wrapText="1"/>
    </xf>
    <xf numFmtId="0" fontId="5" fillId="0" borderId="0" xfId="0" applyFont="1" applyFill="1"/>
    <xf numFmtId="164" fontId="5" fillId="0" borderId="0" xfId="0" applyNumberFormat="1" applyFont="1" applyFill="1"/>
    <xf numFmtId="3" fontId="5" fillId="0" borderId="0" xfId="0" applyNumberFormat="1" applyFont="1" applyFill="1"/>
    <xf numFmtId="169" fontId="5" fillId="0" borderId="0" xfId="0" applyNumberFormat="1" applyFont="1" applyFill="1"/>
    <xf numFmtId="3" fontId="5" fillId="0" borderId="2" xfId="0" applyNumberFormat="1" applyFont="1" applyFill="1" applyBorder="1"/>
    <xf numFmtId="167" fontId="5" fillId="0" borderId="0" xfId="0" applyNumberFormat="1" applyFont="1" applyFill="1"/>
    <xf numFmtId="166" fontId="5" fillId="0" borderId="0" xfId="0" applyNumberFormat="1" applyFont="1" applyFill="1"/>
    <xf numFmtId="169" fontId="5" fillId="0" borderId="0" xfId="0" applyNumberFormat="1" applyFont="1" applyFill="1" applyAlignment="1">
      <alignment horizontal="right"/>
    </xf>
    <xf numFmtId="167" fontId="5" fillId="0" borderId="1" xfId="0" applyNumberFormat="1" applyFont="1" applyFill="1" applyBorder="1"/>
    <xf numFmtId="164" fontId="7" fillId="0" borderId="3" xfId="0" applyNumberFormat="1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  <pageSetUpPr fitToPage="1"/>
  </sheetPr>
  <dimension ref="A1:N60"/>
  <sheetViews>
    <sheetView topLeftCell="A30" workbookViewId="0">
      <selection activeCell="M57" sqref="M57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16.33203125" hidden="1" customWidth="1"/>
    <col min="6" max="6" width="2" customWidth="1"/>
    <col min="7" max="7" width="16.33203125" customWidth="1"/>
    <col min="8" max="8" width="2" customWidth="1"/>
    <col min="9" max="9" width="16.33203125" customWidth="1"/>
    <col min="10" max="10" width="2" customWidth="1"/>
    <col min="11" max="11" width="16.33203125" customWidth="1"/>
    <col min="12" max="12" width="2" customWidth="1"/>
    <col min="13" max="13" width="16.33203125" customWidth="1"/>
    <col min="14" max="14" width="2" customWidth="1"/>
  </cols>
  <sheetData>
    <row r="1" spans="1:14" ht="13.2">
      <c r="A1" s="101" t="s">
        <v>141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ht="15.7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 ht="15.75" customHeight="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ht="15.7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6" spans="1:14" ht="7.5" customHeight="1">
      <c r="A6" s="9"/>
      <c r="E6" s="10"/>
      <c r="F6" s="9"/>
      <c r="G6" s="10"/>
      <c r="H6" s="9"/>
      <c r="I6" s="10"/>
      <c r="J6" s="9"/>
      <c r="K6" s="10"/>
    </row>
    <row r="7" spans="1:14" ht="42" customHeight="1">
      <c r="A7" s="9"/>
      <c r="E7" s="85"/>
      <c r="F7" s="9"/>
      <c r="G7" s="86" t="s">
        <v>142</v>
      </c>
      <c r="H7" s="9"/>
      <c r="I7" s="86" t="s">
        <v>143</v>
      </c>
      <c r="J7" s="9"/>
      <c r="K7" s="86" t="s">
        <v>62</v>
      </c>
      <c r="L7" s="9"/>
      <c r="M7" s="86" t="s">
        <v>28</v>
      </c>
    </row>
    <row r="8" spans="1:14" ht="13.2">
      <c r="A8" s="9" t="s">
        <v>10</v>
      </c>
      <c r="E8" s="11">
        <v>14176545314</v>
      </c>
      <c r="F8" s="9"/>
      <c r="G8" s="11">
        <v>15070990985.590801</v>
      </c>
      <c r="H8" s="9"/>
      <c r="I8" s="85"/>
      <c r="J8" s="9"/>
      <c r="K8" s="11">
        <v>15070990985.590801</v>
      </c>
      <c r="M8" s="11">
        <v>15070990985.590801</v>
      </c>
    </row>
    <row r="9" spans="1:14" ht="13.2">
      <c r="A9" s="9" t="s">
        <v>11</v>
      </c>
      <c r="E9" s="13">
        <v>0.8659</v>
      </c>
      <c r="F9" s="9"/>
      <c r="G9" s="13">
        <v>0.78280000000000005</v>
      </c>
      <c r="H9" s="9"/>
      <c r="I9" s="87"/>
      <c r="J9" s="9"/>
      <c r="K9" s="44">
        <v>0.39964</v>
      </c>
      <c r="M9" s="44">
        <v>1.1824400000000002</v>
      </c>
    </row>
    <row r="10" spans="1:14" ht="13.2">
      <c r="A10" s="9" t="s">
        <v>13</v>
      </c>
      <c r="E10" s="14">
        <v>20622</v>
      </c>
      <c r="F10" s="9"/>
      <c r="G10" s="14">
        <v>20174</v>
      </c>
      <c r="H10" s="9"/>
      <c r="I10" s="88"/>
      <c r="J10" s="9"/>
      <c r="K10" s="14">
        <v>20174</v>
      </c>
      <c r="M10" s="14">
        <v>20174</v>
      </c>
    </row>
    <row r="12" spans="1:14" ht="13.2">
      <c r="A12" s="15" t="s">
        <v>14</v>
      </c>
    </row>
    <row r="13" spans="1:14" ht="13.2">
      <c r="B13" s="16" t="s">
        <v>144</v>
      </c>
      <c r="E13" s="17">
        <v>115239150</v>
      </c>
      <c r="G13" s="17">
        <v>110153561</v>
      </c>
      <c r="I13" s="17">
        <v>0</v>
      </c>
      <c r="K13" s="17">
        <v>55966759</v>
      </c>
      <c r="M13" s="17">
        <v>166120320</v>
      </c>
    </row>
    <row r="14" spans="1:14" ht="13.2">
      <c r="B14" s="16" t="s">
        <v>27</v>
      </c>
      <c r="E14" s="19">
        <v>636518</v>
      </c>
      <c r="F14" s="19"/>
      <c r="G14" s="19">
        <v>5672651</v>
      </c>
      <c r="H14" s="19"/>
      <c r="I14" s="19">
        <v>3085954</v>
      </c>
      <c r="J14" s="19"/>
      <c r="K14" s="19">
        <v>1100000</v>
      </c>
      <c r="L14" s="19"/>
      <c r="M14" s="25">
        <v>9858605</v>
      </c>
    </row>
    <row r="15" spans="1:14" ht="13.2">
      <c r="B15" s="16" t="s">
        <v>145</v>
      </c>
      <c r="E15" s="19">
        <v>1116100</v>
      </c>
      <c r="F15" s="19"/>
      <c r="G15" s="19">
        <v>134647111</v>
      </c>
      <c r="H15" s="19"/>
      <c r="I15" s="19">
        <v>400391</v>
      </c>
      <c r="J15" s="19"/>
      <c r="K15" s="19">
        <v>6203241</v>
      </c>
      <c r="L15" s="19"/>
      <c r="M15" s="25">
        <v>141250743</v>
      </c>
    </row>
    <row r="16" spans="1:14" ht="13.2">
      <c r="B16" s="16" t="s">
        <v>146</v>
      </c>
      <c r="E16" s="19">
        <v>353743</v>
      </c>
      <c r="F16" s="19"/>
      <c r="G16" s="19">
        <v>2514104</v>
      </c>
      <c r="H16" s="19"/>
      <c r="I16" s="19">
        <v>9529695</v>
      </c>
      <c r="J16" s="19"/>
      <c r="K16" s="28">
        <v>0</v>
      </c>
      <c r="L16" s="19"/>
      <c r="M16" s="25">
        <v>12043799</v>
      </c>
    </row>
    <row r="17" spans="1:14" ht="13.2">
      <c r="B17" s="16" t="s">
        <v>147</v>
      </c>
      <c r="E17" s="19">
        <v>743420</v>
      </c>
      <c r="F17" s="19"/>
      <c r="G17" s="58">
        <v>1400000</v>
      </c>
      <c r="H17" s="19"/>
      <c r="I17" s="41">
        <v>0</v>
      </c>
      <c r="J17" s="19"/>
      <c r="K17" s="41">
        <v>0</v>
      </c>
      <c r="L17" s="19"/>
      <c r="M17" s="58">
        <v>1400000</v>
      </c>
    </row>
    <row r="18" spans="1:14" ht="13.2">
      <c r="E18" s="19">
        <v>1519426</v>
      </c>
      <c r="F18" s="19"/>
      <c r="G18" s="19"/>
      <c r="H18" s="19"/>
      <c r="I18" s="19"/>
      <c r="J18" s="19"/>
      <c r="K18" s="19"/>
      <c r="L18" s="19"/>
      <c r="M18" s="25"/>
    </row>
    <row r="19" spans="1:14" ht="13.2">
      <c r="C19" s="16" t="s">
        <v>148</v>
      </c>
      <c r="E19" s="21">
        <v>119608357</v>
      </c>
      <c r="F19" s="19"/>
      <c r="G19" s="37">
        <v>254387427</v>
      </c>
      <c r="H19" s="19"/>
      <c r="I19" s="37">
        <v>13016040</v>
      </c>
      <c r="J19" s="19"/>
      <c r="K19" s="37">
        <v>63270000</v>
      </c>
      <c r="L19" s="19"/>
      <c r="M19" s="37">
        <v>330673467</v>
      </c>
    </row>
    <row r="20" spans="1:14" ht="13.2">
      <c r="E20" s="19"/>
      <c r="F20" s="19"/>
      <c r="G20" s="19"/>
      <c r="H20" s="19"/>
      <c r="I20" s="19"/>
      <c r="J20" s="19"/>
      <c r="K20" s="19"/>
      <c r="L20" s="19"/>
      <c r="M20" s="19"/>
    </row>
    <row r="21" spans="1:14" ht="13.2">
      <c r="A21" s="15" t="s">
        <v>61</v>
      </c>
      <c r="E21" s="19"/>
      <c r="F21" s="19"/>
      <c r="G21" s="19"/>
      <c r="H21" s="19"/>
      <c r="I21" s="19"/>
      <c r="J21" s="19"/>
      <c r="K21" s="19"/>
      <c r="L21" s="19"/>
      <c r="M21" s="19"/>
    </row>
    <row r="22" spans="1:14" ht="13.2">
      <c r="A22" s="48">
        <v>11</v>
      </c>
      <c r="B22" s="16" t="s">
        <v>149</v>
      </c>
      <c r="E22" s="25">
        <v>74305494</v>
      </c>
      <c r="F22" s="25"/>
      <c r="G22" s="25">
        <v>147477977</v>
      </c>
      <c r="H22" s="25"/>
      <c r="I22" s="25"/>
      <c r="J22" s="25"/>
      <c r="K22" s="25"/>
      <c r="L22" s="25"/>
      <c r="M22" s="25">
        <v>147477977</v>
      </c>
      <c r="N22" s="25"/>
    </row>
    <row r="23" spans="1:14" ht="13.2">
      <c r="A23" s="48">
        <v>12</v>
      </c>
      <c r="B23" s="16" t="s">
        <v>83</v>
      </c>
      <c r="E23" s="25">
        <v>11254511</v>
      </c>
      <c r="F23" s="25"/>
      <c r="G23" s="25">
        <v>3071980</v>
      </c>
      <c r="H23" s="25"/>
      <c r="I23" s="25"/>
      <c r="J23" s="25"/>
      <c r="K23" s="25"/>
      <c r="L23" s="25"/>
      <c r="M23" s="25">
        <v>3071980</v>
      </c>
      <c r="N23" s="25"/>
    </row>
    <row r="24" spans="1:14" ht="13.2">
      <c r="A24" s="48">
        <v>13</v>
      </c>
      <c r="B24" s="16" t="s">
        <v>85</v>
      </c>
      <c r="E24" s="25">
        <v>99999</v>
      </c>
      <c r="F24" s="25"/>
      <c r="G24" s="20">
        <v>9616345</v>
      </c>
      <c r="H24" s="25"/>
      <c r="I24" s="20"/>
      <c r="J24" s="20"/>
      <c r="K24" s="20"/>
      <c r="L24" s="25"/>
      <c r="M24" s="25">
        <v>9616345</v>
      </c>
      <c r="N24" s="25"/>
    </row>
    <row r="25" spans="1:14" ht="13.2">
      <c r="A25" s="48">
        <v>21</v>
      </c>
      <c r="B25" s="16" t="s">
        <v>88</v>
      </c>
      <c r="G25" s="19">
        <v>2652205</v>
      </c>
      <c r="M25" s="25">
        <v>2652205</v>
      </c>
    </row>
    <row r="26" spans="1:14" ht="13.2">
      <c r="A26" s="48">
        <v>23</v>
      </c>
      <c r="B26" s="16" t="s">
        <v>150</v>
      </c>
      <c r="G26" s="19">
        <v>15815461</v>
      </c>
      <c r="M26" s="25">
        <v>15815461</v>
      </c>
    </row>
    <row r="27" spans="1:14" ht="13.2">
      <c r="A27" s="48">
        <v>31</v>
      </c>
      <c r="B27" s="16" t="s">
        <v>92</v>
      </c>
      <c r="G27" s="19">
        <v>12026739</v>
      </c>
      <c r="M27" s="25">
        <v>12026739</v>
      </c>
    </row>
    <row r="28" spans="1:14" ht="13.2">
      <c r="A28" s="48">
        <v>32</v>
      </c>
      <c r="B28" s="16" t="s">
        <v>94</v>
      </c>
      <c r="G28" s="19">
        <v>400033</v>
      </c>
      <c r="M28" s="25">
        <v>400033</v>
      </c>
    </row>
    <row r="29" spans="1:14" ht="13.2">
      <c r="A29" s="48">
        <v>33</v>
      </c>
      <c r="B29" s="16" t="s">
        <v>96</v>
      </c>
      <c r="G29" s="19">
        <v>3524456</v>
      </c>
      <c r="M29" s="25">
        <v>3524456</v>
      </c>
    </row>
    <row r="30" spans="1:14" ht="13.2">
      <c r="A30" s="48">
        <v>34</v>
      </c>
      <c r="B30" s="16" t="s">
        <v>98</v>
      </c>
      <c r="G30" s="19">
        <v>8102264</v>
      </c>
      <c r="M30" s="25">
        <v>8102264</v>
      </c>
    </row>
    <row r="31" spans="1:14" ht="13.2">
      <c r="A31" s="48">
        <v>35</v>
      </c>
      <c r="B31" s="16" t="s">
        <v>137</v>
      </c>
      <c r="G31" s="16">
        <v>0</v>
      </c>
      <c r="I31" s="25">
        <v>13016040</v>
      </c>
      <c r="M31" s="25">
        <v>13016040</v>
      </c>
    </row>
    <row r="32" spans="1:14" ht="13.2">
      <c r="A32" s="48">
        <v>36</v>
      </c>
      <c r="B32" s="16" t="s">
        <v>101</v>
      </c>
      <c r="G32" s="19">
        <v>7065652</v>
      </c>
      <c r="M32" s="25">
        <v>7065652</v>
      </c>
    </row>
    <row r="33" spans="1:13" ht="13.2">
      <c r="A33" s="48">
        <v>41</v>
      </c>
      <c r="B33" s="16" t="s">
        <v>151</v>
      </c>
      <c r="G33" s="19">
        <v>8467112</v>
      </c>
      <c r="M33" s="25">
        <v>8467112</v>
      </c>
    </row>
    <row r="34" spans="1:13" ht="13.2">
      <c r="A34" s="48">
        <v>51</v>
      </c>
      <c r="B34" s="16" t="s">
        <v>105</v>
      </c>
      <c r="G34" s="19">
        <v>27419469</v>
      </c>
      <c r="M34" s="25">
        <v>27419469</v>
      </c>
    </row>
    <row r="35" spans="1:13" ht="13.2">
      <c r="A35" s="48">
        <v>52</v>
      </c>
      <c r="B35" s="16" t="s">
        <v>107</v>
      </c>
      <c r="G35" s="19">
        <v>5045365</v>
      </c>
      <c r="M35" s="25">
        <v>5045365</v>
      </c>
    </row>
    <row r="36" spans="1:13" ht="13.2">
      <c r="A36" s="48">
        <v>53</v>
      </c>
      <c r="B36" s="16" t="s">
        <v>109</v>
      </c>
      <c r="G36" s="19">
        <v>5297760</v>
      </c>
      <c r="M36" s="25">
        <v>5297760</v>
      </c>
    </row>
    <row r="37" spans="1:13" ht="13.2">
      <c r="A37" s="48">
        <v>61</v>
      </c>
      <c r="B37" s="16" t="s">
        <v>152</v>
      </c>
      <c r="G37" s="19">
        <v>518867</v>
      </c>
      <c r="M37" s="25">
        <v>518867</v>
      </c>
    </row>
    <row r="38" spans="1:13" ht="13.2">
      <c r="A38" s="48">
        <v>71</v>
      </c>
      <c r="B38" s="16" t="s">
        <v>62</v>
      </c>
      <c r="G38" s="19">
        <v>751222</v>
      </c>
      <c r="K38" s="25">
        <v>62088484</v>
      </c>
      <c r="M38" s="25">
        <v>62839706</v>
      </c>
    </row>
    <row r="39" spans="1:13" ht="13.2">
      <c r="A39" s="48">
        <v>81</v>
      </c>
      <c r="B39" s="16" t="s">
        <v>81</v>
      </c>
      <c r="G39" s="19">
        <v>180000</v>
      </c>
      <c r="M39" s="25">
        <v>180000</v>
      </c>
    </row>
    <row r="40" spans="1:13" ht="13.2">
      <c r="A40" s="48">
        <v>91</v>
      </c>
      <c r="B40" s="16" t="s">
        <v>115</v>
      </c>
      <c r="G40" s="19">
        <v>285478</v>
      </c>
      <c r="M40" s="25">
        <v>285478</v>
      </c>
    </row>
    <row r="41" spans="1:13" ht="13.2">
      <c r="A41" s="48">
        <v>93</v>
      </c>
      <c r="B41" s="16" t="s">
        <v>153</v>
      </c>
      <c r="G41" s="19">
        <v>610000</v>
      </c>
      <c r="M41" s="25">
        <v>610000</v>
      </c>
    </row>
    <row r="42" spans="1:13" ht="13.2">
      <c r="A42" s="48">
        <v>95</v>
      </c>
      <c r="B42" s="16" t="s">
        <v>154</v>
      </c>
      <c r="G42" s="19">
        <v>20000</v>
      </c>
      <c r="M42" s="25">
        <v>20000</v>
      </c>
    </row>
    <row r="43" spans="1:13" ht="13.2">
      <c r="A43" s="48">
        <v>99</v>
      </c>
      <c r="B43" s="16" t="s">
        <v>122</v>
      </c>
      <c r="G43" s="19">
        <v>965000</v>
      </c>
      <c r="M43" s="25">
        <v>965000</v>
      </c>
    </row>
    <row r="44" spans="1:13" ht="13.2">
      <c r="A44" s="89" t="s">
        <v>123</v>
      </c>
      <c r="B44" s="16" t="s">
        <v>155</v>
      </c>
      <c r="G44" s="90">
        <v>0</v>
      </c>
      <c r="I44" s="90">
        <v>0</v>
      </c>
      <c r="K44" s="90">
        <v>0</v>
      </c>
      <c r="M44" s="90">
        <v>0</v>
      </c>
    </row>
    <row r="46" spans="1:13" ht="13.2">
      <c r="B46" s="16" t="s">
        <v>69</v>
      </c>
      <c r="G46" s="58">
        <v>259313385</v>
      </c>
      <c r="I46" s="58">
        <v>13016040</v>
      </c>
      <c r="K46" s="58">
        <v>62088484</v>
      </c>
      <c r="M46" s="58">
        <v>334417909</v>
      </c>
    </row>
    <row r="49" spans="1:13" ht="13.2">
      <c r="A49" s="15" t="s">
        <v>156</v>
      </c>
    </row>
    <row r="50" spans="1:13" ht="13.2">
      <c r="B50" s="16" t="s">
        <v>157</v>
      </c>
      <c r="G50" s="90">
        <v>0</v>
      </c>
      <c r="I50" s="90">
        <v>0</v>
      </c>
      <c r="K50" s="90">
        <v>0</v>
      </c>
      <c r="M50" s="90">
        <v>0</v>
      </c>
    </row>
    <row r="52" spans="1:13" ht="13.2">
      <c r="A52" s="9" t="s">
        <v>158</v>
      </c>
      <c r="G52" s="39">
        <v>-4925958</v>
      </c>
      <c r="H52" s="39"/>
      <c r="I52" s="91">
        <v>0</v>
      </c>
      <c r="J52" s="39"/>
      <c r="K52" s="39">
        <v>1181516</v>
      </c>
      <c r="L52" s="39" t="s">
        <v>159</v>
      </c>
      <c r="M52" s="39">
        <v>-3744442</v>
      </c>
    </row>
    <row r="54" spans="1:13" ht="13.2">
      <c r="A54" s="16" t="s">
        <v>71</v>
      </c>
      <c r="G54" s="92">
        <v>81211763.340000004</v>
      </c>
      <c r="I54" s="92">
        <v>2465119.5999999996</v>
      </c>
      <c r="K54" s="92">
        <v>35522148</v>
      </c>
      <c r="M54" s="92">
        <v>119199031</v>
      </c>
    </row>
    <row r="56" spans="1:13" ht="13.2">
      <c r="A56" s="9" t="s">
        <v>72</v>
      </c>
      <c r="G56" s="93">
        <v>76285805.340000004</v>
      </c>
      <c r="I56" s="93">
        <v>2465119.5999999996</v>
      </c>
      <c r="K56" s="93">
        <v>36703664</v>
      </c>
      <c r="M56" s="93">
        <v>115454589</v>
      </c>
    </row>
    <row r="58" spans="1:13" ht="13.2">
      <c r="A58" s="16" t="s">
        <v>52</v>
      </c>
      <c r="G58" s="57">
        <v>0.29418383219979177</v>
      </c>
      <c r="I58" s="57">
        <v>0.18939090537521394</v>
      </c>
      <c r="K58" s="57">
        <v>0.59119999999999995</v>
      </c>
      <c r="L58" s="16" t="s">
        <v>159</v>
      </c>
      <c r="M58" s="57"/>
    </row>
    <row r="60" spans="1:13" ht="13.2">
      <c r="A60" s="96" t="s">
        <v>160</v>
      </c>
      <c r="B60" s="95"/>
      <c r="C60" s="95"/>
      <c r="D60" s="95"/>
      <c r="E60" s="95"/>
      <c r="F60" s="95"/>
      <c r="G60" s="95"/>
      <c r="H60" s="95"/>
      <c r="I60" s="95"/>
      <c r="J60" s="95"/>
    </row>
  </sheetData>
  <mergeCells count="2">
    <mergeCell ref="A1:N4"/>
    <mergeCell ref="A60:J60"/>
  </mergeCells>
  <printOptions horizontalCentered="1"/>
  <pageMargins left="0.7" right="0.7" top="0.75" bottom="0.75" header="0" footer="0"/>
  <pageSetup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00FF"/>
    <outlinePr summaryBelow="0" summaryRight="0"/>
    <pageSetUpPr fitToPage="1"/>
  </sheetPr>
  <dimension ref="A1:Q990"/>
  <sheetViews>
    <sheetView workbookViewId="0">
      <selection activeCell="G33" sqref="G33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.44140625" customWidth="1"/>
    <col min="5" max="5" width="2" customWidth="1"/>
    <col min="6" max="6" width="16.33203125" customWidth="1"/>
    <col min="7" max="7" width="2" customWidth="1"/>
    <col min="8" max="8" width="16.33203125" customWidth="1"/>
    <col min="9" max="9" width="2" customWidth="1"/>
    <col min="10" max="10" width="16.33203125" customWidth="1"/>
    <col min="11" max="11" width="2" customWidth="1"/>
    <col min="12" max="12" width="17" customWidth="1"/>
  </cols>
  <sheetData>
    <row r="1" spans="1:17" ht="13.2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7" ht="13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7" ht="13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7" ht="13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7" ht="13.2"/>
    <row r="6" spans="1:17" ht="13.2">
      <c r="E6" s="3"/>
      <c r="F6" s="2" t="s">
        <v>3</v>
      </c>
      <c r="G6" s="3"/>
      <c r="H6" s="2" t="s">
        <v>4</v>
      </c>
      <c r="J6" s="2" t="s">
        <v>4</v>
      </c>
      <c r="L6" s="2" t="s">
        <v>4</v>
      </c>
    </row>
    <row r="7" spans="1:17" ht="75" customHeight="1">
      <c r="A7" s="4"/>
      <c r="B7" s="4"/>
      <c r="C7" s="4"/>
      <c r="D7" s="4"/>
      <c r="E7" s="6"/>
      <c r="F7" s="7" t="s">
        <v>7</v>
      </c>
      <c r="G7" s="6"/>
      <c r="H7" s="5" t="s">
        <v>6</v>
      </c>
      <c r="I7" s="4"/>
      <c r="J7" s="7" t="s">
        <v>8</v>
      </c>
      <c r="K7" s="4"/>
      <c r="L7" s="7" t="s">
        <v>9</v>
      </c>
      <c r="M7" s="4"/>
      <c r="N7" s="4"/>
      <c r="O7" s="4"/>
      <c r="P7" s="4"/>
      <c r="Q7" s="4"/>
    </row>
    <row r="8" spans="1:17" ht="7.5" customHeight="1">
      <c r="A8" s="9"/>
      <c r="E8" s="9"/>
      <c r="F8" s="10"/>
      <c r="G8" s="9"/>
      <c r="H8" s="10"/>
    </row>
    <row r="9" spans="1:17" ht="13.2">
      <c r="A9" s="9" t="s">
        <v>10</v>
      </c>
      <c r="E9" s="9"/>
      <c r="F9" s="11">
        <v>14607919924</v>
      </c>
      <c r="G9" s="9"/>
      <c r="H9" s="11">
        <v>15070990985.590801</v>
      </c>
      <c r="J9" s="11">
        <v>463071061.59080124</v>
      </c>
      <c r="L9" s="12">
        <v>3.1700000000000082E-2</v>
      </c>
    </row>
    <row r="10" spans="1:17" ht="13.2">
      <c r="A10" s="9" t="s">
        <v>11</v>
      </c>
      <c r="E10" s="9"/>
      <c r="F10" s="13">
        <v>0.78690000000000004</v>
      </c>
      <c r="G10" s="9"/>
      <c r="H10" s="13">
        <v>0.78280000000000005</v>
      </c>
      <c r="J10" s="13">
        <v>-4.0999999999999925E-3</v>
      </c>
      <c r="L10" s="12">
        <v>-5.2103189731859097E-3</v>
      </c>
    </row>
    <row r="11" spans="1:17" ht="13.2">
      <c r="A11" s="9" t="s">
        <v>13</v>
      </c>
      <c r="E11" s="9"/>
      <c r="F11" s="14">
        <v>20240</v>
      </c>
      <c r="G11" s="9"/>
      <c r="H11" s="14">
        <v>20174</v>
      </c>
      <c r="J11" s="14">
        <v>-66</v>
      </c>
      <c r="L11" s="12">
        <v>-3.2608695652173911E-3</v>
      </c>
    </row>
    <row r="12" spans="1:17" ht="13.2"/>
    <row r="13" spans="1:17" ht="13.2">
      <c r="A13" s="15" t="s">
        <v>14</v>
      </c>
    </row>
    <row r="14" spans="1:17" ht="13.2">
      <c r="A14" s="9" t="s">
        <v>15</v>
      </c>
    </row>
    <row r="15" spans="1:17" ht="13.2">
      <c r="B15" s="16" t="s">
        <v>18</v>
      </c>
      <c r="F15" s="17">
        <v>106000000</v>
      </c>
      <c r="H15" s="17">
        <v>108803561</v>
      </c>
      <c r="J15" s="17">
        <v>2803561</v>
      </c>
      <c r="L15" s="18">
        <v>2.6448688679245283E-2</v>
      </c>
    </row>
    <row r="16" spans="1:17" ht="13.2">
      <c r="B16" s="16" t="s">
        <v>19</v>
      </c>
      <c r="E16" s="19"/>
      <c r="F16" s="19">
        <v>500000</v>
      </c>
      <c r="G16" s="19"/>
      <c r="H16" s="19">
        <v>500000</v>
      </c>
      <c r="I16" s="19"/>
      <c r="J16" s="20" t="s">
        <v>20</v>
      </c>
      <c r="L16" s="18">
        <v>0</v>
      </c>
    </row>
    <row r="17" spans="1:12" ht="13.2">
      <c r="B17" s="16" t="s">
        <v>21</v>
      </c>
      <c r="E17" s="19"/>
      <c r="F17" s="19">
        <v>850000</v>
      </c>
      <c r="G17" s="19"/>
      <c r="H17" s="19">
        <v>850000</v>
      </c>
      <c r="I17" s="19"/>
      <c r="J17" s="20" t="s">
        <v>20</v>
      </c>
      <c r="L17" s="18">
        <v>0</v>
      </c>
    </row>
    <row r="18" spans="1:12" ht="13.2">
      <c r="B18" s="16" t="s">
        <v>22</v>
      </c>
      <c r="E18" s="19"/>
      <c r="F18" s="19">
        <v>356000</v>
      </c>
      <c r="G18" s="19"/>
      <c r="H18" s="19">
        <v>341000</v>
      </c>
      <c r="I18" s="19"/>
      <c r="J18" s="20" t="s">
        <v>20</v>
      </c>
      <c r="L18" s="18">
        <v>0</v>
      </c>
    </row>
    <row r="19" spans="1:12" ht="13.2">
      <c r="B19" s="16" t="s">
        <v>23</v>
      </c>
      <c r="E19" s="19"/>
      <c r="F19" s="19">
        <v>470768</v>
      </c>
      <c r="G19" s="19"/>
      <c r="H19" s="19">
        <v>705000</v>
      </c>
      <c r="I19" s="19"/>
      <c r="J19" s="20" t="s">
        <v>20</v>
      </c>
      <c r="L19" s="18">
        <v>0</v>
      </c>
    </row>
    <row r="20" spans="1:12" ht="13.2">
      <c r="B20" s="16" t="s">
        <v>25</v>
      </c>
      <c r="E20" s="19"/>
      <c r="F20" s="19">
        <v>90000</v>
      </c>
      <c r="G20" s="19"/>
      <c r="H20" s="19">
        <v>115000</v>
      </c>
      <c r="I20" s="19"/>
      <c r="J20" s="20" t="s">
        <v>20</v>
      </c>
      <c r="L20" s="18">
        <v>0</v>
      </c>
    </row>
    <row r="21" spans="1:12" ht="13.2">
      <c r="B21" s="16" t="s">
        <v>26</v>
      </c>
      <c r="E21" s="19"/>
      <c r="F21" s="19">
        <v>4156471</v>
      </c>
      <c r="G21" s="19"/>
      <c r="H21" s="19">
        <v>4000000</v>
      </c>
      <c r="I21" s="19"/>
      <c r="J21" s="20" t="s">
        <v>20</v>
      </c>
      <c r="L21" s="18">
        <v>0</v>
      </c>
    </row>
    <row r="22" spans="1:12" ht="13.2">
      <c r="B22" s="16" t="s">
        <v>27</v>
      </c>
      <c r="E22" s="19"/>
      <c r="F22" s="19">
        <v>410651</v>
      </c>
      <c r="G22" s="19"/>
      <c r="H22" s="19">
        <v>511651</v>
      </c>
      <c r="I22" s="19"/>
      <c r="J22" s="20" t="s">
        <v>20</v>
      </c>
      <c r="L22" s="18">
        <v>0</v>
      </c>
    </row>
    <row r="23" spans="1:12" ht="13.2">
      <c r="C23" s="9" t="s">
        <v>28</v>
      </c>
      <c r="E23" s="19"/>
      <c r="F23" s="21">
        <v>112833890</v>
      </c>
      <c r="G23" s="19"/>
      <c r="H23" s="21">
        <v>115826212</v>
      </c>
      <c r="I23" s="19"/>
      <c r="J23" s="22">
        <v>2803561</v>
      </c>
      <c r="L23" s="23">
        <v>2.4846799131005765E-2</v>
      </c>
    </row>
    <row r="24" spans="1:12" ht="13.2">
      <c r="E24" s="19"/>
      <c r="F24" s="19"/>
      <c r="G24" s="19"/>
      <c r="H24" s="19"/>
      <c r="I24" s="19"/>
      <c r="J24" s="19"/>
      <c r="L24" s="24"/>
    </row>
    <row r="25" spans="1:12" ht="13.2">
      <c r="A25" s="9" t="s">
        <v>29</v>
      </c>
      <c r="E25" s="19"/>
      <c r="F25" s="19"/>
      <c r="G25" s="19"/>
      <c r="H25" s="19"/>
      <c r="I25" s="19"/>
      <c r="J25" s="19"/>
      <c r="L25" s="24"/>
    </row>
    <row r="26" spans="1:12" ht="13.2">
      <c r="B26" s="16" t="s">
        <v>30</v>
      </c>
      <c r="E26" s="25"/>
      <c r="F26" s="25">
        <v>123663056</v>
      </c>
      <c r="G26" s="25"/>
      <c r="H26" s="25">
        <v>120192895</v>
      </c>
      <c r="I26" s="25"/>
      <c r="J26" s="25">
        <v>-3470161</v>
      </c>
      <c r="K26" s="25"/>
      <c r="L26" s="18">
        <v>-2.8061420380877534E-2</v>
      </c>
    </row>
    <row r="27" spans="1:12" ht="13.2">
      <c r="B27" s="16" t="s">
        <v>32</v>
      </c>
      <c r="E27" s="25"/>
      <c r="F27" s="25">
        <v>14331102</v>
      </c>
      <c r="G27" s="25"/>
      <c r="H27" s="25">
        <v>14454216</v>
      </c>
      <c r="I27" s="25"/>
      <c r="J27" s="20" t="s">
        <v>20</v>
      </c>
      <c r="K27" s="25"/>
      <c r="L27" s="18">
        <v>0</v>
      </c>
    </row>
    <row r="28" spans="1:12" ht="13.2">
      <c r="B28" s="16" t="s">
        <v>33</v>
      </c>
      <c r="E28" s="25"/>
      <c r="F28" s="20" t="s">
        <v>20</v>
      </c>
      <c r="G28" s="20"/>
      <c r="H28" s="20" t="s">
        <v>20</v>
      </c>
      <c r="I28" s="25"/>
      <c r="J28" s="20" t="s">
        <v>20</v>
      </c>
      <c r="K28" s="25"/>
      <c r="L28" s="18">
        <v>0</v>
      </c>
    </row>
    <row r="29" spans="1:12" ht="13.2">
      <c r="C29" s="9" t="s">
        <v>28</v>
      </c>
      <c r="E29" s="19"/>
      <c r="F29" s="21">
        <v>137994158</v>
      </c>
      <c r="G29" s="19"/>
      <c r="H29" s="21">
        <v>134647111</v>
      </c>
      <c r="I29" s="19"/>
      <c r="J29" s="22">
        <v>-3470161</v>
      </c>
      <c r="L29" s="23">
        <v>-2.5147158765952977E-2</v>
      </c>
    </row>
    <row r="30" spans="1:12" ht="13.2">
      <c r="E30" s="19"/>
      <c r="F30" s="19"/>
      <c r="G30" s="19"/>
      <c r="H30" s="19"/>
      <c r="I30" s="19"/>
      <c r="J30" s="19"/>
    </row>
    <row r="31" spans="1:12" ht="13.2">
      <c r="A31" s="9" t="s">
        <v>34</v>
      </c>
      <c r="E31" s="19"/>
      <c r="F31" s="19"/>
      <c r="G31" s="19"/>
      <c r="H31" s="19"/>
      <c r="I31" s="19"/>
      <c r="J31" s="19"/>
    </row>
    <row r="32" spans="1:12" ht="13.2">
      <c r="B32" s="16" t="s">
        <v>35</v>
      </c>
      <c r="E32" s="25"/>
      <c r="F32" s="25">
        <v>1089104</v>
      </c>
      <c r="G32" s="25"/>
      <c r="H32" s="25">
        <v>1089104</v>
      </c>
      <c r="I32" s="25"/>
      <c r="J32" s="20" t="s">
        <v>20</v>
      </c>
      <c r="L32" s="18">
        <v>0</v>
      </c>
    </row>
    <row r="33" spans="1:12" ht="13.2">
      <c r="B33" s="16" t="s">
        <v>37</v>
      </c>
      <c r="E33" s="25"/>
      <c r="F33" s="28">
        <v>0</v>
      </c>
      <c r="G33" s="25"/>
      <c r="H33" s="28">
        <v>0</v>
      </c>
      <c r="I33" s="25"/>
      <c r="J33" s="20" t="s">
        <v>20</v>
      </c>
      <c r="L33" s="18">
        <v>0</v>
      </c>
    </row>
    <row r="34" spans="1:12" ht="13.2">
      <c r="B34" s="16" t="s">
        <v>39</v>
      </c>
      <c r="E34" s="25"/>
      <c r="F34" s="25">
        <v>225000</v>
      </c>
      <c r="G34" s="25"/>
      <c r="H34" s="25">
        <v>225000</v>
      </c>
      <c r="I34" s="25"/>
      <c r="J34" s="20" t="s">
        <v>20</v>
      </c>
      <c r="L34" s="18">
        <v>0</v>
      </c>
    </row>
    <row r="35" spans="1:12" ht="13.2">
      <c r="B35" s="16" t="s">
        <v>40</v>
      </c>
      <c r="E35" s="25"/>
      <c r="F35" s="25">
        <v>1200000</v>
      </c>
      <c r="G35" s="25"/>
      <c r="H35" s="25">
        <v>1200000</v>
      </c>
      <c r="I35" s="25"/>
      <c r="J35" s="20" t="s">
        <v>20</v>
      </c>
      <c r="L35" s="18">
        <v>0</v>
      </c>
    </row>
    <row r="36" spans="1:12" ht="13.2">
      <c r="C36" s="9" t="s">
        <v>28</v>
      </c>
      <c r="E36" s="25"/>
      <c r="F36" s="21">
        <v>2514104</v>
      </c>
      <c r="G36" s="25"/>
      <c r="H36" s="21">
        <v>2514104</v>
      </c>
      <c r="I36" s="25"/>
      <c r="J36" s="29" t="s">
        <v>20</v>
      </c>
      <c r="L36" s="23">
        <v>0</v>
      </c>
    </row>
    <row r="37" spans="1:12" ht="13.2">
      <c r="E37" s="19"/>
      <c r="F37" s="19"/>
      <c r="G37" s="19"/>
      <c r="H37" s="19"/>
      <c r="I37" s="19"/>
      <c r="J37" s="19"/>
    </row>
    <row r="38" spans="1:12" ht="13.2">
      <c r="A38" s="9" t="s">
        <v>41</v>
      </c>
      <c r="E38" s="19"/>
      <c r="F38" s="19"/>
      <c r="G38" s="19"/>
      <c r="H38" s="19"/>
      <c r="I38" s="19"/>
      <c r="J38" s="19"/>
    </row>
    <row r="39" spans="1:12" ht="13.2">
      <c r="B39" s="16" t="s">
        <v>42</v>
      </c>
      <c r="E39" s="19"/>
      <c r="F39" s="26">
        <v>0</v>
      </c>
      <c r="G39" s="19"/>
      <c r="H39" s="28">
        <v>0</v>
      </c>
      <c r="I39" s="19"/>
      <c r="J39" s="20" t="s">
        <v>20</v>
      </c>
      <c r="L39" s="18">
        <v>0</v>
      </c>
    </row>
    <row r="40" spans="1:12" ht="13.2">
      <c r="B40" s="16" t="s">
        <v>43</v>
      </c>
      <c r="E40" s="19"/>
      <c r="F40" s="19">
        <v>1387867</v>
      </c>
      <c r="G40" s="19"/>
      <c r="H40" s="19">
        <v>1400000</v>
      </c>
      <c r="I40" s="19"/>
      <c r="J40" s="25">
        <v>12133</v>
      </c>
      <c r="L40" s="18">
        <v>8.7421921553001835E-3</v>
      </c>
    </row>
    <row r="41" spans="1:12" ht="13.2">
      <c r="C41" s="9" t="s">
        <v>28</v>
      </c>
      <c r="E41" s="19"/>
      <c r="F41" s="21">
        <v>1387867</v>
      </c>
      <c r="G41" s="19"/>
      <c r="H41" s="21">
        <v>1400000</v>
      </c>
      <c r="I41" s="19"/>
      <c r="J41" s="22">
        <v>12133</v>
      </c>
      <c r="L41" s="23">
        <v>8.7421921553001835E-3</v>
      </c>
    </row>
    <row r="42" spans="1:12" ht="13.2">
      <c r="E42" s="19"/>
      <c r="F42" s="19"/>
      <c r="G42" s="19"/>
      <c r="H42" s="19"/>
      <c r="I42" s="19"/>
      <c r="J42" s="19"/>
    </row>
    <row r="43" spans="1:12" ht="13.2">
      <c r="C43" s="9" t="s">
        <v>44</v>
      </c>
      <c r="D43" s="16" t="s">
        <v>45</v>
      </c>
      <c r="E43" s="32"/>
      <c r="F43" s="31">
        <v>254730019</v>
      </c>
      <c r="G43" s="32"/>
      <c r="H43" s="31">
        <v>254387427</v>
      </c>
      <c r="I43" s="32"/>
      <c r="J43" s="33">
        <v>-654467</v>
      </c>
      <c r="K43" s="9"/>
      <c r="L43" s="34">
        <v>-2.5692574537121986E-3</v>
      </c>
    </row>
    <row r="44" spans="1:12" ht="13.2"/>
    <row r="45" spans="1:12" ht="13.2">
      <c r="C45" s="9" t="s">
        <v>46</v>
      </c>
      <c r="E45" s="9"/>
      <c r="F45" s="35">
        <v>253877280</v>
      </c>
      <c r="G45" s="9"/>
      <c r="H45" s="35">
        <v>259313385</v>
      </c>
      <c r="I45" s="9"/>
      <c r="J45" s="35">
        <v>15473554.239999998</v>
      </c>
      <c r="K45" s="9"/>
      <c r="L45" s="36">
        <v>6.5725024460382489E-2</v>
      </c>
    </row>
    <row r="46" spans="1:12" ht="19.8" customHeight="1"/>
    <row r="47" spans="1:12" ht="13.2"/>
    <row r="48" spans="1:12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</sheetData>
  <mergeCells count="1">
    <mergeCell ref="A1:L4"/>
  </mergeCells>
  <printOptions horizontalCentered="1"/>
  <pageMargins left="0.7" right="0.7" top="0.75" bottom="0.75" header="0" footer="0"/>
  <pageSetup scale="88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00FF"/>
    <outlinePr summaryBelow="0" summaryRight="0"/>
    <pageSetUpPr fitToPage="1"/>
  </sheetPr>
  <dimension ref="A1:AB1003"/>
  <sheetViews>
    <sheetView workbookViewId="0"/>
  </sheetViews>
  <sheetFormatPr defaultColWidth="12.6640625" defaultRowHeight="15.75" customHeight="1"/>
  <cols>
    <col min="1" max="1" width="6.77734375" customWidth="1"/>
    <col min="2" max="2" width="8.21875" customWidth="1"/>
    <col min="4" max="4" width="1.44140625" customWidth="1"/>
    <col min="5" max="5" width="16.33203125" customWidth="1"/>
    <col min="6" max="6" width="2" customWidth="1"/>
    <col min="7" max="7" width="16.33203125" customWidth="1"/>
    <col min="8" max="8" width="2" customWidth="1"/>
    <col min="9" max="9" width="16.33203125" customWidth="1"/>
    <col min="10" max="10" width="2" customWidth="1"/>
    <col min="11" max="11" width="16.33203125" customWidth="1"/>
    <col min="12" max="12" width="2" customWidth="1"/>
    <col min="13" max="13" width="16.33203125" customWidth="1"/>
    <col min="14" max="14" width="2" customWidth="1"/>
    <col min="15" max="15" width="16.33203125" customWidth="1"/>
    <col min="16" max="16" width="2" customWidth="1"/>
    <col min="17" max="17" width="17" customWidth="1"/>
  </cols>
  <sheetData>
    <row r="1" spans="1:28" ht="13.2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S1" s="1"/>
    </row>
    <row r="2" spans="1:28" ht="13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S2" s="1"/>
    </row>
    <row r="3" spans="1:28" ht="13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S3" s="1"/>
    </row>
    <row r="4" spans="1:28" ht="13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S4" s="1"/>
    </row>
    <row r="5" spans="1:28" ht="13.2">
      <c r="S5" s="1"/>
    </row>
    <row r="6" spans="1:28" ht="13.2">
      <c r="E6" s="2" t="s">
        <v>1</v>
      </c>
      <c r="F6" s="3"/>
      <c r="G6" s="2" t="s">
        <v>2</v>
      </c>
      <c r="H6" s="3"/>
      <c r="I6" s="2" t="s">
        <v>3</v>
      </c>
      <c r="J6" s="3"/>
      <c r="K6" s="2" t="s">
        <v>3</v>
      </c>
      <c r="L6" s="3"/>
      <c r="M6" s="2" t="s">
        <v>4</v>
      </c>
      <c r="O6" s="2" t="s">
        <v>4</v>
      </c>
      <c r="Q6" s="2" t="s">
        <v>4</v>
      </c>
      <c r="S6" s="1"/>
    </row>
    <row r="7" spans="1:28" ht="75" customHeight="1">
      <c r="A7" s="4"/>
      <c r="B7" s="4"/>
      <c r="C7" s="4"/>
      <c r="D7" s="4"/>
      <c r="E7" s="5" t="s">
        <v>5</v>
      </c>
      <c r="F7" s="6"/>
      <c r="G7" s="5" t="s">
        <v>5</v>
      </c>
      <c r="H7" s="6"/>
      <c r="I7" s="5" t="s">
        <v>6</v>
      </c>
      <c r="J7" s="6"/>
      <c r="K7" s="7" t="s">
        <v>7</v>
      </c>
      <c r="L7" s="6"/>
      <c r="M7" s="5" t="s">
        <v>54</v>
      </c>
      <c r="N7" s="4"/>
      <c r="O7" s="7" t="s">
        <v>8</v>
      </c>
      <c r="P7" s="4"/>
      <c r="Q7" s="7" t="s">
        <v>9</v>
      </c>
      <c r="R7" s="4"/>
      <c r="S7" s="8"/>
      <c r="T7" s="4"/>
      <c r="U7" s="4"/>
      <c r="V7" s="4"/>
      <c r="W7" s="4"/>
      <c r="X7" s="4"/>
      <c r="Y7" s="4"/>
      <c r="Z7" s="4"/>
      <c r="AA7" s="4"/>
      <c r="AB7" s="4"/>
    </row>
    <row r="8" spans="1:28" ht="7.5" customHeight="1">
      <c r="A8" s="9"/>
      <c r="E8" s="10"/>
      <c r="F8" s="9"/>
      <c r="G8" s="10"/>
      <c r="H8" s="9"/>
      <c r="I8" s="10"/>
      <c r="J8" s="9"/>
      <c r="K8" s="10"/>
      <c r="L8" s="9"/>
      <c r="M8" s="10"/>
      <c r="S8" s="1"/>
    </row>
    <row r="9" spans="1:28" ht="13.2">
      <c r="A9" s="9" t="s">
        <v>10</v>
      </c>
      <c r="E9" s="11">
        <v>14652836121</v>
      </c>
      <c r="F9" s="9"/>
      <c r="G9" s="11">
        <v>14652836121</v>
      </c>
      <c r="H9" s="9"/>
      <c r="I9" s="11">
        <v>16078917916</v>
      </c>
      <c r="J9" s="9"/>
      <c r="K9" s="11">
        <v>14607919924</v>
      </c>
      <c r="L9" s="9"/>
      <c r="M9" s="11">
        <f>K9*1.0317</f>
        <v>15070990985.590801</v>
      </c>
      <c r="O9" s="11">
        <f t="shared" ref="O9:O11" si="0">M9-K9</f>
        <v>463071061.59080124</v>
      </c>
      <c r="Q9" s="12">
        <f t="shared" ref="Q9:Q11" si="1">O9/K9</f>
        <v>3.1700000000000082E-2</v>
      </c>
      <c r="S9" s="1"/>
    </row>
    <row r="10" spans="1:28" ht="13.2">
      <c r="A10" s="9" t="s">
        <v>11</v>
      </c>
      <c r="E10" s="13">
        <v>0.78920000000000001</v>
      </c>
      <c r="F10" s="9"/>
      <c r="G10" s="13">
        <v>0.78920000000000001</v>
      </c>
      <c r="H10" s="9"/>
      <c r="I10" s="13">
        <v>0.77010000000000001</v>
      </c>
      <c r="J10" s="9"/>
      <c r="K10" s="13">
        <v>0.78690000000000004</v>
      </c>
      <c r="L10" s="9"/>
      <c r="M10" s="13">
        <v>0.78690000000000004</v>
      </c>
      <c r="O10" s="13">
        <f t="shared" si="0"/>
        <v>0</v>
      </c>
      <c r="Q10" s="12">
        <f t="shared" si="1"/>
        <v>0</v>
      </c>
      <c r="S10" s="1" t="s">
        <v>12</v>
      </c>
    </row>
    <row r="11" spans="1:28" ht="13.2">
      <c r="A11" s="9" t="s">
        <v>13</v>
      </c>
      <c r="E11" s="14">
        <v>20359</v>
      </c>
      <c r="F11" s="9"/>
      <c r="G11" s="14">
        <v>20359</v>
      </c>
      <c r="H11" s="9"/>
      <c r="I11" s="14">
        <v>20231</v>
      </c>
      <c r="J11" s="9"/>
      <c r="K11" s="14">
        <v>20240</v>
      </c>
      <c r="L11" s="9"/>
      <c r="M11" s="14">
        <v>20174</v>
      </c>
      <c r="O11" s="14">
        <f t="shared" si="0"/>
        <v>-66</v>
      </c>
      <c r="Q11" s="12">
        <f t="shared" si="1"/>
        <v>-3.2608695652173911E-3</v>
      </c>
      <c r="S11" s="1"/>
    </row>
    <row r="12" spans="1:28" ht="13.2">
      <c r="S12" s="1"/>
    </row>
    <row r="13" spans="1:28" ht="13.2">
      <c r="A13" s="15" t="s">
        <v>14</v>
      </c>
      <c r="S13" s="1"/>
    </row>
    <row r="14" spans="1:28" ht="13.2">
      <c r="A14" s="9" t="s">
        <v>15</v>
      </c>
      <c r="S14" s="1"/>
      <c r="U14" s="16" t="s">
        <v>16</v>
      </c>
      <c r="V14" s="16" t="s">
        <v>17</v>
      </c>
    </row>
    <row r="15" spans="1:28" ht="13.2">
      <c r="B15" s="16" t="s">
        <v>18</v>
      </c>
      <c r="E15" s="17">
        <v>104917879</v>
      </c>
      <c r="G15" s="17">
        <v>107958814.06999999</v>
      </c>
      <c r="I15" s="17">
        <v>112023489</v>
      </c>
      <c r="K15" s="17">
        <f>106500000-K16</f>
        <v>106000000</v>
      </c>
      <c r="M15" s="17">
        <f>109303561-M16</f>
        <v>108803561</v>
      </c>
      <c r="O15" s="17">
        <f>M15-K15</f>
        <v>2803561</v>
      </c>
      <c r="Q15" s="18">
        <f>O15/K15</f>
        <v>2.6448688679245283E-2</v>
      </c>
      <c r="S15" s="1">
        <v>5711</v>
      </c>
      <c r="U15" s="17">
        <f t="shared" ref="U15:U16" si="2">M15</f>
        <v>108803561</v>
      </c>
      <c r="V15" s="17">
        <f t="shared" ref="V15:V16" si="3">U15</f>
        <v>108803561</v>
      </c>
    </row>
    <row r="16" spans="1:28" ht="13.2">
      <c r="B16" s="16" t="s">
        <v>19</v>
      </c>
      <c r="E16" s="19">
        <v>100000</v>
      </c>
      <c r="F16" s="19"/>
      <c r="G16" s="19">
        <v>-179093.55</v>
      </c>
      <c r="H16" s="19"/>
      <c r="I16" s="19">
        <v>500000</v>
      </c>
      <c r="J16" s="19"/>
      <c r="K16" s="19">
        <v>500000</v>
      </c>
      <c r="L16" s="19"/>
      <c r="M16" s="19">
        <v>500000</v>
      </c>
      <c r="N16" s="19"/>
      <c r="O16" s="20" t="s">
        <v>20</v>
      </c>
      <c r="Q16" s="18">
        <v>0</v>
      </c>
      <c r="S16" s="1">
        <v>5712</v>
      </c>
      <c r="U16" s="19">
        <f t="shared" si="2"/>
        <v>500000</v>
      </c>
      <c r="V16" s="19">
        <f t="shared" si="3"/>
        <v>500000</v>
      </c>
    </row>
    <row r="17" spans="1:22" ht="13.2">
      <c r="B17" s="16" t="s">
        <v>21</v>
      </c>
      <c r="E17" s="19">
        <v>850000</v>
      </c>
      <c r="F17" s="19"/>
      <c r="G17" s="19">
        <f>844870.7+134209.62+114569.13</f>
        <v>1093649.45</v>
      </c>
      <c r="H17" s="19"/>
      <c r="I17" s="19">
        <v>850000</v>
      </c>
      <c r="J17" s="19"/>
      <c r="K17" s="19">
        <v>850000</v>
      </c>
      <c r="L17" s="19"/>
      <c r="M17" s="19">
        <v>850000</v>
      </c>
      <c r="N17" s="19"/>
      <c r="O17" s="20" t="s">
        <v>20</v>
      </c>
      <c r="Q17" s="18">
        <v>0</v>
      </c>
      <c r="S17" s="1">
        <v>5719</v>
      </c>
    </row>
    <row r="18" spans="1:22" ht="13.2">
      <c r="B18" s="16" t="s">
        <v>22</v>
      </c>
      <c r="E18" s="19">
        <v>341000</v>
      </c>
      <c r="F18" s="19"/>
      <c r="G18" s="19">
        <v>369978.78</v>
      </c>
      <c r="H18" s="19"/>
      <c r="I18" s="19">
        <v>341000</v>
      </c>
      <c r="J18" s="19"/>
      <c r="K18" s="19">
        <f>341000+15000</f>
        <v>356000</v>
      </c>
      <c r="L18" s="19"/>
      <c r="M18" s="19">
        <v>341000</v>
      </c>
      <c r="N18" s="19"/>
      <c r="O18" s="20" t="s">
        <v>20</v>
      </c>
      <c r="Q18" s="18">
        <v>0</v>
      </c>
      <c r="S18" s="1">
        <v>5752</v>
      </c>
    </row>
    <row r="19" spans="1:22" ht="13.2">
      <c r="B19" s="16" t="s">
        <v>23</v>
      </c>
      <c r="E19" s="19">
        <v>752745</v>
      </c>
      <c r="F19" s="19"/>
      <c r="G19" s="19">
        <v>773555.5</v>
      </c>
      <c r="H19" s="19"/>
      <c r="I19" s="19">
        <v>715000</v>
      </c>
      <c r="J19" s="19"/>
      <c r="K19" s="19">
        <f>715000-244232</f>
        <v>470768</v>
      </c>
      <c r="L19" s="19"/>
      <c r="M19" s="19">
        <v>705000</v>
      </c>
      <c r="N19" s="19"/>
      <c r="O19" s="20" t="s">
        <v>20</v>
      </c>
      <c r="Q19" s="18">
        <v>0</v>
      </c>
      <c r="S19" s="1" t="s">
        <v>24</v>
      </c>
    </row>
    <row r="20" spans="1:22" ht="13.2">
      <c r="B20" s="16" t="s">
        <v>25</v>
      </c>
      <c r="E20" s="19">
        <v>115000</v>
      </c>
      <c r="F20" s="19"/>
      <c r="G20" s="19">
        <v>148673.69</v>
      </c>
      <c r="H20" s="19"/>
      <c r="I20" s="19">
        <v>115000</v>
      </c>
      <c r="J20" s="19"/>
      <c r="K20" s="19">
        <f>115000-25000</f>
        <v>90000</v>
      </c>
      <c r="L20" s="19"/>
      <c r="M20" s="19">
        <f>115000</f>
        <v>115000</v>
      </c>
      <c r="N20" s="19"/>
      <c r="O20" s="20" t="s">
        <v>20</v>
      </c>
      <c r="Q20" s="18">
        <v>0</v>
      </c>
      <c r="S20" s="1">
        <v>5743</v>
      </c>
    </row>
    <row r="21" spans="1:22" ht="13.2">
      <c r="B21" s="16" t="s">
        <v>26</v>
      </c>
      <c r="E21" s="19">
        <v>4400000</v>
      </c>
      <c r="F21" s="19"/>
      <c r="G21" s="19">
        <v>5513469.5099999998</v>
      </c>
      <c r="H21" s="19"/>
      <c r="I21" s="19">
        <v>3200000</v>
      </c>
      <c r="J21" s="19"/>
      <c r="K21" s="19">
        <f>3200000+956471</f>
        <v>4156471</v>
      </c>
      <c r="L21" s="19"/>
      <c r="M21" s="19">
        <v>4000000</v>
      </c>
      <c r="N21" s="19"/>
      <c r="O21" s="20" t="s">
        <v>20</v>
      </c>
      <c r="Q21" s="18">
        <v>0</v>
      </c>
      <c r="S21" s="1">
        <v>5742</v>
      </c>
    </row>
    <row r="22" spans="1:22" ht="13.2">
      <c r="B22" s="16" t="s">
        <v>27</v>
      </c>
      <c r="E22" s="19">
        <v>2849453</v>
      </c>
      <c r="F22" s="19"/>
      <c r="G22" s="19">
        <f>116532353.08-G15-G16-G17-G18-G19-G20-G21</f>
        <v>853305.63000000548</v>
      </c>
      <c r="H22" s="19"/>
      <c r="I22" s="19">
        <v>501651</v>
      </c>
      <c r="J22" s="19"/>
      <c r="K22" s="19">
        <f>501651-25000+9000-50000-25000</f>
        <v>410651</v>
      </c>
      <c r="L22" s="19"/>
      <c r="M22" s="19">
        <v>511651</v>
      </c>
      <c r="N22" s="19"/>
      <c r="O22" s="20" t="s">
        <v>20</v>
      </c>
      <c r="Q22" s="18">
        <v>0</v>
      </c>
      <c r="S22" s="1"/>
    </row>
    <row r="23" spans="1:22" ht="13.2">
      <c r="C23" s="9" t="s">
        <v>28</v>
      </c>
      <c r="E23" s="21">
        <f>SUM(E15:E22)</f>
        <v>114326077</v>
      </c>
      <c r="F23" s="19"/>
      <c r="G23" s="21">
        <f>SUM(G15:G22)</f>
        <v>116532353.08000001</v>
      </c>
      <c r="H23" s="19"/>
      <c r="I23" s="21">
        <f>SUM(I15:I22)</f>
        <v>118246140</v>
      </c>
      <c r="J23" s="19"/>
      <c r="K23" s="21">
        <f>SUM(K15:K22)</f>
        <v>112833890</v>
      </c>
      <c r="L23" s="19"/>
      <c r="M23" s="21">
        <f>SUM(M15:M22)</f>
        <v>115826212</v>
      </c>
      <c r="N23" s="19"/>
      <c r="O23" s="22">
        <f>SUM(O15:O22)</f>
        <v>2803561</v>
      </c>
      <c r="Q23" s="23">
        <f>O23/K23</f>
        <v>2.4846799131005765E-2</v>
      </c>
      <c r="S23" s="1"/>
    </row>
    <row r="24" spans="1:22" ht="13.2"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Q24" s="24"/>
      <c r="S24" s="1"/>
    </row>
    <row r="25" spans="1:22" ht="13.2">
      <c r="A25" s="9" t="s">
        <v>29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Q25" s="24"/>
      <c r="S25" s="1"/>
    </row>
    <row r="26" spans="1:22" ht="13.2">
      <c r="B26" s="16" t="s">
        <v>30</v>
      </c>
      <c r="E26" s="25">
        <v>112076078</v>
      </c>
      <c r="F26" s="25"/>
      <c r="G26" s="25">
        <v>111895170</v>
      </c>
      <c r="H26" s="25"/>
      <c r="I26" s="25">
        <v>123694254</v>
      </c>
      <c r="J26" s="25"/>
      <c r="K26" s="25">
        <v>123663056</v>
      </c>
      <c r="L26" s="25"/>
      <c r="M26" s="25">
        <v>120192677</v>
      </c>
      <c r="N26" s="25"/>
      <c r="O26" s="25">
        <f>M26-K26</f>
        <v>-3470379</v>
      </c>
      <c r="P26" s="25"/>
      <c r="Q26" s="18">
        <f>O26/K26</f>
        <v>-2.8063183235581692E-2</v>
      </c>
      <c r="S26" s="1" t="s">
        <v>31</v>
      </c>
      <c r="U26" s="25">
        <f>M26</f>
        <v>120192677</v>
      </c>
      <c r="V26" s="16">
        <v>115148642</v>
      </c>
    </row>
    <row r="27" spans="1:22" ht="13.2">
      <c r="B27" s="16" t="s">
        <v>32</v>
      </c>
      <c r="E27" s="25">
        <v>12851086</v>
      </c>
      <c r="F27" s="25"/>
      <c r="G27" s="25">
        <v>13041775.529999999</v>
      </c>
      <c r="H27" s="25"/>
      <c r="I27" s="25">
        <v>14331102</v>
      </c>
      <c r="J27" s="25"/>
      <c r="K27" s="25">
        <v>14331102</v>
      </c>
      <c r="L27" s="25"/>
      <c r="M27" s="25">
        <v>14454216</v>
      </c>
      <c r="N27" s="25"/>
      <c r="O27" s="20" t="s">
        <v>20</v>
      </c>
      <c r="P27" s="25"/>
      <c r="Q27" s="18">
        <v>0</v>
      </c>
      <c r="S27" s="1">
        <v>5831</v>
      </c>
      <c r="U27" s="25">
        <f t="shared" ref="U27:V27" si="4">U26+U16+U15</f>
        <v>229496238</v>
      </c>
      <c r="V27" s="19">
        <f t="shared" si="4"/>
        <v>224452203</v>
      </c>
    </row>
    <row r="28" spans="1:22" ht="13.2">
      <c r="B28" s="16" t="s">
        <v>33</v>
      </c>
      <c r="E28" s="25">
        <v>0</v>
      </c>
      <c r="F28" s="25"/>
      <c r="G28" s="25">
        <f>124936945.53-G26-G27</f>
        <v>0</v>
      </c>
      <c r="H28" s="25"/>
      <c r="I28" s="20" t="s">
        <v>20</v>
      </c>
      <c r="J28" s="25"/>
      <c r="K28" s="20" t="s">
        <v>20</v>
      </c>
      <c r="L28" s="20"/>
      <c r="M28" s="20" t="s">
        <v>20</v>
      </c>
      <c r="N28" s="25"/>
      <c r="O28" s="20" t="s">
        <v>20</v>
      </c>
      <c r="P28" s="25"/>
      <c r="Q28" s="18">
        <f>0%</f>
        <v>0</v>
      </c>
      <c r="S28" s="1"/>
      <c r="V28" s="25">
        <f>U27-V27</f>
        <v>5044035</v>
      </c>
    </row>
    <row r="29" spans="1:22" ht="13.2">
      <c r="C29" s="9" t="s">
        <v>28</v>
      </c>
      <c r="E29" s="21">
        <f>SUM(E26:E28)</f>
        <v>124927164</v>
      </c>
      <c r="F29" s="19"/>
      <c r="G29" s="21">
        <f>SUM(G26:G28)</f>
        <v>124936945.53</v>
      </c>
      <c r="H29" s="19"/>
      <c r="I29" s="21">
        <f>SUM(I26:I28)</f>
        <v>138025356</v>
      </c>
      <c r="J29" s="19"/>
      <c r="K29" s="21">
        <f>SUM(K26:K28)</f>
        <v>137994158</v>
      </c>
      <c r="L29" s="19"/>
      <c r="M29" s="21">
        <f>SUM(M26:M28)</f>
        <v>134646893</v>
      </c>
      <c r="N29" s="19"/>
      <c r="O29" s="22">
        <f>SUM(O26:O28)</f>
        <v>-3470379</v>
      </c>
      <c r="Q29" s="23">
        <f>O29/K29</f>
        <v>-2.514873854297513E-2</v>
      </c>
      <c r="S29" s="1"/>
    </row>
    <row r="30" spans="1:22" ht="13.2"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S30" s="1"/>
    </row>
    <row r="31" spans="1:22" ht="13.2">
      <c r="A31" s="9" t="s">
        <v>34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S31" s="1"/>
    </row>
    <row r="32" spans="1:22" ht="13.2">
      <c r="B32" s="16" t="s">
        <v>35</v>
      </c>
      <c r="E32" s="19">
        <v>3400000</v>
      </c>
      <c r="F32" s="19"/>
      <c r="G32" s="19">
        <v>2122948.7599999998</v>
      </c>
      <c r="H32" s="19"/>
      <c r="I32" s="25">
        <v>1089104</v>
      </c>
      <c r="J32" s="25"/>
      <c r="K32" s="25">
        <v>1089104</v>
      </c>
      <c r="L32" s="25"/>
      <c r="M32" s="25">
        <v>1089104</v>
      </c>
      <c r="N32" s="25"/>
      <c r="O32" s="20" t="s">
        <v>20</v>
      </c>
      <c r="Q32" s="18">
        <v>0</v>
      </c>
      <c r="S32" s="1" t="s">
        <v>36</v>
      </c>
    </row>
    <row r="33" spans="1:19" ht="13.2">
      <c r="B33" s="16" t="s">
        <v>37</v>
      </c>
      <c r="E33" s="26">
        <v>100000</v>
      </c>
      <c r="F33" s="19"/>
      <c r="G33" s="26">
        <f>5500543.01-G32-G34-G35</f>
        <v>0</v>
      </c>
      <c r="H33" s="19"/>
      <c r="I33" s="27">
        <v>0</v>
      </c>
      <c r="J33" s="25"/>
      <c r="K33" s="28">
        <v>0</v>
      </c>
      <c r="L33" s="25"/>
      <c r="M33" s="28">
        <v>0</v>
      </c>
      <c r="N33" s="25"/>
      <c r="O33" s="20" t="s">
        <v>20</v>
      </c>
      <c r="Q33" s="18">
        <v>0</v>
      </c>
      <c r="S33" s="1" t="s">
        <v>38</v>
      </c>
    </row>
    <row r="34" spans="1:19" ht="13.2">
      <c r="B34" s="16" t="s">
        <v>39</v>
      </c>
      <c r="E34" s="19">
        <v>274837</v>
      </c>
      <c r="F34" s="19"/>
      <c r="G34" s="19">
        <v>271263.75</v>
      </c>
      <c r="H34" s="19"/>
      <c r="I34" s="25">
        <v>225000</v>
      </c>
      <c r="J34" s="25"/>
      <c r="K34" s="25">
        <v>225000</v>
      </c>
      <c r="L34" s="25"/>
      <c r="M34" s="25">
        <v>225000</v>
      </c>
      <c r="N34" s="25"/>
      <c r="O34" s="20" t="s">
        <v>20</v>
      </c>
      <c r="Q34" s="18">
        <v>0</v>
      </c>
      <c r="S34" s="1">
        <v>5939</v>
      </c>
    </row>
    <row r="35" spans="1:19" ht="13.2">
      <c r="B35" s="16" t="s">
        <v>40</v>
      </c>
      <c r="E35" s="19">
        <v>1000000</v>
      </c>
      <c r="F35" s="19"/>
      <c r="G35" s="19">
        <v>3106330.5</v>
      </c>
      <c r="H35" s="19"/>
      <c r="I35" s="25">
        <v>1200000</v>
      </c>
      <c r="J35" s="25"/>
      <c r="K35" s="25">
        <v>1200000</v>
      </c>
      <c r="L35" s="25"/>
      <c r="M35" s="25">
        <v>1200000</v>
      </c>
      <c r="N35" s="25"/>
      <c r="O35" s="20" t="s">
        <v>20</v>
      </c>
      <c r="Q35" s="18">
        <v>0</v>
      </c>
      <c r="S35" s="1">
        <v>5931</v>
      </c>
    </row>
    <row r="36" spans="1:19" ht="13.2">
      <c r="C36" s="9" t="s">
        <v>28</v>
      </c>
      <c r="E36" s="21">
        <f>SUM(E32:E35)</f>
        <v>4774837</v>
      </c>
      <c r="F36" s="19"/>
      <c r="G36" s="21">
        <f>SUM(G32:G35)</f>
        <v>5500543.0099999998</v>
      </c>
      <c r="H36" s="19"/>
      <c r="I36" s="21">
        <f>SUM(I32:I35)</f>
        <v>2514104</v>
      </c>
      <c r="J36" s="25"/>
      <c r="K36" s="21">
        <f>SUM(K32:K35)</f>
        <v>2514104</v>
      </c>
      <c r="L36" s="25"/>
      <c r="M36" s="21">
        <f>SUM(M32:M35)</f>
        <v>2514104</v>
      </c>
      <c r="N36" s="25"/>
      <c r="O36" s="29" t="s">
        <v>20</v>
      </c>
      <c r="Q36" s="23">
        <v>0</v>
      </c>
      <c r="S36" s="1"/>
    </row>
    <row r="37" spans="1:19" ht="13.2"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S37" s="1"/>
    </row>
    <row r="38" spans="1:19" ht="13.2">
      <c r="A38" s="9" t="s">
        <v>41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S38" s="1"/>
    </row>
    <row r="39" spans="1:19" ht="13.2">
      <c r="B39" s="16" t="s">
        <v>42</v>
      </c>
      <c r="E39" s="19">
        <v>2298931</v>
      </c>
      <c r="F39" s="19"/>
      <c r="G39" s="19">
        <v>510163.7</v>
      </c>
      <c r="H39" s="19"/>
      <c r="I39" s="26">
        <v>0</v>
      </c>
      <c r="J39" s="19"/>
      <c r="K39" s="26">
        <v>0</v>
      </c>
      <c r="L39" s="19"/>
      <c r="M39" s="28">
        <v>0</v>
      </c>
      <c r="N39" s="19"/>
      <c r="O39" s="20" t="s">
        <v>20</v>
      </c>
      <c r="Q39" s="18">
        <v>0</v>
      </c>
      <c r="S39" s="1">
        <v>7913</v>
      </c>
    </row>
    <row r="40" spans="1:19" ht="13.2">
      <c r="B40" s="16" t="s">
        <v>43</v>
      </c>
      <c r="E40" s="19">
        <v>331838</v>
      </c>
      <c r="F40" s="19"/>
      <c r="G40" s="19">
        <v>2572883</v>
      </c>
      <c r="H40" s="19"/>
      <c r="I40" s="28">
        <v>0</v>
      </c>
      <c r="J40" s="19"/>
      <c r="K40" s="19">
        <v>1387867</v>
      </c>
      <c r="L40" s="19"/>
      <c r="M40" s="28">
        <v>0</v>
      </c>
      <c r="N40" s="19"/>
      <c r="O40" s="25">
        <f>M40-K40</f>
        <v>-1387867</v>
      </c>
      <c r="Q40" s="18">
        <f t="shared" ref="Q40:Q41" si="5">O40/K40</f>
        <v>-1</v>
      </c>
      <c r="S40" s="1">
        <v>7915</v>
      </c>
    </row>
    <row r="41" spans="1:19" ht="13.2">
      <c r="C41" s="9" t="s">
        <v>28</v>
      </c>
      <c r="E41" s="21">
        <f>SUM(E39:E40)</f>
        <v>2630769</v>
      </c>
      <c r="F41" s="19"/>
      <c r="G41" s="21">
        <f>SUM(G39:G40)</f>
        <v>3083046.7</v>
      </c>
      <c r="H41" s="19"/>
      <c r="I41" s="30">
        <f>SUM(I39:I40)</f>
        <v>0</v>
      </c>
      <c r="J41" s="19"/>
      <c r="K41" s="21">
        <f>SUM(K39:K40)</f>
        <v>1387867</v>
      </c>
      <c r="L41" s="19"/>
      <c r="M41" s="30">
        <f>SUM(M39:M40)</f>
        <v>0</v>
      </c>
      <c r="N41" s="19"/>
      <c r="O41" s="22">
        <f>SUM(O39:O40)</f>
        <v>-1387867</v>
      </c>
      <c r="Q41" s="23">
        <f t="shared" si="5"/>
        <v>-1</v>
      </c>
      <c r="S41" s="1"/>
    </row>
    <row r="42" spans="1:19" ht="13.2"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S42" s="1"/>
    </row>
    <row r="43" spans="1:19" ht="13.2">
      <c r="C43" s="9" t="s">
        <v>44</v>
      </c>
      <c r="D43" s="16" t="s">
        <v>45</v>
      </c>
      <c r="E43" s="31">
        <f>SUM(E41,E36,E29,E23)</f>
        <v>246658847</v>
      </c>
      <c r="F43" s="32"/>
      <c r="G43" s="31">
        <f>SUM(G41,G36,G29,G23)</f>
        <v>250052888.32000002</v>
      </c>
      <c r="H43" s="32"/>
      <c r="I43" s="31">
        <f>SUM(I41,I36,I29,I23)</f>
        <v>258785600</v>
      </c>
      <c r="J43" s="32"/>
      <c r="K43" s="31">
        <f>SUM(K41,K36,K29,K23)</f>
        <v>254730019</v>
      </c>
      <c r="L43" s="32"/>
      <c r="M43" s="31">
        <f>SUM(M41,M36,M29,M23)</f>
        <v>252987209</v>
      </c>
      <c r="N43" s="32"/>
      <c r="O43" s="33">
        <f>SUM(O41,O36,O29,O23)</f>
        <v>-2054685</v>
      </c>
      <c r="P43" s="9"/>
      <c r="Q43" s="34">
        <f>O43/K43</f>
        <v>-8.0661282406609483E-3</v>
      </c>
      <c r="S43" s="1"/>
    </row>
    <row r="44" spans="1:19" ht="13.2">
      <c r="S44" s="1"/>
    </row>
    <row r="45" spans="1:19" ht="13.2">
      <c r="C45" s="9" t="s">
        <v>46</v>
      </c>
      <c r="I45" s="35" t="e">
        <f>#REF!</f>
        <v>#REF!</v>
      </c>
      <c r="J45" s="9"/>
      <c r="K45" s="35">
        <f>'26-27 GF EXP'!F165</f>
        <v>253877280</v>
      </c>
      <c r="L45" s="9"/>
      <c r="M45" s="35">
        <f>'26-27 GF EXP'!H165</f>
        <v>259313385</v>
      </c>
      <c r="N45" s="9"/>
      <c r="O45" s="35" t="e">
        <f>#REF!</f>
        <v>#REF!</v>
      </c>
      <c r="P45" s="9"/>
      <c r="Q45" s="36" t="e">
        <f>#REF!</f>
        <v>#REF!</v>
      </c>
      <c r="S45" s="1"/>
    </row>
    <row r="46" spans="1:19" ht="13.2">
      <c r="S46" s="1"/>
    </row>
    <row r="47" spans="1:19" ht="13.2">
      <c r="C47" s="9" t="s">
        <v>47</v>
      </c>
      <c r="S47" s="1"/>
    </row>
    <row r="48" spans="1:19" ht="13.2">
      <c r="C48" s="9" t="s">
        <v>48</v>
      </c>
      <c r="E48" s="37">
        <f>E43-E45</f>
        <v>246658847</v>
      </c>
      <c r="G48" s="37">
        <f>G43-G45</f>
        <v>250052888.32000002</v>
      </c>
      <c r="I48" s="38" t="e">
        <f>I43-I45</f>
        <v>#REF!</v>
      </c>
      <c r="J48" s="39"/>
      <c r="K48" s="38">
        <f>K43-K45</f>
        <v>852739</v>
      </c>
      <c r="L48" s="39"/>
      <c r="M48" s="41">
        <v>0</v>
      </c>
      <c r="S48" s="1"/>
    </row>
    <row r="49" spans="3:19" ht="13.2">
      <c r="S49" s="1"/>
    </row>
    <row r="50" spans="3:19" ht="13.2">
      <c r="S50" s="1"/>
    </row>
    <row r="51" spans="3:19" ht="13.2">
      <c r="C51" s="9" t="s">
        <v>49</v>
      </c>
      <c r="E51" s="38">
        <v>69221622</v>
      </c>
      <c r="F51" s="25"/>
      <c r="G51" s="38">
        <v>69221622</v>
      </c>
      <c r="H51" s="25"/>
      <c r="I51" s="38">
        <f>E54</f>
        <v>78266632</v>
      </c>
      <c r="J51" s="39"/>
      <c r="K51" s="38">
        <f>I51</f>
        <v>78266632</v>
      </c>
      <c r="L51" s="39"/>
      <c r="M51" s="38">
        <f>K54</f>
        <v>79119371</v>
      </c>
      <c r="S51" s="1"/>
    </row>
    <row r="52" spans="3:19" ht="13.2">
      <c r="S52" s="1"/>
    </row>
    <row r="53" spans="3:19" ht="13.2">
      <c r="C53" s="9" t="s">
        <v>50</v>
      </c>
      <c r="S53" s="1"/>
    </row>
    <row r="54" spans="3:19" ht="13.2">
      <c r="C54" s="9" t="s">
        <v>51</v>
      </c>
      <c r="E54" s="40">
        <v>78266632</v>
      </c>
      <c r="F54" s="35"/>
      <c r="G54" s="40">
        <v>78266632</v>
      </c>
      <c r="H54" s="35"/>
      <c r="I54" s="40" t="e">
        <f>SUM(I48:I51)</f>
        <v>#REF!</v>
      </c>
      <c r="J54" s="35"/>
      <c r="K54" s="40">
        <f>SUM(K48:K51)</f>
        <v>79119371</v>
      </c>
      <c r="L54" s="35"/>
      <c r="M54" s="40">
        <f>SUM(M48:M51)</f>
        <v>79119371</v>
      </c>
      <c r="S54" s="1"/>
    </row>
    <row r="55" spans="3:19" ht="13.2">
      <c r="S55" s="1"/>
    </row>
    <row r="56" spans="3:19" ht="13.2">
      <c r="C56" s="9" t="s">
        <v>52</v>
      </c>
      <c r="S56" s="1"/>
    </row>
    <row r="57" spans="3:19" ht="13.2">
      <c r="C57" s="9" t="s">
        <v>53</v>
      </c>
      <c r="I57" s="36" t="e">
        <f>I54/I45</f>
        <v>#REF!</v>
      </c>
      <c r="J57" s="36"/>
      <c r="K57" s="36">
        <f>K54/K45</f>
        <v>0.31164415736611012</v>
      </c>
      <c r="L57" s="36"/>
      <c r="M57" s="36">
        <f>M54/M45</f>
        <v>0.3051110184690235</v>
      </c>
      <c r="S57" s="1"/>
    </row>
    <row r="58" spans="3:19" ht="13.2">
      <c r="S58" s="1"/>
    </row>
    <row r="59" spans="3:19" ht="13.2">
      <c r="S59" s="1"/>
    </row>
    <row r="60" spans="3:19" ht="13.2">
      <c r="S60" s="1"/>
    </row>
    <row r="61" spans="3:19" ht="13.2">
      <c r="S61" s="1"/>
    </row>
    <row r="62" spans="3:19" ht="13.2">
      <c r="S62" s="1"/>
    </row>
    <row r="63" spans="3:19" ht="13.2">
      <c r="S63" s="1"/>
    </row>
    <row r="64" spans="3:19" ht="13.2">
      <c r="S64" s="1"/>
    </row>
    <row r="65" spans="19:19" ht="13.2">
      <c r="S65" s="1"/>
    </row>
    <row r="66" spans="19:19" ht="13.2">
      <c r="S66" s="1"/>
    </row>
    <row r="67" spans="19:19" ht="13.2">
      <c r="S67" s="1"/>
    </row>
    <row r="68" spans="19:19" ht="13.2">
      <c r="S68" s="1"/>
    </row>
    <row r="69" spans="19:19" ht="13.2">
      <c r="S69" s="1"/>
    </row>
    <row r="70" spans="19:19" ht="13.2">
      <c r="S70" s="1"/>
    </row>
    <row r="71" spans="19:19" ht="13.2">
      <c r="S71" s="1"/>
    </row>
    <row r="72" spans="19:19" ht="13.2">
      <c r="S72" s="1"/>
    </row>
    <row r="73" spans="19:19" ht="13.2">
      <c r="S73" s="1"/>
    </row>
    <row r="74" spans="19:19" ht="13.2">
      <c r="S74" s="1"/>
    </row>
    <row r="75" spans="19:19" ht="13.2">
      <c r="S75" s="1"/>
    </row>
    <row r="76" spans="19:19" ht="13.2">
      <c r="S76" s="1"/>
    </row>
    <row r="77" spans="19:19" ht="13.2">
      <c r="S77" s="1"/>
    </row>
    <row r="78" spans="19:19" ht="13.2">
      <c r="S78" s="1"/>
    </row>
    <row r="79" spans="19:19" ht="13.2">
      <c r="S79" s="1"/>
    </row>
    <row r="80" spans="19:19" ht="13.2">
      <c r="S80" s="1"/>
    </row>
    <row r="81" spans="19:19" ht="13.2">
      <c r="S81" s="1"/>
    </row>
    <row r="82" spans="19:19" ht="13.2">
      <c r="S82" s="1"/>
    </row>
    <row r="83" spans="19:19" ht="13.2">
      <c r="S83" s="1"/>
    </row>
    <row r="84" spans="19:19" ht="13.2">
      <c r="S84" s="1"/>
    </row>
    <row r="85" spans="19:19" ht="13.2">
      <c r="S85" s="1"/>
    </row>
    <row r="86" spans="19:19" ht="13.2">
      <c r="S86" s="1"/>
    </row>
    <row r="87" spans="19:19" ht="13.2">
      <c r="S87" s="1"/>
    </row>
    <row r="88" spans="19:19" ht="13.2">
      <c r="S88" s="1"/>
    </row>
    <row r="89" spans="19:19" ht="13.2">
      <c r="S89" s="1"/>
    </row>
    <row r="90" spans="19:19" ht="13.2">
      <c r="S90" s="1"/>
    </row>
    <row r="91" spans="19:19" ht="13.2">
      <c r="S91" s="1"/>
    </row>
    <row r="92" spans="19:19" ht="13.2">
      <c r="S92" s="1"/>
    </row>
    <row r="93" spans="19:19" ht="13.2">
      <c r="S93" s="1"/>
    </row>
    <row r="94" spans="19:19" ht="13.2">
      <c r="S94" s="1"/>
    </row>
    <row r="95" spans="19:19" ht="13.2">
      <c r="S95" s="1"/>
    </row>
    <row r="96" spans="19:19" ht="13.2">
      <c r="S96" s="1"/>
    </row>
    <row r="97" spans="19:19" ht="13.2">
      <c r="S97" s="1"/>
    </row>
    <row r="98" spans="19:19" ht="13.2">
      <c r="S98" s="1"/>
    </row>
    <row r="99" spans="19:19" ht="13.2">
      <c r="S99" s="1"/>
    </row>
    <row r="100" spans="19:19" ht="13.2">
      <c r="S100" s="1"/>
    </row>
    <row r="101" spans="19:19" ht="13.2">
      <c r="S101" s="1"/>
    </row>
    <row r="102" spans="19:19" ht="13.2">
      <c r="S102" s="1"/>
    </row>
    <row r="103" spans="19:19" ht="13.2">
      <c r="S103" s="1"/>
    </row>
    <row r="104" spans="19:19" ht="13.2">
      <c r="S104" s="1"/>
    </row>
    <row r="105" spans="19:19" ht="13.2">
      <c r="S105" s="1"/>
    </row>
    <row r="106" spans="19:19" ht="13.2">
      <c r="S106" s="1"/>
    </row>
    <row r="107" spans="19:19" ht="13.2">
      <c r="S107" s="1"/>
    </row>
    <row r="108" spans="19:19" ht="13.2">
      <c r="S108" s="1"/>
    </row>
    <row r="109" spans="19:19" ht="13.2">
      <c r="S109" s="1"/>
    </row>
    <row r="110" spans="19:19" ht="13.2">
      <c r="S110" s="1"/>
    </row>
    <row r="111" spans="19:19" ht="13.2">
      <c r="S111" s="1"/>
    </row>
    <row r="112" spans="19:19" ht="13.2">
      <c r="S112" s="1"/>
    </row>
    <row r="113" spans="19:19" ht="13.2">
      <c r="S113" s="1"/>
    </row>
    <row r="114" spans="19:19" ht="13.2">
      <c r="S114" s="1"/>
    </row>
    <row r="115" spans="19:19" ht="13.2">
      <c r="S115" s="1"/>
    </row>
    <row r="116" spans="19:19" ht="13.2">
      <c r="S116" s="1"/>
    </row>
    <row r="117" spans="19:19" ht="13.2">
      <c r="S117" s="1"/>
    </row>
    <row r="118" spans="19:19" ht="13.2">
      <c r="S118" s="1"/>
    </row>
    <row r="119" spans="19:19" ht="13.2">
      <c r="S119" s="1"/>
    </row>
    <row r="120" spans="19:19" ht="13.2">
      <c r="S120" s="1"/>
    </row>
    <row r="121" spans="19:19" ht="13.2">
      <c r="S121" s="1"/>
    </row>
    <row r="122" spans="19:19" ht="13.2">
      <c r="S122" s="1"/>
    </row>
    <row r="123" spans="19:19" ht="13.2">
      <c r="S123" s="1"/>
    </row>
    <row r="124" spans="19:19" ht="13.2">
      <c r="S124" s="1"/>
    </row>
    <row r="125" spans="19:19" ht="13.2">
      <c r="S125" s="1"/>
    </row>
    <row r="126" spans="19:19" ht="13.2">
      <c r="S126" s="1"/>
    </row>
    <row r="127" spans="19:19" ht="13.2">
      <c r="S127" s="1"/>
    </row>
    <row r="128" spans="19:19" ht="13.2">
      <c r="S128" s="1"/>
    </row>
    <row r="129" spans="19:19" ht="13.2">
      <c r="S129" s="1"/>
    </row>
    <row r="130" spans="19:19" ht="13.2">
      <c r="S130" s="1"/>
    </row>
    <row r="131" spans="19:19" ht="13.2">
      <c r="S131" s="1"/>
    </row>
    <row r="132" spans="19:19" ht="13.2">
      <c r="S132" s="1"/>
    </row>
    <row r="133" spans="19:19" ht="13.2">
      <c r="S133" s="1"/>
    </row>
    <row r="134" spans="19:19" ht="13.2">
      <c r="S134" s="1"/>
    </row>
    <row r="135" spans="19:19" ht="13.2">
      <c r="S135" s="1"/>
    </row>
    <row r="136" spans="19:19" ht="13.2">
      <c r="S136" s="1"/>
    </row>
    <row r="137" spans="19:19" ht="13.2">
      <c r="S137" s="1"/>
    </row>
    <row r="138" spans="19:19" ht="13.2">
      <c r="S138" s="1"/>
    </row>
    <row r="139" spans="19:19" ht="13.2">
      <c r="S139" s="1"/>
    </row>
    <row r="140" spans="19:19" ht="13.2">
      <c r="S140" s="1"/>
    </row>
    <row r="141" spans="19:19" ht="13.2">
      <c r="S141" s="1"/>
    </row>
    <row r="142" spans="19:19" ht="13.2">
      <c r="S142" s="1"/>
    </row>
    <row r="143" spans="19:19" ht="13.2">
      <c r="S143" s="1"/>
    </row>
    <row r="144" spans="19:19" ht="13.2">
      <c r="S144" s="1"/>
    </row>
    <row r="145" spans="19:19" ht="13.2">
      <c r="S145" s="1"/>
    </row>
    <row r="146" spans="19:19" ht="13.2">
      <c r="S146" s="1"/>
    </row>
    <row r="147" spans="19:19" ht="13.2">
      <c r="S147" s="1"/>
    </row>
    <row r="148" spans="19:19" ht="13.2">
      <c r="S148" s="1"/>
    </row>
    <row r="149" spans="19:19" ht="13.2">
      <c r="S149" s="1"/>
    </row>
    <row r="150" spans="19:19" ht="13.2">
      <c r="S150" s="1"/>
    </row>
    <row r="151" spans="19:19" ht="13.2">
      <c r="S151" s="1"/>
    </row>
    <row r="152" spans="19:19" ht="13.2">
      <c r="S152" s="1"/>
    </row>
    <row r="153" spans="19:19" ht="13.2">
      <c r="S153" s="1"/>
    </row>
    <row r="154" spans="19:19" ht="13.2">
      <c r="S154" s="1"/>
    </row>
    <row r="155" spans="19:19" ht="13.2">
      <c r="S155" s="1"/>
    </row>
    <row r="156" spans="19:19" ht="13.2">
      <c r="S156" s="1"/>
    </row>
    <row r="157" spans="19:19" ht="13.2">
      <c r="S157" s="1"/>
    </row>
    <row r="158" spans="19:19" ht="13.2">
      <c r="S158" s="1"/>
    </row>
    <row r="159" spans="19:19" ht="13.2">
      <c r="S159" s="1"/>
    </row>
    <row r="160" spans="19:19" ht="13.2">
      <c r="S160" s="1"/>
    </row>
    <row r="161" spans="19:19" ht="13.2">
      <c r="S161" s="1"/>
    </row>
    <row r="162" spans="19:19" ht="13.2">
      <c r="S162" s="1"/>
    </row>
    <row r="163" spans="19:19" ht="13.2">
      <c r="S163" s="1"/>
    </row>
    <row r="164" spans="19:19" ht="13.2">
      <c r="S164" s="1"/>
    </row>
    <row r="165" spans="19:19" ht="13.2">
      <c r="S165" s="1"/>
    </row>
    <row r="166" spans="19:19" ht="13.2">
      <c r="S166" s="1"/>
    </row>
    <row r="167" spans="19:19" ht="13.2">
      <c r="S167" s="1"/>
    </row>
    <row r="168" spans="19:19" ht="13.2">
      <c r="S168" s="1"/>
    </row>
    <row r="169" spans="19:19" ht="13.2">
      <c r="S169" s="1"/>
    </row>
    <row r="170" spans="19:19" ht="13.2">
      <c r="S170" s="1"/>
    </row>
    <row r="171" spans="19:19" ht="13.2">
      <c r="S171" s="1"/>
    </row>
    <row r="172" spans="19:19" ht="13.2">
      <c r="S172" s="1"/>
    </row>
    <row r="173" spans="19:19" ht="13.2">
      <c r="S173" s="1"/>
    </row>
    <row r="174" spans="19:19" ht="13.2">
      <c r="S174" s="1"/>
    </row>
    <row r="175" spans="19:19" ht="13.2">
      <c r="S175" s="1"/>
    </row>
    <row r="176" spans="19:19" ht="13.2">
      <c r="S176" s="1"/>
    </row>
    <row r="177" spans="19:19" ht="13.2">
      <c r="S177" s="1"/>
    </row>
    <row r="178" spans="19:19" ht="13.2">
      <c r="S178" s="1"/>
    </row>
    <row r="179" spans="19:19" ht="13.2">
      <c r="S179" s="1"/>
    </row>
    <row r="180" spans="19:19" ht="13.2">
      <c r="S180" s="1"/>
    </row>
    <row r="181" spans="19:19" ht="13.2">
      <c r="S181" s="1"/>
    </row>
    <row r="182" spans="19:19" ht="13.2">
      <c r="S182" s="1"/>
    </row>
    <row r="183" spans="19:19" ht="13.2">
      <c r="S183" s="1"/>
    </row>
    <row r="184" spans="19:19" ht="13.2">
      <c r="S184" s="1"/>
    </row>
    <row r="185" spans="19:19" ht="13.2">
      <c r="S185" s="1"/>
    </row>
    <row r="186" spans="19:19" ht="13.2">
      <c r="S186" s="1"/>
    </row>
    <row r="187" spans="19:19" ht="13.2">
      <c r="S187" s="1"/>
    </row>
    <row r="188" spans="19:19" ht="13.2">
      <c r="S188" s="1"/>
    </row>
    <row r="189" spans="19:19" ht="13.2">
      <c r="S189" s="1"/>
    </row>
    <row r="190" spans="19:19" ht="13.2">
      <c r="S190" s="1"/>
    </row>
    <row r="191" spans="19:19" ht="13.2">
      <c r="S191" s="1"/>
    </row>
    <row r="192" spans="19:19" ht="13.2">
      <c r="S192" s="1"/>
    </row>
    <row r="193" spans="19:19" ht="13.2">
      <c r="S193" s="1"/>
    </row>
    <row r="194" spans="19:19" ht="13.2">
      <c r="S194" s="1"/>
    </row>
    <row r="195" spans="19:19" ht="13.2">
      <c r="S195" s="1"/>
    </row>
    <row r="196" spans="19:19" ht="13.2">
      <c r="S196" s="1"/>
    </row>
    <row r="197" spans="19:19" ht="13.2">
      <c r="S197" s="1"/>
    </row>
    <row r="198" spans="19:19" ht="13.2">
      <c r="S198" s="1"/>
    </row>
    <row r="199" spans="19:19" ht="13.2">
      <c r="S199" s="1"/>
    </row>
    <row r="200" spans="19:19" ht="13.2">
      <c r="S200" s="1"/>
    </row>
    <row r="201" spans="19:19" ht="13.2">
      <c r="S201" s="1"/>
    </row>
    <row r="202" spans="19:19" ht="13.2">
      <c r="S202" s="1"/>
    </row>
    <row r="203" spans="19:19" ht="13.2">
      <c r="S203" s="1"/>
    </row>
    <row r="204" spans="19:19" ht="13.2">
      <c r="S204" s="1"/>
    </row>
    <row r="205" spans="19:19" ht="13.2">
      <c r="S205" s="1"/>
    </row>
    <row r="206" spans="19:19" ht="13.2">
      <c r="S206" s="1"/>
    </row>
    <row r="207" spans="19:19" ht="13.2">
      <c r="S207" s="1"/>
    </row>
    <row r="208" spans="19:19" ht="13.2">
      <c r="S208" s="1"/>
    </row>
    <row r="209" spans="19:19" ht="13.2">
      <c r="S209" s="1"/>
    </row>
    <row r="210" spans="19:19" ht="13.2">
      <c r="S210" s="1"/>
    </row>
    <row r="211" spans="19:19" ht="13.2">
      <c r="S211" s="1"/>
    </row>
    <row r="212" spans="19:19" ht="13.2">
      <c r="S212" s="1"/>
    </row>
    <row r="213" spans="19:19" ht="13.2">
      <c r="S213" s="1"/>
    </row>
    <row r="214" spans="19:19" ht="13.2">
      <c r="S214" s="1"/>
    </row>
    <row r="215" spans="19:19" ht="13.2">
      <c r="S215" s="1"/>
    </row>
    <row r="216" spans="19:19" ht="13.2">
      <c r="S216" s="1"/>
    </row>
    <row r="217" spans="19:19" ht="13.2">
      <c r="S217" s="1"/>
    </row>
    <row r="218" spans="19:19" ht="13.2">
      <c r="S218" s="1"/>
    </row>
    <row r="219" spans="19:19" ht="13.2">
      <c r="S219" s="1"/>
    </row>
    <row r="220" spans="19:19" ht="13.2">
      <c r="S220" s="1"/>
    </row>
    <row r="221" spans="19:19" ht="13.2">
      <c r="S221" s="1"/>
    </row>
    <row r="222" spans="19:19" ht="13.2">
      <c r="S222" s="1"/>
    </row>
    <row r="223" spans="19:19" ht="13.2">
      <c r="S223" s="1"/>
    </row>
    <row r="224" spans="19:19" ht="13.2">
      <c r="S224" s="1"/>
    </row>
    <row r="225" spans="19:19" ht="13.2">
      <c r="S225" s="1"/>
    </row>
    <row r="226" spans="19:19" ht="13.2">
      <c r="S226" s="1"/>
    </row>
    <row r="227" spans="19:19" ht="13.2">
      <c r="S227" s="1"/>
    </row>
    <row r="228" spans="19:19" ht="13.2">
      <c r="S228" s="1"/>
    </row>
    <row r="229" spans="19:19" ht="13.2">
      <c r="S229" s="1"/>
    </row>
    <row r="230" spans="19:19" ht="13.2">
      <c r="S230" s="1"/>
    </row>
    <row r="231" spans="19:19" ht="13.2">
      <c r="S231" s="1"/>
    </row>
    <row r="232" spans="19:19" ht="13.2">
      <c r="S232" s="1"/>
    </row>
    <row r="233" spans="19:19" ht="13.2">
      <c r="S233" s="1"/>
    </row>
    <row r="234" spans="19:19" ht="13.2">
      <c r="S234" s="1"/>
    </row>
    <row r="235" spans="19:19" ht="13.2">
      <c r="S235" s="1"/>
    </row>
    <row r="236" spans="19:19" ht="13.2">
      <c r="S236" s="1"/>
    </row>
    <row r="237" spans="19:19" ht="13.2">
      <c r="S237" s="1"/>
    </row>
    <row r="238" spans="19:19" ht="13.2">
      <c r="S238" s="1"/>
    </row>
    <row r="239" spans="19:19" ht="13.2">
      <c r="S239" s="1"/>
    </row>
    <row r="240" spans="19:19" ht="13.2">
      <c r="S240" s="1"/>
    </row>
    <row r="241" spans="19:19" ht="13.2">
      <c r="S241" s="1"/>
    </row>
    <row r="242" spans="19:19" ht="13.2">
      <c r="S242" s="1"/>
    </row>
    <row r="243" spans="19:19" ht="13.2">
      <c r="S243" s="1"/>
    </row>
    <row r="244" spans="19:19" ht="13.2">
      <c r="S244" s="1"/>
    </row>
    <row r="245" spans="19:19" ht="13.2">
      <c r="S245" s="1"/>
    </row>
    <row r="246" spans="19:19" ht="13.2">
      <c r="S246" s="1"/>
    </row>
    <row r="247" spans="19:19" ht="13.2">
      <c r="S247" s="1"/>
    </row>
    <row r="248" spans="19:19" ht="13.2">
      <c r="S248" s="1"/>
    </row>
    <row r="249" spans="19:19" ht="13.2">
      <c r="S249" s="1"/>
    </row>
    <row r="250" spans="19:19" ht="13.2">
      <c r="S250" s="1"/>
    </row>
    <row r="251" spans="19:19" ht="13.2">
      <c r="S251" s="1"/>
    </row>
    <row r="252" spans="19:19" ht="13.2">
      <c r="S252" s="1"/>
    </row>
    <row r="253" spans="19:19" ht="13.2">
      <c r="S253" s="1"/>
    </row>
    <row r="254" spans="19:19" ht="13.2">
      <c r="S254" s="1"/>
    </row>
    <row r="255" spans="19:19" ht="13.2">
      <c r="S255" s="1"/>
    </row>
    <row r="256" spans="19:19" ht="13.2">
      <c r="S256" s="1"/>
    </row>
    <row r="257" spans="19:19" ht="13.2">
      <c r="S257" s="1"/>
    </row>
    <row r="258" spans="19:19" ht="13.2">
      <c r="S258" s="1"/>
    </row>
    <row r="259" spans="19:19" ht="13.2">
      <c r="S259" s="1"/>
    </row>
    <row r="260" spans="19:19" ht="13.2">
      <c r="S260" s="1"/>
    </row>
    <row r="261" spans="19:19" ht="13.2">
      <c r="S261" s="1"/>
    </row>
    <row r="262" spans="19:19" ht="13.2">
      <c r="S262" s="1"/>
    </row>
    <row r="263" spans="19:19" ht="13.2">
      <c r="S263" s="1"/>
    </row>
    <row r="264" spans="19:19" ht="13.2">
      <c r="S264" s="1"/>
    </row>
    <row r="265" spans="19:19" ht="13.2">
      <c r="S265" s="1"/>
    </row>
    <row r="266" spans="19:19" ht="13.2">
      <c r="S266" s="1"/>
    </row>
    <row r="267" spans="19:19" ht="13.2">
      <c r="S267" s="1"/>
    </row>
    <row r="268" spans="19:19" ht="13.2">
      <c r="S268" s="1"/>
    </row>
    <row r="269" spans="19:19" ht="13.2">
      <c r="S269" s="1"/>
    </row>
    <row r="270" spans="19:19" ht="13.2">
      <c r="S270" s="1"/>
    </row>
    <row r="271" spans="19:19" ht="13.2">
      <c r="S271" s="1"/>
    </row>
    <row r="272" spans="19:19" ht="13.2">
      <c r="S272" s="1"/>
    </row>
    <row r="273" spans="19:19" ht="13.2">
      <c r="S273" s="1"/>
    </row>
    <row r="274" spans="19:19" ht="13.2">
      <c r="S274" s="1"/>
    </row>
    <row r="275" spans="19:19" ht="13.2">
      <c r="S275" s="1"/>
    </row>
    <row r="276" spans="19:19" ht="13.2">
      <c r="S276" s="1"/>
    </row>
    <row r="277" spans="19:19" ht="13.2">
      <c r="S277" s="1"/>
    </row>
    <row r="278" spans="19:19" ht="13.2">
      <c r="S278" s="1"/>
    </row>
    <row r="279" spans="19:19" ht="13.2">
      <c r="S279" s="1"/>
    </row>
    <row r="280" spans="19:19" ht="13.2">
      <c r="S280" s="1"/>
    </row>
    <row r="281" spans="19:19" ht="13.2">
      <c r="S281" s="1"/>
    </row>
    <row r="282" spans="19:19" ht="13.2">
      <c r="S282" s="1"/>
    </row>
    <row r="283" spans="19:19" ht="13.2">
      <c r="S283" s="1"/>
    </row>
    <row r="284" spans="19:19" ht="13.2">
      <c r="S284" s="1"/>
    </row>
    <row r="285" spans="19:19" ht="13.2">
      <c r="S285" s="1"/>
    </row>
    <row r="286" spans="19:19" ht="13.2">
      <c r="S286" s="1"/>
    </row>
    <row r="287" spans="19:19" ht="13.2">
      <c r="S287" s="1"/>
    </row>
    <row r="288" spans="19:19" ht="13.2">
      <c r="S288" s="1"/>
    </row>
    <row r="289" spans="19:19" ht="13.2">
      <c r="S289" s="1"/>
    </row>
    <row r="290" spans="19:19" ht="13.2">
      <c r="S290" s="1"/>
    </row>
    <row r="291" spans="19:19" ht="13.2">
      <c r="S291" s="1"/>
    </row>
    <row r="292" spans="19:19" ht="13.2">
      <c r="S292" s="1"/>
    </row>
    <row r="293" spans="19:19" ht="13.2">
      <c r="S293" s="1"/>
    </row>
    <row r="294" spans="19:19" ht="13.2">
      <c r="S294" s="1"/>
    </row>
    <row r="295" spans="19:19" ht="13.2">
      <c r="S295" s="1"/>
    </row>
    <row r="296" spans="19:19" ht="13.2">
      <c r="S296" s="1"/>
    </row>
    <row r="297" spans="19:19" ht="13.2">
      <c r="S297" s="1"/>
    </row>
    <row r="298" spans="19:19" ht="13.2">
      <c r="S298" s="1"/>
    </row>
    <row r="299" spans="19:19" ht="13.2">
      <c r="S299" s="1"/>
    </row>
    <row r="300" spans="19:19" ht="13.2">
      <c r="S300" s="1"/>
    </row>
    <row r="301" spans="19:19" ht="13.2">
      <c r="S301" s="1"/>
    </row>
    <row r="302" spans="19:19" ht="13.2">
      <c r="S302" s="1"/>
    </row>
    <row r="303" spans="19:19" ht="13.2">
      <c r="S303" s="1"/>
    </row>
    <row r="304" spans="19:19" ht="13.2">
      <c r="S304" s="1"/>
    </row>
    <row r="305" spans="19:19" ht="13.2">
      <c r="S305" s="1"/>
    </row>
    <row r="306" spans="19:19" ht="13.2">
      <c r="S306" s="1"/>
    </row>
    <row r="307" spans="19:19" ht="13.2">
      <c r="S307" s="1"/>
    </row>
    <row r="308" spans="19:19" ht="13.2">
      <c r="S308" s="1"/>
    </row>
    <row r="309" spans="19:19" ht="13.2">
      <c r="S309" s="1"/>
    </row>
    <row r="310" spans="19:19" ht="13.2">
      <c r="S310" s="1"/>
    </row>
    <row r="311" spans="19:19" ht="13.2">
      <c r="S311" s="1"/>
    </row>
    <row r="312" spans="19:19" ht="13.2">
      <c r="S312" s="1"/>
    </row>
    <row r="313" spans="19:19" ht="13.2">
      <c r="S313" s="1"/>
    </row>
    <row r="314" spans="19:19" ht="13.2">
      <c r="S314" s="1"/>
    </row>
    <row r="315" spans="19:19" ht="13.2">
      <c r="S315" s="1"/>
    </row>
    <row r="316" spans="19:19" ht="13.2">
      <c r="S316" s="1"/>
    </row>
    <row r="317" spans="19:19" ht="13.2">
      <c r="S317" s="1"/>
    </row>
    <row r="318" spans="19:19" ht="13.2">
      <c r="S318" s="1"/>
    </row>
    <row r="319" spans="19:19" ht="13.2">
      <c r="S319" s="1"/>
    </row>
    <row r="320" spans="19:19" ht="13.2">
      <c r="S320" s="1"/>
    </row>
    <row r="321" spans="19:19" ht="13.2">
      <c r="S321" s="1"/>
    </row>
    <row r="322" spans="19:19" ht="13.2">
      <c r="S322" s="1"/>
    </row>
    <row r="323" spans="19:19" ht="13.2">
      <c r="S323" s="1"/>
    </row>
    <row r="324" spans="19:19" ht="13.2">
      <c r="S324" s="1"/>
    </row>
    <row r="325" spans="19:19" ht="13.2">
      <c r="S325" s="1"/>
    </row>
    <row r="326" spans="19:19" ht="13.2">
      <c r="S326" s="1"/>
    </row>
    <row r="327" spans="19:19" ht="13.2">
      <c r="S327" s="1"/>
    </row>
    <row r="328" spans="19:19" ht="13.2">
      <c r="S328" s="1"/>
    </row>
    <row r="329" spans="19:19" ht="13.2">
      <c r="S329" s="1"/>
    </row>
    <row r="330" spans="19:19" ht="13.2">
      <c r="S330" s="1"/>
    </row>
    <row r="331" spans="19:19" ht="13.2">
      <c r="S331" s="1"/>
    </row>
    <row r="332" spans="19:19" ht="13.2">
      <c r="S332" s="1"/>
    </row>
    <row r="333" spans="19:19" ht="13.2">
      <c r="S333" s="1"/>
    </row>
    <row r="334" spans="19:19" ht="13.2">
      <c r="S334" s="1"/>
    </row>
    <row r="335" spans="19:19" ht="13.2">
      <c r="S335" s="1"/>
    </row>
    <row r="336" spans="19:19" ht="13.2">
      <c r="S336" s="1"/>
    </row>
    <row r="337" spans="19:19" ht="13.2">
      <c r="S337" s="1"/>
    </row>
    <row r="338" spans="19:19" ht="13.2">
      <c r="S338" s="1"/>
    </row>
    <row r="339" spans="19:19" ht="13.2">
      <c r="S339" s="1"/>
    </row>
    <row r="340" spans="19:19" ht="13.2">
      <c r="S340" s="1"/>
    </row>
    <row r="341" spans="19:19" ht="13.2">
      <c r="S341" s="1"/>
    </row>
    <row r="342" spans="19:19" ht="13.2">
      <c r="S342" s="1"/>
    </row>
    <row r="343" spans="19:19" ht="13.2">
      <c r="S343" s="1"/>
    </row>
    <row r="344" spans="19:19" ht="13.2">
      <c r="S344" s="1"/>
    </row>
    <row r="345" spans="19:19" ht="13.2">
      <c r="S345" s="1"/>
    </row>
    <row r="346" spans="19:19" ht="13.2">
      <c r="S346" s="1"/>
    </row>
    <row r="347" spans="19:19" ht="13.2">
      <c r="S347" s="1"/>
    </row>
    <row r="348" spans="19:19" ht="13.2">
      <c r="S348" s="1"/>
    </row>
    <row r="349" spans="19:19" ht="13.2">
      <c r="S349" s="1"/>
    </row>
    <row r="350" spans="19:19" ht="13.2">
      <c r="S350" s="1"/>
    </row>
    <row r="351" spans="19:19" ht="13.2">
      <c r="S351" s="1"/>
    </row>
    <row r="352" spans="19:19" ht="13.2">
      <c r="S352" s="1"/>
    </row>
    <row r="353" spans="19:19" ht="13.2">
      <c r="S353" s="1"/>
    </row>
    <row r="354" spans="19:19" ht="13.2">
      <c r="S354" s="1"/>
    </row>
    <row r="355" spans="19:19" ht="13.2">
      <c r="S355" s="1"/>
    </row>
    <row r="356" spans="19:19" ht="13.2">
      <c r="S356" s="1"/>
    </row>
    <row r="357" spans="19:19" ht="13.2">
      <c r="S357" s="1"/>
    </row>
    <row r="358" spans="19:19" ht="13.2">
      <c r="S358" s="1"/>
    </row>
    <row r="359" spans="19:19" ht="13.2">
      <c r="S359" s="1"/>
    </row>
    <row r="360" spans="19:19" ht="13.2">
      <c r="S360" s="1"/>
    </row>
    <row r="361" spans="19:19" ht="13.2">
      <c r="S361" s="1"/>
    </row>
    <row r="362" spans="19:19" ht="13.2">
      <c r="S362" s="1"/>
    </row>
    <row r="363" spans="19:19" ht="13.2">
      <c r="S363" s="1"/>
    </row>
    <row r="364" spans="19:19" ht="13.2">
      <c r="S364" s="1"/>
    </row>
    <row r="365" spans="19:19" ht="13.2">
      <c r="S365" s="1"/>
    </row>
    <row r="366" spans="19:19" ht="13.2">
      <c r="S366" s="1"/>
    </row>
    <row r="367" spans="19:19" ht="13.2">
      <c r="S367" s="1"/>
    </row>
    <row r="368" spans="19:19" ht="13.2">
      <c r="S368" s="1"/>
    </row>
    <row r="369" spans="19:19" ht="13.2">
      <c r="S369" s="1"/>
    </row>
    <row r="370" spans="19:19" ht="13.2">
      <c r="S370" s="1"/>
    </row>
    <row r="371" spans="19:19" ht="13.2">
      <c r="S371" s="1"/>
    </row>
    <row r="372" spans="19:19" ht="13.2">
      <c r="S372" s="1"/>
    </row>
    <row r="373" spans="19:19" ht="13.2">
      <c r="S373" s="1"/>
    </row>
    <row r="374" spans="19:19" ht="13.2">
      <c r="S374" s="1"/>
    </row>
    <row r="375" spans="19:19" ht="13.2">
      <c r="S375" s="1"/>
    </row>
    <row r="376" spans="19:19" ht="13.2">
      <c r="S376" s="1"/>
    </row>
    <row r="377" spans="19:19" ht="13.2">
      <c r="S377" s="1"/>
    </row>
    <row r="378" spans="19:19" ht="13.2">
      <c r="S378" s="1"/>
    </row>
    <row r="379" spans="19:19" ht="13.2">
      <c r="S379" s="1"/>
    </row>
    <row r="380" spans="19:19" ht="13.2">
      <c r="S380" s="1"/>
    </row>
    <row r="381" spans="19:19" ht="13.2">
      <c r="S381" s="1"/>
    </row>
    <row r="382" spans="19:19" ht="13.2">
      <c r="S382" s="1"/>
    </row>
    <row r="383" spans="19:19" ht="13.2">
      <c r="S383" s="1"/>
    </row>
    <row r="384" spans="19:19" ht="13.2">
      <c r="S384" s="1"/>
    </row>
    <row r="385" spans="19:19" ht="13.2">
      <c r="S385" s="1"/>
    </row>
    <row r="386" spans="19:19" ht="13.2">
      <c r="S386" s="1"/>
    </row>
    <row r="387" spans="19:19" ht="13.2">
      <c r="S387" s="1"/>
    </row>
    <row r="388" spans="19:19" ht="13.2">
      <c r="S388" s="1"/>
    </row>
    <row r="389" spans="19:19" ht="13.2">
      <c r="S389" s="1"/>
    </row>
    <row r="390" spans="19:19" ht="13.2">
      <c r="S390" s="1"/>
    </row>
    <row r="391" spans="19:19" ht="13.2">
      <c r="S391" s="1"/>
    </row>
    <row r="392" spans="19:19" ht="13.2">
      <c r="S392" s="1"/>
    </row>
    <row r="393" spans="19:19" ht="13.2">
      <c r="S393" s="1"/>
    </row>
    <row r="394" spans="19:19" ht="13.2">
      <c r="S394" s="1"/>
    </row>
    <row r="395" spans="19:19" ht="13.2">
      <c r="S395" s="1"/>
    </row>
    <row r="396" spans="19:19" ht="13.2">
      <c r="S396" s="1"/>
    </row>
    <row r="397" spans="19:19" ht="13.2">
      <c r="S397" s="1"/>
    </row>
    <row r="398" spans="19:19" ht="13.2">
      <c r="S398" s="1"/>
    </row>
    <row r="399" spans="19:19" ht="13.2">
      <c r="S399" s="1"/>
    </row>
    <row r="400" spans="19:19" ht="13.2">
      <c r="S400" s="1"/>
    </row>
    <row r="401" spans="19:19" ht="13.2">
      <c r="S401" s="1"/>
    </row>
    <row r="402" spans="19:19" ht="13.2">
      <c r="S402" s="1"/>
    </row>
    <row r="403" spans="19:19" ht="13.2">
      <c r="S403" s="1"/>
    </row>
    <row r="404" spans="19:19" ht="13.2">
      <c r="S404" s="1"/>
    </row>
    <row r="405" spans="19:19" ht="13.2">
      <c r="S405" s="1"/>
    </row>
    <row r="406" spans="19:19" ht="13.2">
      <c r="S406" s="1"/>
    </row>
    <row r="407" spans="19:19" ht="13.2">
      <c r="S407" s="1"/>
    </row>
    <row r="408" spans="19:19" ht="13.2">
      <c r="S408" s="1"/>
    </row>
    <row r="409" spans="19:19" ht="13.2">
      <c r="S409" s="1"/>
    </row>
    <row r="410" spans="19:19" ht="13.2">
      <c r="S410" s="1"/>
    </row>
    <row r="411" spans="19:19" ht="13.2">
      <c r="S411" s="1"/>
    </row>
    <row r="412" spans="19:19" ht="13.2">
      <c r="S412" s="1"/>
    </row>
    <row r="413" spans="19:19" ht="13.2">
      <c r="S413" s="1"/>
    </row>
    <row r="414" spans="19:19" ht="13.2">
      <c r="S414" s="1"/>
    </row>
    <row r="415" spans="19:19" ht="13.2">
      <c r="S415" s="1"/>
    </row>
    <row r="416" spans="19:19" ht="13.2">
      <c r="S416" s="1"/>
    </row>
    <row r="417" spans="19:19" ht="13.2">
      <c r="S417" s="1"/>
    </row>
    <row r="418" spans="19:19" ht="13.2">
      <c r="S418" s="1"/>
    </row>
    <row r="419" spans="19:19" ht="13.2">
      <c r="S419" s="1"/>
    </row>
    <row r="420" spans="19:19" ht="13.2">
      <c r="S420" s="1"/>
    </row>
    <row r="421" spans="19:19" ht="13.2">
      <c r="S421" s="1"/>
    </row>
    <row r="422" spans="19:19" ht="13.2">
      <c r="S422" s="1"/>
    </row>
    <row r="423" spans="19:19" ht="13.2">
      <c r="S423" s="1"/>
    </row>
    <row r="424" spans="19:19" ht="13.2">
      <c r="S424" s="1"/>
    </row>
    <row r="425" spans="19:19" ht="13.2">
      <c r="S425" s="1"/>
    </row>
    <row r="426" spans="19:19" ht="13.2">
      <c r="S426" s="1"/>
    </row>
    <row r="427" spans="19:19" ht="13.2">
      <c r="S427" s="1"/>
    </row>
    <row r="428" spans="19:19" ht="13.2">
      <c r="S428" s="1"/>
    </row>
    <row r="429" spans="19:19" ht="13.2">
      <c r="S429" s="1"/>
    </row>
    <row r="430" spans="19:19" ht="13.2">
      <c r="S430" s="1"/>
    </row>
    <row r="431" spans="19:19" ht="13.2">
      <c r="S431" s="1"/>
    </row>
    <row r="432" spans="19:19" ht="13.2">
      <c r="S432" s="1"/>
    </row>
    <row r="433" spans="19:19" ht="13.2">
      <c r="S433" s="1"/>
    </row>
    <row r="434" spans="19:19" ht="13.2">
      <c r="S434" s="1"/>
    </row>
    <row r="435" spans="19:19" ht="13.2">
      <c r="S435" s="1"/>
    </row>
    <row r="436" spans="19:19" ht="13.2">
      <c r="S436" s="1"/>
    </row>
    <row r="437" spans="19:19" ht="13.2">
      <c r="S437" s="1"/>
    </row>
    <row r="438" spans="19:19" ht="13.2">
      <c r="S438" s="1"/>
    </row>
    <row r="439" spans="19:19" ht="13.2">
      <c r="S439" s="1"/>
    </row>
    <row r="440" spans="19:19" ht="13.2">
      <c r="S440" s="1"/>
    </row>
    <row r="441" spans="19:19" ht="13.2">
      <c r="S441" s="1"/>
    </row>
    <row r="442" spans="19:19" ht="13.2">
      <c r="S442" s="1"/>
    </row>
    <row r="443" spans="19:19" ht="13.2">
      <c r="S443" s="1"/>
    </row>
    <row r="444" spans="19:19" ht="13.2">
      <c r="S444" s="1"/>
    </row>
    <row r="445" spans="19:19" ht="13.2">
      <c r="S445" s="1"/>
    </row>
    <row r="446" spans="19:19" ht="13.2">
      <c r="S446" s="1"/>
    </row>
    <row r="447" spans="19:19" ht="13.2">
      <c r="S447" s="1"/>
    </row>
    <row r="448" spans="19:19" ht="13.2">
      <c r="S448" s="1"/>
    </row>
    <row r="449" spans="19:19" ht="13.2">
      <c r="S449" s="1"/>
    </row>
    <row r="450" spans="19:19" ht="13.2">
      <c r="S450" s="1"/>
    </row>
    <row r="451" spans="19:19" ht="13.2">
      <c r="S451" s="1"/>
    </row>
    <row r="452" spans="19:19" ht="13.2">
      <c r="S452" s="1"/>
    </row>
    <row r="453" spans="19:19" ht="13.2">
      <c r="S453" s="1"/>
    </row>
    <row r="454" spans="19:19" ht="13.2">
      <c r="S454" s="1"/>
    </row>
    <row r="455" spans="19:19" ht="13.2">
      <c r="S455" s="1"/>
    </row>
    <row r="456" spans="19:19" ht="13.2">
      <c r="S456" s="1"/>
    </row>
    <row r="457" spans="19:19" ht="13.2">
      <c r="S457" s="1"/>
    </row>
    <row r="458" spans="19:19" ht="13.2">
      <c r="S458" s="1"/>
    </row>
    <row r="459" spans="19:19" ht="13.2">
      <c r="S459" s="1"/>
    </row>
    <row r="460" spans="19:19" ht="13.2">
      <c r="S460" s="1"/>
    </row>
    <row r="461" spans="19:19" ht="13.2">
      <c r="S461" s="1"/>
    </row>
    <row r="462" spans="19:19" ht="13.2">
      <c r="S462" s="1"/>
    </row>
    <row r="463" spans="19:19" ht="13.2">
      <c r="S463" s="1"/>
    </row>
    <row r="464" spans="19:19" ht="13.2">
      <c r="S464" s="1"/>
    </row>
    <row r="465" spans="19:19" ht="13.2">
      <c r="S465" s="1"/>
    </row>
    <row r="466" spans="19:19" ht="13.2">
      <c r="S466" s="1"/>
    </row>
    <row r="467" spans="19:19" ht="13.2">
      <c r="S467" s="1"/>
    </row>
    <row r="468" spans="19:19" ht="13.2">
      <c r="S468" s="1"/>
    </row>
    <row r="469" spans="19:19" ht="13.2">
      <c r="S469" s="1"/>
    </row>
    <row r="470" spans="19:19" ht="13.2">
      <c r="S470" s="1"/>
    </row>
    <row r="471" spans="19:19" ht="13.2">
      <c r="S471" s="1"/>
    </row>
    <row r="472" spans="19:19" ht="13.2">
      <c r="S472" s="1"/>
    </row>
    <row r="473" spans="19:19" ht="13.2">
      <c r="S473" s="1"/>
    </row>
    <row r="474" spans="19:19" ht="13.2">
      <c r="S474" s="1"/>
    </row>
    <row r="475" spans="19:19" ht="13.2">
      <c r="S475" s="1"/>
    </row>
    <row r="476" spans="19:19" ht="13.2">
      <c r="S476" s="1"/>
    </row>
    <row r="477" spans="19:19" ht="13.2">
      <c r="S477" s="1"/>
    </row>
    <row r="478" spans="19:19" ht="13.2">
      <c r="S478" s="1"/>
    </row>
    <row r="479" spans="19:19" ht="13.2">
      <c r="S479" s="1"/>
    </row>
    <row r="480" spans="19:19" ht="13.2">
      <c r="S480" s="1"/>
    </row>
    <row r="481" spans="19:19" ht="13.2">
      <c r="S481" s="1"/>
    </row>
    <row r="482" spans="19:19" ht="13.2">
      <c r="S482" s="1"/>
    </row>
    <row r="483" spans="19:19" ht="13.2">
      <c r="S483" s="1"/>
    </row>
    <row r="484" spans="19:19" ht="13.2">
      <c r="S484" s="1"/>
    </row>
    <row r="485" spans="19:19" ht="13.2">
      <c r="S485" s="1"/>
    </row>
    <row r="486" spans="19:19" ht="13.2">
      <c r="S486" s="1"/>
    </row>
    <row r="487" spans="19:19" ht="13.2">
      <c r="S487" s="1"/>
    </row>
    <row r="488" spans="19:19" ht="13.2">
      <c r="S488" s="1"/>
    </row>
    <row r="489" spans="19:19" ht="13.2">
      <c r="S489" s="1"/>
    </row>
    <row r="490" spans="19:19" ht="13.2">
      <c r="S490" s="1"/>
    </row>
    <row r="491" spans="19:19" ht="13.2">
      <c r="S491" s="1"/>
    </row>
    <row r="492" spans="19:19" ht="13.2">
      <c r="S492" s="1"/>
    </row>
    <row r="493" spans="19:19" ht="13.2">
      <c r="S493" s="1"/>
    </row>
    <row r="494" spans="19:19" ht="13.2">
      <c r="S494" s="1"/>
    </row>
    <row r="495" spans="19:19" ht="13.2">
      <c r="S495" s="1"/>
    </row>
    <row r="496" spans="19:19" ht="13.2">
      <c r="S496" s="1"/>
    </row>
    <row r="497" spans="19:19" ht="13.2">
      <c r="S497" s="1"/>
    </row>
    <row r="498" spans="19:19" ht="13.2">
      <c r="S498" s="1"/>
    </row>
    <row r="499" spans="19:19" ht="13.2">
      <c r="S499" s="1"/>
    </row>
    <row r="500" spans="19:19" ht="13.2">
      <c r="S500" s="1"/>
    </row>
    <row r="501" spans="19:19" ht="13.2">
      <c r="S501" s="1"/>
    </row>
    <row r="502" spans="19:19" ht="13.2">
      <c r="S502" s="1"/>
    </row>
    <row r="503" spans="19:19" ht="13.2">
      <c r="S503" s="1"/>
    </row>
    <row r="504" spans="19:19" ht="13.2">
      <c r="S504" s="1"/>
    </row>
    <row r="505" spans="19:19" ht="13.2">
      <c r="S505" s="1"/>
    </row>
    <row r="506" spans="19:19" ht="13.2">
      <c r="S506" s="1"/>
    </row>
    <row r="507" spans="19:19" ht="13.2">
      <c r="S507" s="1"/>
    </row>
    <row r="508" spans="19:19" ht="13.2">
      <c r="S508" s="1"/>
    </row>
    <row r="509" spans="19:19" ht="13.2">
      <c r="S509" s="1"/>
    </row>
    <row r="510" spans="19:19" ht="13.2">
      <c r="S510" s="1"/>
    </row>
    <row r="511" spans="19:19" ht="13.2">
      <c r="S511" s="1"/>
    </row>
    <row r="512" spans="19:19" ht="13.2">
      <c r="S512" s="1"/>
    </row>
    <row r="513" spans="19:19" ht="13.2">
      <c r="S513" s="1"/>
    </row>
    <row r="514" spans="19:19" ht="13.2">
      <c r="S514" s="1"/>
    </row>
    <row r="515" spans="19:19" ht="13.2">
      <c r="S515" s="1"/>
    </row>
    <row r="516" spans="19:19" ht="13.2">
      <c r="S516" s="1"/>
    </row>
    <row r="517" spans="19:19" ht="13.2">
      <c r="S517" s="1"/>
    </row>
    <row r="518" spans="19:19" ht="13.2">
      <c r="S518" s="1"/>
    </row>
    <row r="519" spans="19:19" ht="13.2">
      <c r="S519" s="1"/>
    </row>
    <row r="520" spans="19:19" ht="13.2">
      <c r="S520" s="1"/>
    </row>
    <row r="521" spans="19:19" ht="13.2">
      <c r="S521" s="1"/>
    </row>
    <row r="522" spans="19:19" ht="13.2">
      <c r="S522" s="1"/>
    </row>
    <row r="523" spans="19:19" ht="13.2">
      <c r="S523" s="1"/>
    </row>
    <row r="524" spans="19:19" ht="13.2">
      <c r="S524" s="1"/>
    </row>
    <row r="525" spans="19:19" ht="13.2">
      <c r="S525" s="1"/>
    </row>
    <row r="526" spans="19:19" ht="13.2">
      <c r="S526" s="1"/>
    </row>
    <row r="527" spans="19:19" ht="13.2">
      <c r="S527" s="1"/>
    </row>
    <row r="528" spans="19:19" ht="13.2">
      <c r="S528" s="1"/>
    </row>
    <row r="529" spans="19:19" ht="13.2">
      <c r="S529" s="1"/>
    </row>
    <row r="530" spans="19:19" ht="13.2">
      <c r="S530" s="1"/>
    </row>
    <row r="531" spans="19:19" ht="13.2">
      <c r="S531" s="1"/>
    </row>
    <row r="532" spans="19:19" ht="13.2">
      <c r="S532" s="1"/>
    </row>
    <row r="533" spans="19:19" ht="13.2">
      <c r="S533" s="1"/>
    </row>
    <row r="534" spans="19:19" ht="13.2">
      <c r="S534" s="1"/>
    </row>
    <row r="535" spans="19:19" ht="13.2">
      <c r="S535" s="1"/>
    </row>
    <row r="536" spans="19:19" ht="13.2">
      <c r="S536" s="1"/>
    </row>
    <row r="537" spans="19:19" ht="13.2">
      <c r="S537" s="1"/>
    </row>
    <row r="538" spans="19:19" ht="13.2">
      <c r="S538" s="1"/>
    </row>
    <row r="539" spans="19:19" ht="13.2">
      <c r="S539" s="1"/>
    </row>
    <row r="540" spans="19:19" ht="13.2">
      <c r="S540" s="1"/>
    </row>
    <row r="541" spans="19:19" ht="13.2">
      <c r="S541" s="1"/>
    </row>
    <row r="542" spans="19:19" ht="13.2">
      <c r="S542" s="1"/>
    </row>
    <row r="543" spans="19:19" ht="13.2">
      <c r="S543" s="1"/>
    </row>
    <row r="544" spans="19:19" ht="13.2">
      <c r="S544" s="1"/>
    </row>
    <row r="545" spans="19:19" ht="13.2">
      <c r="S545" s="1"/>
    </row>
    <row r="546" spans="19:19" ht="13.2">
      <c r="S546" s="1"/>
    </row>
    <row r="547" spans="19:19" ht="13.2">
      <c r="S547" s="1"/>
    </row>
    <row r="548" spans="19:19" ht="13.2">
      <c r="S548" s="1"/>
    </row>
    <row r="549" spans="19:19" ht="13.2">
      <c r="S549" s="1"/>
    </row>
    <row r="550" spans="19:19" ht="13.2">
      <c r="S550" s="1"/>
    </row>
    <row r="551" spans="19:19" ht="13.2">
      <c r="S551" s="1"/>
    </row>
    <row r="552" spans="19:19" ht="13.2">
      <c r="S552" s="1"/>
    </row>
    <row r="553" spans="19:19" ht="13.2">
      <c r="S553" s="1"/>
    </row>
    <row r="554" spans="19:19" ht="13.2">
      <c r="S554" s="1"/>
    </row>
    <row r="555" spans="19:19" ht="13.2">
      <c r="S555" s="1"/>
    </row>
    <row r="556" spans="19:19" ht="13.2">
      <c r="S556" s="1"/>
    </row>
    <row r="557" spans="19:19" ht="13.2">
      <c r="S557" s="1"/>
    </row>
    <row r="558" spans="19:19" ht="13.2">
      <c r="S558" s="1"/>
    </row>
    <row r="559" spans="19:19" ht="13.2">
      <c r="S559" s="1"/>
    </row>
    <row r="560" spans="19:19" ht="13.2">
      <c r="S560" s="1"/>
    </row>
    <row r="561" spans="19:19" ht="13.2">
      <c r="S561" s="1"/>
    </row>
    <row r="562" spans="19:19" ht="13.2">
      <c r="S562" s="1"/>
    </row>
    <row r="563" spans="19:19" ht="13.2">
      <c r="S563" s="1"/>
    </row>
    <row r="564" spans="19:19" ht="13.2">
      <c r="S564" s="1"/>
    </row>
    <row r="565" spans="19:19" ht="13.2">
      <c r="S565" s="1"/>
    </row>
    <row r="566" spans="19:19" ht="13.2">
      <c r="S566" s="1"/>
    </row>
    <row r="567" spans="19:19" ht="13.2">
      <c r="S567" s="1"/>
    </row>
    <row r="568" spans="19:19" ht="13.2">
      <c r="S568" s="1"/>
    </row>
    <row r="569" spans="19:19" ht="13.2">
      <c r="S569" s="1"/>
    </row>
    <row r="570" spans="19:19" ht="13.2">
      <c r="S570" s="1"/>
    </row>
    <row r="571" spans="19:19" ht="13.2">
      <c r="S571" s="1"/>
    </row>
    <row r="572" spans="19:19" ht="13.2">
      <c r="S572" s="1"/>
    </row>
    <row r="573" spans="19:19" ht="13.2">
      <c r="S573" s="1"/>
    </row>
    <row r="574" spans="19:19" ht="13.2">
      <c r="S574" s="1"/>
    </row>
    <row r="575" spans="19:19" ht="13.2">
      <c r="S575" s="1"/>
    </row>
    <row r="576" spans="19:19" ht="13.2">
      <c r="S576" s="1"/>
    </row>
    <row r="577" spans="19:19" ht="13.2">
      <c r="S577" s="1"/>
    </row>
    <row r="578" spans="19:19" ht="13.2">
      <c r="S578" s="1"/>
    </row>
    <row r="579" spans="19:19" ht="13.2">
      <c r="S579" s="1"/>
    </row>
    <row r="580" spans="19:19" ht="13.2">
      <c r="S580" s="1"/>
    </row>
    <row r="581" spans="19:19" ht="13.2">
      <c r="S581" s="1"/>
    </row>
    <row r="582" spans="19:19" ht="13.2">
      <c r="S582" s="1"/>
    </row>
    <row r="583" spans="19:19" ht="13.2">
      <c r="S583" s="1"/>
    </row>
    <row r="584" spans="19:19" ht="13.2">
      <c r="S584" s="1"/>
    </row>
    <row r="585" spans="19:19" ht="13.2">
      <c r="S585" s="1"/>
    </row>
    <row r="586" spans="19:19" ht="13.2">
      <c r="S586" s="1"/>
    </row>
    <row r="587" spans="19:19" ht="13.2">
      <c r="S587" s="1"/>
    </row>
    <row r="588" spans="19:19" ht="13.2">
      <c r="S588" s="1"/>
    </row>
    <row r="589" spans="19:19" ht="13.2">
      <c r="S589" s="1"/>
    </row>
    <row r="590" spans="19:19" ht="13.2">
      <c r="S590" s="1"/>
    </row>
    <row r="591" spans="19:19" ht="13.2">
      <c r="S591" s="1"/>
    </row>
    <row r="592" spans="19:19" ht="13.2">
      <c r="S592" s="1"/>
    </row>
    <row r="593" spans="19:19" ht="13.2">
      <c r="S593" s="1"/>
    </row>
    <row r="594" spans="19:19" ht="13.2">
      <c r="S594" s="1"/>
    </row>
    <row r="595" spans="19:19" ht="13.2">
      <c r="S595" s="1"/>
    </row>
    <row r="596" spans="19:19" ht="13.2">
      <c r="S596" s="1"/>
    </row>
    <row r="597" spans="19:19" ht="13.2">
      <c r="S597" s="1"/>
    </row>
    <row r="598" spans="19:19" ht="13.2">
      <c r="S598" s="1"/>
    </row>
    <row r="599" spans="19:19" ht="13.2">
      <c r="S599" s="1"/>
    </row>
    <row r="600" spans="19:19" ht="13.2">
      <c r="S600" s="1"/>
    </row>
    <row r="601" spans="19:19" ht="13.2">
      <c r="S601" s="1"/>
    </row>
    <row r="602" spans="19:19" ht="13.2">
      <c r="S602" s="1"/>
    </row>
    <row r="603" spans="19:19" ht="13.2">
      <c r="S603" s="1"/>
    </row>
    <row r="604" spans="19:19" ht="13.2">
      <c r="S604" s="1"/>
    </row>
    <row r="605" spans="19:19" ht="13.2">
      <c r="S605" s="1"/>
    </row>
    <row r="606" spans="19:19" ht="13.2">
      <c r="S606" s="1"/>
    </row>
    <row r="607" spans="19:19" ht="13.2">
      <c r="S607" s="1"/>
    </row>
    <row r="608" spans="19:19" ht="13.2">
      <c r="S608" s="1"/>
    </row>
    <row r="609" spans="19:19" ht="13.2">
      <c r="S609" s="1"/>
    </row>
    <row r="610" spans="19:19" ht="13.2">
      <c r="S610" s="1"/>
    </row>
    <row r="611" spans="19:19" ht="13.2">
      <c r="S611" s="1"/>
    </row>
    <row r="612" spans="19:19" ht="13.2">
      <c r="S612" s="1"/>
    </row>
    <row r="613" spans="19:19" ht="13.2">
      <c r="S613" s="1"/>
    </row>
    <row r="614" spans="19:19" ht="13.2">
      <c r="S614" s="1"/>
    </row>
    <row r="615" spans="19:19" ht="13.2">
      <c r="S615" s="1"/>
    </row>
    <row r="616" spans="19:19" ht="13.2">
      <c r="S616" s="1"/>
    </row>
    <row r="617" spans="19:19" ht="13.2">
      <c r="S617" s="1"/>
    </row>
    <row r="618" spans="19:19" ht="13.2">
      <c r="S618" s="1"/>
    </row>
    <row r="619" spans="19:19" ht="13.2">
      <c r="S619" s="1"/>
    </row>
    <row r="620" spans="19:19" ht="13.2">
      <c r="S620" s="1"/>
    </row>
    <row r="621" spans="19:19" ht="13.2">
      <c r="S621" s="1"/>
    </row>
    <row r="622" spans="19:19" ht="13.2">
      <c r="S622" s="1"/>
    </row>
    <row r="623" spans="19:19" ht="13.2">
      <c r="S623" s="1"/>
    </row>
    <row r="624" spans="19:19" ht="13.2">
      <c r="S624" s="1"/>
    </row>
    <row r="625" spans="19:19" ht="13.2">
      <c r="S625" s="1"/>
    </row>
    <row r="626" spans="19:19" ht="13.2">
      <c r="S626" s="1"/>
    </row>
    <row r="627" spans="19:19" ht="13.2">
      <c r="S627" s="1"/>
    </row>
    <row r="628" spans="19:19" ht="13.2">
      <c r="S628" s="1"/>
    </row>
    <row r="629" spans="19:19" ht="13.2">
      <c r="S629" s="1"/>
    </row>
    <row r="630" spans="19:19" ht="13.2">
      <c r="S630" s="1"/>
    </row>
    <row r="631" spans="19:19" ht="13.2">
      <c r="S631" s="1"/>
    </row>
    <row r="632" spans="19:19" ht="13.2">
      <c r="S632" s="1"/>
    </row>
    <row r="633" spans="19:19" ht="13.2">
      <c r="S633" s="1"/>
    </row>
    <row r="634" spans="19:19" ht="13.2">
      <c r="S634" s="1"/>
    </row>
    <row r="635" spans="19:19" ht="13.2">
      <c r="S635" s="1"/>
    </row>
    <row r="636" spans="19:19" ht="13.2">
      <c r="S636" s="1"/>
    </row>
    <row r="637" spans="19:19" ht="13.2">
      <c r="S637" s="1"/>
    </row>
    <row r="638" spans="19:19" ht="13.2">
      <c r="S638" s="1"/>
    </row>
    <row r="639" spans="19:19" ht="13.2">
      <c r="S639" s="1"/>
    </row>
    <row r="640" spans="19:19" ht="13.2">
      <c r="S640" s="1"/>
    </row>
    <row r="641" spans="19:19" ht="13.2">
      <c r="S641" s="1"/>
    </row>
    <row r="642" spans="19:19" ht="13.2">
      <c r="S642" s="1"/>
    </row>
    <row r="643" spans="19:19" ht="13.2">
      <c r="S643" s="1"/>
    </row>
    <row r="644" spans="19:19" ht="13.2">
      <c r="S644" s="1"/>
    </row>
    <row r="645" spans="19:19" ht="13.2">
      <c r="S645" s="1"/>
    </row>
    <row r="646" spans="19:19" ht="13.2">
      <c r="S646" s="1"/>
    </row>
    <row r="647" spans="19:19" ht="13.2">
      <c r="S647" s="1"/>
    </row>
    <row r="648" spans="19:19" ht="13.2">
      <c r="S648" s="1"/>
    </row>
    <row r="649" spans="19:19" ht="13.2">
      <c r="S649" s="1"/>
    </row>
    <row r="650" spans="19:19" ht="13.2">
      <c r="S650" s="1"/>
    </row>
    <row r="651" spans="19:19" ht="13.2">
      <c r="S651" s="1"/>
    </row>
    <row r="652" spans="19:19" ht="13.2">
      <c r="S652" s="1"/>
    </row>
    <row r="653" spans="19:19" ht="13.2">
      <c r="S653" s="1"/>
    </row>
    <row r="654" spans="19:19" ht="13.2">
      <c r="S654" s="1"/>
    </row>
    <row r="655" spans="19:19" ht="13.2">
      <c r="S655" s="1"/>
    </row>
    <row r="656" spans="19:19" ht="13.2">
      <c r="S656" s="1"/>
    </row>
    <row r="657" spans="19:19" ht="13.2">
      <c r="S657" s="1"/>
    </row>
    <row r="658" spans="19:19" ht="13.2">
      <c r="S658" s="1"/>
    </row>
    <row r="659" spans="19:19" ht="13.2">
      <c r="S659" s="1"/>
    </row>
    <row r="660" spans="19:19" ht="13.2">
      <c r="S660" s="1"/>
    </row>
    <row r="661" spans="19:19" ht="13.2">
      <c r="S661" s="1"/>
    </row>
    <row r="662" spans="19:19" ht="13.2">
      <c r="S662" s="1"/>
    </row>
    <row r="663" spans="19:19" ht="13.2">
      <c r="S663" s="1"/>
    </row>
    <row r="664" spans="19:19" ht="13.2">
      <c r="S664" s="1"/>
    </row>
    <row r="665" spans="19:19" ht="13.2">
      <c r="S665" s="1"/>
    </row>
    <row r="666" spans="19:19" ht="13.2">
      <c r="S666" s="1"/>
    </row>
    <row r="667" spans="19:19" ht="13.2">
      <c r="S667" s="1"/>
    </row>
    <row r="668" spans="19:19" ht="13.2">
      <c r="S668" s="1"/>
    </row>
    <row r="669" spans="19:19" ht="13.2">
      <c r="S669" s="1"/>
    </row>
    <row r="670" spans="19:19" ht="13.2">
      <c r="S670" s="1"/>
    </row>
    <row r="671" spans="19:19" ht="13.2">
      <c r="S671" s="1"/>
    </row>
    <row r="672" spans="19:19" ht="13.2">
      <c r="S672" s="1"/>
    </row>
    <row r="673" spans="19:19" ht="13.2">
      <c r="S673" s="1"/>
    </row>
    <row r="674" spans="19:19" ht="13.2">
      <c r="S674" s="1"/>
    </row>
    <row r="675" spans="19:19" ht="13.2">
      <c r="S675" s="1"/>
    </row>
    <row r="676" spans="19:19" ht="13.2">
      <c r="S676" s="1"/>
    </row>
    <row r="677" spans="19:19" ht="13.2">
      <c r="S677" s="1"/>
    </row>
    <row r="678" spans="19:19" ht="13.2">
      <c r="S678" s="1"/>
    </row>
    <row r="679" spans="19:19" ht="13.2">
      <c r="S679" s="1"/>
    </row>
    <row r="680" spans="19:19" ht="13.2">
      <c r="S680" s="1"/>
    </row>
    <row r="681" spans="19:19" ht="13.2">
      <c r="S681" s="1"/>
    </row>
    <row r="682" spans="19:19" ht="13.2">
      <c r="S682" s="1"/>
    </row>
    <row r="683" spans="19:19" ht="13.2">
      <c r="S683" s="1"/>
    </row>
    <row r="684" spans="19:19" ht="13.2">
      <c r="S684" s="1"/>
    </row>
    <row r="685" spans="19:19" ht="13.2">
      <c r="S685" s="1"/>
    </row>
    <row r="686" spans="19:19" ht="13.2">
      <c r="S686" s="1"/>
    </row>
    <row r="687" spans="19:19" ht="13.2">
      <c r="S687" s="1"/>
    </row>
    <row r="688" spans="19:19" ht="13.2">
      <c r="S688" s="1"/>
    </row>
    <row r="689" spans="19:19" ht="13.2">
      <c r="S689" s="1"/>
    </row>
    <row r="690" spans="19:19" ht="13.2">
      <c r="S690" s="1"/>
    </row>
    <row r="691" spans="19:19" ht="13.2">
      <c r="S691" s="1"/>
    </row>
    <row r="692" spans="19:19" ht="13.2">
      <c r="S692" s="1"/>
    </row>
    <row r="693" spans="19:19" ht="13.2">
      <c r="S693" s="1"/>
    </row>
    <row r="694" spans="19:19" ht="13.2">
      <c r="S694" s="1"/>
    </row>
    <row r="695" spans="19:19" ht="13.2">
      <c r="S695" s="1"/>
    </row>
    <row r="696" spans="19:19" ht="13.2">
      <c r="S696" s="1"/>
    </row>
    <row r="697" spans="19:19" ht="13.2">
      <c r="S697" s="1"/>
    </row>
    <row r="698" spans="19:19" ht="13.2">
      <c r="S698" s="1"/>
    </row>
    <row r="699" spans="19:19" ht="13.2">
      <c r="S699" s="1"/>
    </row>
    <row r="700" spans="19:19" ht="13.2">
      <c r="S700" s="1"/>
    </row>
    <row r="701" spans="19:19" ht="13.2">
      <c r="S701" s="1"/>
    </row>
    <row r="702" spans="19:19" ht="13.2">
      <c r="S702" s="1"/>
    </row>
    <row r="703" spans="19:19" ht="13.2">
      <c r="S703" s="1"/>
    </row>
    <row r="704" spans="19:19" ht="13.2">
      <c r="S704" s="1"/>
    </row>
    <row r="705" spans="19:19" ht="13.2">
      <c r="S705" s="1"/>
    </row>
    <row r="706" spans="19:19" ht="13.2">
      <c r="S706" s="1"/>
    </row>
    <row r="707" spans="19:19" ht="13.2">
      <c r="S707" s="1"/>
    </row>
    <row r="708" spans="19:19" ht="13.2">
      <c r="S708" s="1"/>
    </row>
    <row r="709" spans="19:19" ht="13.2">
      <c r="S709" s="1"/>
    </row>
    <row r="710" spans="19:19" ht="13.2">
      <c r="S710" s="1"/>
    </row>
    <row r="711" spans="19:19" ht="13.2">
      <c r="S711" s="1"/>
    </row>
    <row r="712" spans="19:19" ht="13.2">
      <c r="S712" s="1"/>
    </row>
    <row r="713" spans="19:19" ht="13.2">
      <c r="S713" s="1"/>
    </row>
    <row r="714" spans="19:19" ht="13.2">
      <c r="S714" s="1"/>
    </row>
    <row r="715" spans="19:19" ht="13.2">
      <c r="S715" s="1"/>
    </row>
    <row r="716" spans="19:19" ht="13.2">
      <c r="S716" s="1"/>
    </row>
    <row r="717" spans="19:19" ht="13.2">
      <c r="S717" s="1"/>
    </row>
    <row r="718" spans="19:19" ht="13.2">
      <c r="S718" s="1"/>
    </row>
    <row r="719" spans="19:19" ht="13.2">
      <c r="S719" s="1"/>
    </row>
    <row r="720" spans="19:19" ht="13.2">
      <c r="S720" s="1"/>
    </row>
    <row r="721" spans="19:19" ht="13.2">
      <c r="S721" s="1"/>
    </row>
    <row r="722" spans="19:19" ht="13.2">
      <c r="S722" s="1"/>
    </row>
    <row r="723" spans="19:19" ht="13.2">
      <c r="S723" s="1"/>
    </row>
    <row r="724" spans="19:19" ht="13.2">
      <c r="S724" s="1"/>
    </row>
    <row r="725" spans="19:19" ht="13.2">
      <c r="S725" s="1"/>
    </row>
    <row r="726" spans="19:19" ht="13.2">
      <c r="S726" s="1"/>
    </row>
    <row r="727" spans="19:19" ht="13.2">
      <c r="S727" s="1"/>
    </row>
    <row r="728" spans="19:19" ht="13.2">
      <c r="S728" s="1"/>
    </row>
    <row r="729" spans="19:19" ht="13.2">
      <c r="S729" s="1"/>
    </row>
    <row r="730" spans="19:19" ht="13.2">
      <c r="S730" s="1"/>
    </row>
    <row r="731" spans="19:19" ht="13.2">
      <c r="S731" s="1"/>
    </row>
    <row r="732" spans="19:19" ht="13.2">
      <c r="S732" s="1"/>
    </row>
    <row r="733" spans="19:19" ht="13.2">
      <c r="S733" s="1"/>
    </row>
    <row r="734" spans="19:19" ht="13.2">
      <c r="S734" s="1"/>
    </row>
    <row r="735" spans="19:19" ht="13.2">
      <c r="S735" s="1"/>
    </row>
    <row r="736" spans="19:19" ht="13.2">
      <c r="S736" s="1"/>
    </row>
    <row r="737" spans="19:19" ht="13.2">
      <c r="S737" s="1"/>
    </row>
    <row r="738" spans="19:19" ht="13.2">
      <c r="S738" s="1"/>
    </row>
    <row r="739" spans="19:19" ht="13.2">
      <c r="S739" s="1"/>
    </row>
    <row r="740" spans="19:19" ht="13.2">
      <c r="S740" s="1"/>
    </row>
    <row r="741" spans="19:19" ht="13.2">
      <c r="S741" s="1"/>
    </row>
    <row r="742" spans="19:19" ht="13.2">
      <c r="S742" s="1"/>
    </row>
    <row r="743" spans="19:19" ht="13.2">
      <c r="S743" s="1"/>
    </row>
    <row r="744" spans="19:19" ht="13.2">
      <c r="S744" s="1"/>
    </row>
    <row r="745" spans="19:19" ht="13.2">
      <c r="S745" s="1"/>
    </row>
    <row r="746" spans="19:19" ht="13.2">
      <c r="S746" s="1"/>
    </row>
    <row r="747" spans="19:19" ht="13.2">
      <c r="S747" s="1"/>
    </row>
    <row r="748" spans="19:19" ht="13.2">
      <c r="S748" s="1"/>
    </row>
    <row r="749" spans="19:19" ht="13.2">
      <c r="S749" s="1"/>
    </row>
    <row r="750" spans="19:19" ht="13.2">
      <c r="S750" s="1"/>
    </row>
    <row r="751" spans="19:19" ht="13.2">
      <c r="S751" s="1"/>
    </row>
    <row r="752" spans="19:19" ht="13.2">
      <c r="S752" s="1"/>
    </row>
    <row r="753" spans="19:19" ht="13.2">
      <c r="S753" s="1"/>
    </row>
    <row r="754" spans="19:19" ht="13.2">
      <c r="S754" s="1"/>
    </row>
    <row r="755" spans="19:19" ht="13.2">
      <c r="S755" s="1"/>
    </row>
    <row r="756" spans="19:19" ht="13.2">
      <c r="S756" s="1"/>
    </row>
    <row r="757" spans="19:19" ht="13.2">
      <c r="S757" s="1"/>
    </row>
    <row r="758" spans="19:19" ht="13.2">
      <c r="S758" s="1"/>
    </row>
    <row r="759" spans="19:19" ht="13.2">
      <c r="S759" s="1"/>
    </row>
    <row r="760" spans="19:19" ht="13.2">
      <c r="S760" s="1"/>
    </row>
    <row r="761" spans="19:19" ht="13.2">
      <c r="S761" s="1"/>
    </row>
    <row r="762" spans="19:19" ht="13.2">
      <c r="S762" s="1"/>
    </row>
    <row r="763" spans="19:19" ht="13.2">
      <c r="S763" s="1"/>
    </row>
    <row r="764" spans="19:19" ht="13.2">
      <c r="S764" s="1"/>
    </row>
    <row r="765" spans="19:19" ht="13.2">
      <c r="S765" s="1"/>
    </row>
    <row r="766" spans="19:19" ht="13.2">
      <c r="S766" s="1"/>
    </row>
    <row r="767" spans="19:19" ht="13.2">
      <c r="S767" s="1"/>
    </row>
    <row r="768" spans="19:19" ht="13.2">
      <c r="S768" s="1"/>
    </row>
    <row r="769" spans="19:19" ht="13.2">
      <c r="S769" s="1"/>
    </row>
    <row r="770" spans="19:19" ht="13.2">
      <c r="S770" s="1"/>
    </row>
    <row r="771" spans="19:19" ht="13.2">
      <c r="S771" s="1"/>
    </row>
    <row r="772" spans="19:19" ht="13.2">
      <c r="S772" s="1"/>
    </row>
    <row r="773" spans="19:19" ht="13.2">
      <c r="S773" s="1"/>
    </row>
    <row r="774" spans="19:19" ht="13.2">
      <c r="S774" s="1"/>
    </row>
    <row r="775" spans="19:19" ht="13.2">
      <c r="S775" s="1"/>
    </row>
    <row r="776" spans="19:19" ht="13.2">
      <c r="S776" s="1"/>
    </row>
    <row r="777" spans="19:19" ht="13.2">
      <c r="S777" s="1"/>
    </row>
    <row r="778" spans="19:19" ht="13.2">
      <c r="S778" s="1"/>
    </row>
    <row r="779" spans="19:19" ht="13.2">
      <c r="S779" s="1"/>
    </row>
    <row r="780" spans="19:19" ht="13.2">
      <c r="S780" s="1"/>
    </row>
    <row r="781" spans="19:19" ht="13.2">
      <c r="S781" s="1"/>
    </row>
    <row r="782" spans="19:19" ht="13.2">
      <c r="S782" s="1"/>
    </row>
    <row r="783" spans="19:19" ht="13.2">
      <c r="S783" s="1"/>
    </row>
    <row r="784" spans="19:19" ht="13.2">
      <c r="S784" s="1"/>
    </row>
    <row r="785" spans="19:19" ht="13.2">
      <c r="S785" s="1"/>
    </row>
    <row r="786" spans="19:19" ht="13.2">
      <c r="S786" s="1"/>
    </row>
    <row r="787" spans="19:19" ht="13.2">
      <c r="S787" s="1"/>
    </row>
    <row r="788" spans="19:19" ht="13.2">
      <c r="S788" s="1"/>
    </row>
    <row r="789" spans="19:19" ht="13.2">
      <c r="S789" s="1"/>
    </row>
    <row r="790" spans="19:19" ht="13.2">
      <c r="S790" s="1"/>
    </row>
    <row r="791" spans="19:19" ht="13.2">
      <c r="S791" s="1"/>
    </row>
    <row r="792" spans="19:19" ht="13.2">
      <c r="S792" s="1"/>
    </row>
    <row r="793" spans="19:19" ht="13.2">
      <c r="S793" s="1"/>
    </row>
    <row r="794" spans="19:19" ht="13.2">
      <c r="S794" s="1"/>
    </row>
    <row r="795" spans="19:19" ht="13.2">
      <c r="S795" s="1"/>
    </row>
    <row r="796" spans="19:19" ht="13.2">
      <c r="S796" s="1"/>
    </row>
    <row r="797" spans="19:19" ht="13.2">
      <c r="S797" s="1"/>
    </row>
    <row r="798" spans="19:19" ht="13.2">
      <c r="S798" s="1"/>
    </row>
    <row r="799" spans="19:19" ht="13.2">
      <c r="S799" s="1"/>
    </row>
    <row r="800" spans="19:19" ht="13.2">
      <c r="S800" s="1"/>
    </row>
    <row r="801" spans="19:19" ht="13.2">
      <c r="S801" s="1"/>
    </row>
    <row r="802" spans="19:19" ht="13.2">
      <c r="S802" s="1"/>
    </row>
    <row r="803" spans="19:19" ht="13.2">
      <c r="S803" s="1"/>
    </row>
    <row r="804" spans="19:19" ht="13.2">
      <c r="S804" s="1"/>
    </row>
    <row r="805" spans="19:19" ht="13.2">
      <c r="S805" s="1"/>
    </row>
    <row r="806" spans="19:19" ht="13.2">
      <c r="S806" s="1"/>
    </row>
    <row r="807" spans="19:19" ht="13.2">
      <c r="S807" s="1"/>
    </row>
    <row r="808" spans="19:19" ht="13.2">
      <c r="S808" s="1"/>
    </row>
    <row r="809" spans="19:19" ht="13.2">
      <c r="S809" s="1"/>
    </row>
    <row r="810" spans="19:19" ht="13.2">
      <c r="S810" s="1"/>
    </row>
    <row r="811" spans="19:19" ht="13.2">
      <c r="S811" s="1"/>
    </row>
    <row r="812" spans="19:19" ht="13.2">
      <c r="S812" s="1"/>
    </row>
    <row r="813" spans="19:19" ht="13.2">
      <c r="S813" s="1"/>
    </row>
    <row r="814" spans="19:19" ht="13.2">
      <c r="S814" s="1"/>
    </row>
    <row r="815" spans="19:19" ht="13.2">
      <c r="S815" s="1"/>
    </row>
    <row r="816" spans="19:19" ht="13.2">
      <c r="S816" s="1"/>
    </row>
    <row r="817" spans="19:19" ht="13.2">
      <c r="S817" s="1"/>
    </row>
    <row r="818" spans="19:19" ht="13.2">
      <c r="S818" s="1"/>
    </row>
    <row r="819" spans="19:19" ht="13.2">
      <c r="S819" s="1"/>
    </row>
    <row r="820" spans="19:19" ht="13.2">
      <c r="S820" s="1"/>
    </row>
    <row r="821" spans="19:19" ht="13.2">
      <c r="S821" s="1"/>
    </row>
    <row r="822" spans="19:19" ht="13.2">
      <c r="S822" s="1"/>
    </row>
    <row r="823" spans="19:19" ht="13.2">
      <c r="S823" s="1"/>
    </row>
    <row r="824" spans="19:19" ht="13.2">
      <c r="S824" s="1"/>
    </row>
    <row r="825" spans="19:19" ht="13.2">
      <c r="S825" s="1"/>
    </row>
    <row r="826" spans="19:19" ht="13.2">
      <c r="S826" s="1"/>
    </row>
    <row r="827" spans="19:19" ht="13.2">
      <c r="S827" s="1"/>
    </row>
    <row r="828" spans="19:19" ht="13.2">
      <c r="S828" s="1"/>
    </row>
    <row r="829" spans="19:19" ht="13.2">
      <c r="S829" s="1"/>
    </row>
    <row r="830" spans="19:19" ht="13.2">
      <c r="S830" s="1"/>
    </row>
    <row r="831" spans="19:19" ht="13.2">
      <c r="S831" s="1"/>
    </row>
    <row r="832" spans="19:19" ht="13.2">
      <c r="S832" s="1"/>
    </row>
    <row r="833" spans="19:19" ht="13.2">
      <c r="S833" s="1"/>
    </row>
    <row r="834" spans="19:19" ht="13.2">
      <c r="S834" s="1"/>
    </row>
    <row r="835" spans="19:19" ht="13.2">
      <c r="S835" s="1"/>
    </row>
    <row r="836" spans="19:19" ht="13.2">
      <c r="S836" s="1"/>
    </row>
    <row r="837" spans="19:19" ht="13.2">
      <c r="S837" s="1"/>
    </row>
    <row r="838" spans="19:19" ht="13.2">
      <c r="S838" s="1"/>
    </row>
    <row r="839" spans="19:19" ht="13.2">
      <c r="S839" s="1"/>
    </row>
    <row r="840" spans="19:19" ht="13.2">
      <c r="S840" s="1"/>
    </row>
    <row r="841" spans="19:19" ht="13.2">
      <c r="S841" s="1"/>
    </row>
    <row r="842" spans="19:19" ht="13.2">
      <c r="S842" s="1"/>
    </row>
    <row r="843" spans="19:19" ht="13.2">
      <c r="S843" s="1"/>
    </row>
    <row r="844" spans="19:19" ht="13.2">
      <c r="S844" s="1"/>
    </row>
    <row r="845" spans="19:19" ht="13.2">
      <c r="S845" s="1"/>
    </row>
    <row r="846" spans="19:19" ht="13.2">
      <c r="S846" s="1"/>
    </row>
    <row r="847" spans="19:19" ht="13.2">
      <c r="S847" s="1"/>
    </row>
    <row r="848" spans="19:19" ht="13.2">
      <c r="S848" s="1"/>
    </row>
    <row r="849" spans="19:19" ht="13.2">
      <c r="S849" s="1"/>
    </row>
    <row r="850" spans="19:19" ht="13.2">
      <c r="S850" s="1"/>
    </row>
    <row r="851" spans="19:19" ht="13.2">
      <c r="S851" s="1"/>
    </row>
    <row r="852" spans="19:19" ht="13.2">
      <c r="S852" s="1"/>
    </row>
    <row r="853" spans="19:19" ht="13.2">
      <c r="S853" s="1"/>
    </row>
    <row r="854" spans="19:19" ht="13.2">
      <c r="S854" s="1"/>
    </row>
    <row r="855" spans="19:19" ht="13.2">
      <c r="S855" s="1"/>
    </row>
    <row r="856" spans="19:19" ht="13.2">
      <c r="S856" s="1"/>
    </row>
    <row r="857" spans="19:19" ht="13.2">
      <c r="S857" s="1"/>
    </row>
    <row r="858" spans="19:19" ht="13.2">
      <c r="S858" s="1"/>
    </row>
    <row r="859" spans="19:19" ht="13.2">
      <c r="S859" s="1"/>
    </row>
    <row r="860" spans="19:19" ht="13.2">
      <c r="S860" s="1"/>
    </row>
    <row r="861" spans="19:19" ht="13.2">
      <c r="S861" s="1"/>
    </row>
    <row r="862" spans="19:19" ht="13.2">
      <c r="S862" s="1"/>
    </row>
    <row r="863" spans="19:19" ht="13.2">
      <c r="S863" s="1"/>
    </row>
    <row r="864" spans="19:19" ht="13.2">
      <c r="S864" s="1"/>
    </row>
    <row r="865" spans="19:19" ht="13.2">
      <c r="S865" s="1"/>
    </row>
    <row r="866" spans="19:19" ht="13.2">
      <c r="S866" s="1"/>
    </row>
    <row r="867" spans="19:19" ht="13.2">
      <c r="S867" s="1"/>
    </row>
    <row r="868" spans="19:19" ht="13.2">
      <c r="S868" s="1"/>
    </row>
    <row r="869" spans="19:19" ht="13.2">
      <c r="S869" s="1"/>
    </row>
    <row r="870" spans="19:19" ht="13.2">
      <c r="S870" s="1"/>
    </row>
    <row r="871" spans="19:19" ht="13.2">
      <c r="S871" s="1"/>
    </row>
    <row r="872" spans="19:19" ht="13.2">
      <c r="S872" s="1"/>
    </row>
    <row r="873" spans="19:19" ht="13.2">
      <c r="S873" s="1"/>
    </row>
    <row r="874" spans="19:19" ht="13.2">
      <c r="S874" s="1"/>
    </row>
    <row r="875" spans="19:19" ht="13.2">
      <c r="S875" s="1"/>
    </row>
    <row r="876" spans="19:19" ht="13.2">
      <c r="S876" s="1"/>
    </row>
    <row r="877" spans="19:19" ht="13.2">
      <c r="S877" s="1"/>
    </row>
    <row r="878" spans="19:19" ht="13.2">
      <c r="S878" s="1"/>
    </row>
    <row r="879" spans="19:19" ht="13.2">
      <c r="S879" s="1"/>
    </row>
    <row r="880" spans="19:19" ht="13.2">
      <c r="S880" s="1"/>
    </row>
    <row r="881" spans="19:19" ht="13.2">
      <c r="S881" s="1"/>
    </row>
    <row r="882" spans="19:19" ht="13.2">
      <c r="S882" s="1"/>
    </row>
    <row r="883" spans="19:19" ht="13.2">
      <c r="S883" s="1"/>
    </row>
    <row r="884" spans="19:19" ht="13.2">
      <c r="S884" s="1"/>
    </row>
    <row r="885" spans="19:19" ht="13.2">
      <c r="S885" s="1"/>
    </row>
    <row r="886" spans="19:19" ht="13.2">
      <c r="S886" s="1"/>
    </row>
    <row r="887" spans="19:19" ht="13.2">
      <c r="S887" s="1"/>
    </row>
    <row r="888" spans="19:19" ht="13.2">
      <c r="S888" s="1"/>
    </row>
    <row r="889" spans="19:19" ht="13.2">
      <c r="S889" s="1"/>
    </row>
    <row r="890" spans="19:19" ht="13.2">
      <c r="S890" s="1"/>
    </row>
    <row r="891" spans="19:19" ht="13.2">
      <c r="S891" s="1"/>
    </row>
    <row r="892" spans="19:19" ht="13.2">
      <c r="S892" s="1"/>
    </row>
    <row r="893" spans="19:19" ht="13.2">
      <c r="S893" s="1"/>
    </row>
    <row r="894" spans="19:19" ht="13.2">
      <c r="S894" s="1"/>
    </row>
    <row r="895" spans="19:19" ht="13.2">
      <c r="S895" s="1"/>
    </row>
    <row r="896" spans="19:19" ht="13.2">
      <c r="S896" s="1"/>
    </row>
    <row r="897" spans="19:19" ht="13.2">
      <c r="S897" s="1"/>
    </row>
    <row r="898" spans="19:19" ht="13.2">
      <c r="S898" s="1"/>
    </row>
    <row r="899" spans="19:19" ht="13.2">
      <c r="S899" s="1"/>
    </row>
    <row r="900" spans="19:19" ht="13.2">
      <c r="S900" s="1"/>
    </row>
    <row r="901" spans="19:19" ht="13.2">
      <c r="S901" s="1"/>
    </row>
    <row r="902" spans="19:19" ht="13.2">
      <c r="S902" s="1"/>
    </row>
    <row r="903" spans="19:19" ht="13.2">
      <c r="S903" s="1"/>
    </row>
    <row r="904" spans="19:19" ht="13.2">
      <c r="S904" s="1"/>
    </row>
    <row r="905" spans="19:19" ht="13.2">
      <c r="S905" s="1"/>
    </row>
    <row r="906" spans="19:19" ht="13.2">
      <c r="S906" s="1"/>
    </row>
    <row r="907" spans="19:19" ht="13.2">
      <c r="S907" s="1"/>
    </row>
    <row r="908" spans="19:19" ht="13.2">
      <c r="S908" s="1"/>
    </row>
    <row r="909" spans="19:19" ht="13.2">
      <c r="S909" s="1"/>
    </row>
    <row r="910" spans="19:19" ht="13.2">
      <c r="S910" s="1"/>
    </row>
    <row r="911" spans="19:19" ht="13.2">
      <c r="S911" s="1"/>
    </row>
    <row r="912" spans="19:19" ht="13.2">
      <c r="S912" s="1"/>
    </row>
    <row r="913" spans="19:19" ht="13.2">
      <c r="S913" s="1"/>
    </row>
    <row r="914" spans="19:19" ht="13.2">
      <c r="S914" s="1"/>
    </row>
    <row r="915" spans="19:19" ht="13.2">
      <c r="S915" s="1"/>
    </row>
    <row r="916" spans="19:19" ht="13.2">
      <c r="S916" s="1"/>
    </row>
    <row r="917" spans="19:19" ht="13.2">
      <c r="S917" s="1"/>
    </row>
    <row r="918" spans="19:19" ht="13.2">
      <c r="S918" s="1"/>
    </row>
    <row r="919" spans="19:19" ht="13.2">
      <c r="S919" s="1"/>
    </row>
    <row r="920" spans="19:19" ht="13.2">
      <c r="S920" s="1"/>
    </row>
    <row r="921" spans="19:19" ht="13.2">
      <c r="S921" s="1"/>
    </row>
    <row r="922" spans="19:19" ht="13.2">
      <c r="S922" s="1"/>
    </row>
    <row r="923" spans="19:19" ht="13.2">
      <c r="S923" s="1"/>
    </row>
    <row r="924" spans="19:19" ht="13.2">
      <c r="S924" s="1"/>
    </row>
    <row r="925" spans="19:19" ht="13.2">
      <c r="S925" s="1"/>
    </row>
    <row r="926" spans="19:19" ht="13.2">
      <c r="S926" s="1"/>
    </row>
    <row r="927" spans="19:19" ht="13.2">
      <c r="S927" s="1"/>
    </row>
    <row r="928" spans="19:19" ht="13.2">
      <c r="S928" s="1"/>
    </row>
    <row r="929" spans="19:19" ht="13.2">
      <c r="S929" s="1"/>
    </row>
    <row r="930" spans="19:19" ht="13.2">
      <c r="S930" s="1"/>
    </row>
    <row r="931" spans="19:19" ht="13.2">
      <c r="S931" s="1"/>
    </row>
    <row r="932" spans="19:19" ht="13.2">
      <c r="S932" s="1"/>
    </row>
    <row r="933" spans="19:19" ht="13.2">
      <c r="S933" s="1"/>
    </row>
    <row r="934" spans="19:19" ht="13.2">
      <c r="S934" s="1"/>
    </row>
    <row r="935" spans="19:19" ht="13.2">
      <c r="S935" s="1"/>
    </row>
    <row r="936" spans="19:19" ht="13.2">
      <c r="S936" s="1"/>
    </row>
    <row r="937" spans="19:19" ht="13.2">
      <c r="S937" s="1"/>
    </row>
    <row r="938" spans="19:19" ht="13.2">
      <c r="S938" s="1"/>
    </row>
    <row r="939" spans="19:19" ht="13.2">
      <c r="S939" s="1"/>
    </row>
    <row r="940" spans="19:19" ht="13.2">
      <c r="S940" s="1"/>
    </row>
    <row r="941" spans="19:19" ht="13.2">
      <c r="S941" s="1"/>
    </row>
    <row r="942" spans="19:19" ht="13.2">
      <c r="S942" s="1"/>
    </row>
    <row r="943" spans="19:19" ht="13.2">
      <c r="S943" s="1"/>
    </row>
    <row r="944" spans="19:19" ht="13.2">
      <c r="S944" s="1"/>
    </row>
    <row r="945" spans="19:19" ht="13.2">
      <c r="S945" s="1"/>
    </row>
    <row r="946" spans="19:19" ht="13.2">
      <c r="S946" s="1"/>
    </row>
    <row r="947" spans="19:19" ht="13.2">
      <c r="S947" s="1"/>
    </row>
    <row r="948" spans="19:19" ht="13.2">
      <c r="S948" s="1"/>
    </row>
    <row r="949" spans="19:19" ht="13.2">
      <c r="S949" s="1"/>
    </row>
    <row r="950" spans="19:19" ht="13.2">
      <c r="S950" s="1"/>
    </row>
    <row r="951" spans="19:19" ht="13.2">
      <c r="S951" s="1"/>
    </row>
    <row r="952" spans="19:19" ht="13.2">
      <c r="S952" s="1"/>
    </row>
    <row r="953" spans="19:19" ht="13.2">
      <c r="S953" s="1"/>
    </row>
    <row r="954" spans="19:19" ht="13.2">
      <c r="S954" s="1"/>
    </row>
    <row r="955" spans="19:19" ht="13.2">
      <c r="S955" s="1"/>
    </row>
    <row r="956" spans="19:19" ht="13.2">
      <c r="S956" s="1"/>
    </row>
    <row r="957" spans="19:19" ht="13.2">
      <c r="S957" s="1"/>
    </row>
    <row r="958" spans="19:19" ht="13.2">
      <c r="S958" s="1"/>
    </row>
    <row r="959" spans="19:19" ht="13.2">
      <c r="S959" s="1"/>
    </row>
    <row r="960" spans="19:19" ht="13.2">
      <c r="S960" s="1"/>
    </row>
    <row r="961" spans="19:19" ht="13.2">
      <c r="S961" s="1"/>
    </row>
    <row r="962" spans="19:19" ht="13.2">
      <c r="S962" s="1"/>
    </row>
    <row r="963" spans="19:19" ht="13.2">
      <c r="S963" s="1"/>
    </row>
    <row r="964" spans="19:19" ht="13.2">
      <c r="S964" s="1"/>
    </row>
    <row r="965" spans="19:19" ht="13.2">
      <c r="S965" s="1"/>
    </row>
    <row r="966" spans="19:19" ht="13.2">
      <c r="S966" s="1"/>
    </row>
    <row r="967" spans="19:19" ht="13.2">
      <c r="S967" s="1"/>
    </row>
    <row r="968" spans="19:19" ht="13.2">
      <c r="S968" s="1"/>
    </row>
    <row r="969" spans="19:19" ht="13.2">
      <c r="S969" s="1"/>
    </row>
    <row r="970" spans="19:19" ht="13.2">
      <c r="S970" s="1"/>
    </row>
    <row r="971" spans="19:19" ht="13.2">
      <c r="S971" s="1"/>
    </row>
    <row r="972" spans="19:19" ht="13.2">
      <c r="S972" s="1"/>
    </row>
    <row r="973" spans="19:19" ht="13.2">
      <c r="S973" s="1"/>
    </row>
    <row r="974" spans="19:19" ht="13.2">
      <c r="S974" s="1"/>
    </row>
    <row r="975" spans="19:19" ht="13.2">
      <c r="S975" s="1"/>
    </row>
    <row r="976" spans="19:19" ht="13.2">
      <c r="S976" s="1"/>
    </row>
    <row r="977" spans="19:19" ht="13.2">
      <c r="S977" s="1"/>
    </row>
    <row r="978" spans="19:19" ht="13.2">
      <c r="S978" s="1"/>
    </row>
    <row r="979" spans="19:19" ht="13.2">
      <c r="S979" s="1"/>
    </row>
    <row r="980" spans="19:19" ht="13.2">
      <c r="S980" s="1"/>
    </row>
    <row r="981" spans="19:19" ht="13.2">
      <c r="S981" s="1"/>
    </row>
    <row r="982" spans="19:19" ht="13.2">
      <c r="S982" s="1"/>
    </row>
    <row r="983" spans="19:19" ht="13.2">
      <c r="S983" s="1"/>
    </row>
    <row r="984" spans="19:19" ht="13.2">
      <c r="S984" s="1"/>
    </row>
    <row r="985" spans="19:19" ht="13.2">
      <c r="S985" s="1"/>
    </row>
    <row r="986" spans="19:19" ht="13.2">
      <c r="S986" s="1"/>
    </row>
    <row r="987" spans="19:19" ht="13.2">
      <c r="S987" s="1"/>
    </row>
    <row r="988" spans="19:19" ht="13.2">
      <c r="S988" s="1"/>
    </row>
    <row r="989" spans="19:19" ht="13.2">
      <c r="S989" s="1"/>
    </row>
    <row r="990" spans="19:19" ht="13.2">
      <c r="S990" s="1"/>
    </row>
    <row r="991" spans="19:19" ht="13.2">
      <c r="S991" s="1"/>
    </row>
    <row r="992" spans="19:19" ht="13.2">
      <c r="S992" s="1"/>
    </row>
    <row r="993" spans="19:19" ht="13.2">
      <c r="S993" s="1"/>
    </row>
    <row r="994" spans="19:19" ht="13.2">
      <c r="S994" s="1"/>
    </row>
    <row r="995" spans="19:19" ht="13.2">
      <c r="S995" s="1"/>
    </row>
    <row r="996" spans="19:19" ht="13.2">
      <c r="S996" s="1"/>
    </row>
    <row r="997" spans="19:19" ht="13.2">
      <c r="S997" s="1"/>
    </row>
    <row r="998" spans="19:19" ht="13.2">
      <c r="S998" s="1"/>
    </row>
    <row r="999" spans="19:19" ht="13.2">
      <c r="S999" s="1"/>
    </row>
    <row r="1000" spans="19:19" ht="13.2">
      <c r="S1000" s="1"/>
    </row>
    <row r="1001" spans="19:19" ht="13.2">
      <c r="S1001" s="1"/>
    </row>
    <row r="1002" spans="19:19" ht="13.2">
      <c r="S1002" s="1"/>
    </row>
    <row r="1003" spans="19:19" ht="13.2">
      <c r="S1003" s="1"/>
    </row>
  </sheetData>
  <mergeCells count="1">
    <mergeCell ref="A1:Q4"/>
  </mergeCells>
  <printOptions horizontalCentered="1"/>
  <pageMargins left="0.7" right="0.7" top="0.75" bottom="0.75" header="0" footer="0"/>
  <pageSetup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00FF"/>
    <outlinePr summaryBelow="0" summaryRight="0"/>
    <pageSetUpPr fitToPage="1"/>
  </sheetPr>
  <dimension ref="A1:Y976"/>
  <sheetViews>
    <sheetView topLeftCell="A18" workbookViewId="0">
      <selection activeCell="D49" sqref="D49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16.33203125" hidden="1" customWidth="1"/>
    <col min="6" max="6" width="2" hidden="1" customWidth="1"/>
    <col min="7" max="7" width="16.33203125" hidden="1" customWidth="1"/>
    <col min="8" max="8" width="2" hidden="1" customWidth="1"/>
    <col min="9" max="9" width="16.33203125" hidden="1" customWidth="1"/>
    <col min="10" max="10" width="2" hidden="1" customWidth="1"/>
    <col min="11" max="11" width="2" customWidth="1"/>
    <col min="12" max="12" width="16.33203125" hidden="1" customWidth="1"/>
    <col min="13" max="13" width="2.21875" hidden="1" customWidth="1"/>
    <col min="14" max="14" width="16.33203125" customWidth="1"/>
    <col min="15" max="15" width="2.77734375" customWidth="1"/>
    <col min="16" max="16" width="16.33203125" customWidth="1"/>
    <col min="17" max="17" width="2" customWidth="1"/>
    <col min="18" max="18" width="17" customWidth="1"/>
    <col min="19" max="19" width="2.88671875" customWidth="1"/>
    <col min="20" max="20" width="17" customWidth="1"/>
    <col min="21" max="21" width="2.88671875" customWidth="1"/>
  </cols>
  <sheetData>
    <row r="1" spans="1:25" ht="13.2">
      <c r="A1" s="99" t="s">
        <v>55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5" ht="13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5" ht="13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5" ht="13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</row>
    <row r="5" spans="1:25" ht="13.2">
      <c r="G5" s="42"/>
      <c r="H5" s="42"/>
      <c r="I5" s="42"/>
      <c r="J5" s="42"/>
    </row>
    <row r="6" spans="1:25" ht="13.2">
      <c r="E6" s="2" t="s">
        <v>56</v>
      </c>
      <c r="F6" s="3"/>
      <c r="G6" s="2" t="s">
        <v>1</v>
      </c>
      <c r="H6" s="3"/>
      <c r="I6" s="2" t="s">
        <v>2</v>
      </c>
      <c r="J6" s="3"/>
      <c r="L6" s="2" t="s">
        <v>3</v>
      </c>
      <c r="N6" s="2" t="s">
        <v>3</v>
      </c>
      <c r="P6" s="2" t="s">
        <v>4</v>
      </c>
      <c r="R6" s="2"/>
      <c r="S6" s="3"/>
      <c r="T6" s="2" t="s">
        <v>4</v>
      </c>
      <c r="U6" s="3"/>
    </row>
    <row r="7" spans="1:25" ht="75" customHeight="1">
      <c r="A7" s="4"/>
      <c r="B7" s="4"/>
      <c r="C7" s="4"/>
      <c r="D7" s="4"/>
      <c r="E7" s="5" t="s">
        <v>5</v>
      </c>
      <c r="F7" s="6"/>
      <c r="G7" s="5" t="s">
        <v>5</v>
      </c>
      <c r="H7" s="6"/>
      <c r="I7" s="7" t="s">
        <v>5</v>
      </c>
      <c r="J7" s="6"/>
      <c r="K7" s="4"/>
      <c r="L7" s="5" t="s">
        <v>57</v>
      </c>
      <c r="M7" s="4"/>
      <c r="N7" s="7" t="s">
        <v>58</v>
      </c>
      <c r="O7" s="4"/>
      <c r="P7" s="7" t="s">
        <v>6</v>
      </c>
      <c r="Q7" s="4"/>
      <c r="R7" s="7" t="s">
        <v>8</v>
      </c>
      <c r="S7" s="43"/>
      <c r="T7" s="7" t="s">
        <v>9</v>
      </c>
      <c r="U7" s="43"/>
      <c r="V7" s="4"/>
      <c r="W7" s="4"/>
      <c r="X7" s="4"/>
      <c r="Y7" s="4"/>
    </row>
    <row r="8" spans="1:25" ht="7.5" customHeight="1">
      <c r="A8" s="9"/>
      <c r="E8" s="10"/>
      <c r="F8" s="9"/>
      <c r="G8" s="10"/>
      <c r="H8" s="9"/>
      <c r="I8" s="10"/>
      <c r="J8" s="9"/>
      <c r="L8" s="10"/>
    </row>
    <row r="9" spans="1:25" ht="13.2">
      <c r="A9" s="9" t="s">
        <v>10</v>
      </c>
      <c r="E9" s="11">
        <v>14176545314</v>
      </c>
      <c r="F9" s="9"/>
      <c r="G9" s="11">
        <v>14652836121</v>
      </c>
      <c r="H9" s="9"/>
      <c r="I9" s="11">
        <v>15364588720</v>
      </c>
      <c r="J9" s="9"/>
      <c r="L9" s="11">
        <v>15278769361</v>
      </c>
      <c r="N9" s="11">
        <v>14607919924</v>
      </c>
      <c r="P9" s="11">
        <v>15070990985.590801</v>
      </c>
      <c r="R9" s="11">
        <v>463071061.59080124</v>
      </c>
      <c r="S9" s="36"/>
      <c r="T9" s="12">
        <v>3.1700000000000082E-2</v>
      </c>
      <c r="U9" s="36"/>
    </row>
    <row r="10" spans="1:25" ht="13.2">
      <c r="A10" s="9" t="s">
        <v>11</v>
      </c>
      <c r="E10" s="13">
        <v>0.41389999999999999</v>
      </c>
      <c r="F10" s="9"/>
      <c r="G10" s="13">
        <v>0.41389999999999999</v>
      </c>
      <c r="H10" s="9"/>
      <c r="I10" s="13">
        <v>0.41139999999999999</v>
      </c>
      <c r="J10" s="9"/>
      <c r="K10" s="45"/>
      <c r="L10" s="44">
        <v>0.39964</v>
      </c>
      <c r="M10" s="45"/>
      <c r="N10" s="44">
        <v>0.39964</v>
      </c>
      <c r="P10" s="44">
        <v>0.39964</v>
      </c>
      <c r="R10" s="46">
        <v>0</v>
      </c>
      <c r="S10" s="36"/>
      <c r="T10" s="12">
        <v>0</v>
      </c>
      <c r="U10" s="36"/>
    </row>
    <row r="11" spans="1:25" ht="13.2">
      <c r="A11" s="9" t="s">
        <v>13</v>
      </c>
      <c r="E11" s="14">
        <v>20622</v>
      </c>
      <c r="F11" s="9"/>
      <c r="G11" s="14">
        <v>20359</v>
      </c>
      <c r="H11" s="9"/>
      <c r="I11" s="14">
        <v>20269</v>
      </c>
      <c r="J11" s="9"/>
      <c r="L11" s="14">
        <v>20231</v>
      </c>
      <c r="N11" s="14">
        <v>20239.59</v>
      </c>
      <c r="P11" s="14">
        <v>20174</v>
      </c>
      <c r="R11" s="47">
        <v>-65.590000000000146</v>
      </c>
      <c r="S11" s="36"/>
      <c r="T11" s="12">
        <v>-3.2406782943725709E-3</v>
      </c>
      <c r="U11" s="36"/>
    </row>
    <row r="12" spans="1:25" ht="13.2"/>
    <row r="13" spans="1:25" ht="13.2">
      <c r="A13" s="15" t="s">
        <v>14</v>
      </c>
    </row>
    <row r="14" spans="1:25" ht="13.2">
      <c r="A14" s="9" t="s">
        <v>15</v>
      </c>
    </row>
    <row r="15" spans="1:25" ht="13.2">
      <c r="B15" s="16" t="s">
        <v>18</v>
      </c>
      <c r="E15" s="17">
        <v>55084273</v>
      </c>
      <c r="G15" s="17">
        <v>54362269</v>
      </c>
      <c r="I15" s="17">
        <v>56442052</v>
      </c>
      <c r="L15" s="17">
        <v>57071547</v>
      </c>
      <c r="N15" s="17">
        <v>53900000</v>
      </c>
      <c r="P15" s="17">
        <v>55616759</v>
      </c>
      <c r="R15" s="17">
        <v>1716759</v>
      </c>
      <c r="S15" s="18"/>
      <c r="T15" s="18">
        <v>3.1850816326530612E-2</v>
      </c>
      <c r="U15" s="18"/>
    </row>
    <row r="16" spans="1:25" ht="13.2">
      <c r="B16" s="16" t="s">
        <v>19</v>
      </c>
      <c r="E16" s="19">
        <v>270640</v>
      </c>
      <c r="F16" s="19"/>
      <c r="G16" s="19">
        <v>-248817</v>
      </c>
      <c r="H16" s="19"/>
      <c r="I16" s="25">
        <v>-111276</v>
      </c>
      <c r="J16" s="19"/>
      <c r="K16" s="19"/>
      <c r="L16" s="25">
        <v>180000</v>
      </c>
      <c r="M16" s="28"/>
      <c r="N16" s="25">
        <v>100000</v>
      </c>
      <c r="O16" s="28"/>
      <c r="P16" s="25">
        <v>180000</v>
      </c>
      <c r="R16" s="25">
        <v>80000</v>
      </c>
      <c r="S16" s="18"/>
      <c r="T16" s="18">
        <v>0.8</v>
      </c>
      <c r="U16" s="18"/>
    </row>
    <row r="17" spans="1:21" ht="13.2">
      <c r="B17" s="16" t="s">
        <v>21</v>
      </c>
      <c r="E17" s="19">
        <v>279794</v>
      </c>
      <c r="F17" s="19"/>
      <c r="G17" s="19">
        <v>186256</v>
      </c>
      <c r="H17" s="19"/>
      <c r="I17" s="25">
        <v>343550</v>
      </c>
      <c r="J17" s="19"/>
      <c r="K17" s="19"/>
      <c r="L17" s="25">
        <v>170000</v>
      </c>
      <c r="M17" s="28"/>
      <c r="N17" s="25">
        <v>250000</v>
      </c>
      <c r="O17" s="28"/>
      <c r="P17" s="25">
        <v>170000</v>
      </c>
      <c r="R17" s="25">
        <v>-80000</v>
      </c>
      <c r="S17" s="18"/>
      <c r="T17" s="18">
        <v>-0.32</v>
      </c>
      <c r="U17" s="18"/>
    </row>
    <row r="18" spans="1:21" ht="13.2">
      <c r="B18" s="16" t="s">
        <v>26</v>
      </c>
      <c r="E18" s="19">
        <v>1451552</v>
      </c>
      <c r="F18" s="19"/>
      <c r="G18" s="19">
        <v>1831017</v>
      </c>
      <c r="H18" s="19"/>
      <c r="I18" s="25">
        <v>1715783</v>
      </c>
      <c r="J18" s="19"/>
      <c r="K18" s="19"/>
      <c r="L18" s="25">
        <v>1000000</v>
      </c>
      <c r="M18" s="20"/>
      <c r="N18" s="25">
        <v>1440060</v>
      </c>
      <c r="O18" s="20"/>
      <c r="P18" s="25">
        <v>1100000</v>
      </c>
      <c r="R18" s="25">
        <v>-340060</v>
      </c>
      <c r="S18" s="18"/>
      <c r="T18" s="18">
        <v>-0.23614293848867407</v>
      </c>
      <c r="U18" s="18"/>
    </row>
    <row r="19" spans="1:21" ht="13.2">
      <c r="C19" s="9" t="s">
        <v>28</v>
      </c>
      <c r="E19" s="21">
        <v>57086259</v>
      </c>
      <c r="F19" s="19"/>
      <c r="G19" s="21">
        <v>56130725</v>
      </c>
      <c r="H19" s="19"/>
      <c r="I19" s="22">
        <v>58390109</v>
      </c>
      <c r="J19" s="19"/>
      <c r="K19" s="19"/>
      <c r="L19" s="22">
        <v>58421547</v>
      </c>
      <c r="M19" s="25"/>
      <c r="N19" s="22">
        <v>55690060</v>
      </c>
      <c r="O19" s="25"/>
      <c r="P19" s="22">
        <v>57066759</v>
      </c>
      <c r="R19" s="22">
        <v>1376699</v>
      </c>
      <c r="S19" s="23"/>
      <c r="T19" s="23">
        <v>2.4720731132270284E-2</v>
      </c>
      <c r="U19" s="23"/>
    </row>
    <row r="20" spans="1:21" ht="13.2">
      <c r="E20" s="19"/>
      <c r="F20" s="19"/>
      <c r="G20" s="19"/>
      <c r="H20" s="19"/>
      <c r="I20" s="25"/>
      <c r="J20" s="19"/>
      <c r="K20" s="19"/>
      <c r="L20" s="25"/>
      <c r="M20" s="19"/>
      <c r="N20" s="25"/>
      <c r="O20" s="19"/>
      <c r="P20" s="25"/>
      <c r="R20" s="25"/>
      <c r="S20" s="24"/>
      <c r="T20" s="24"/>
      <c r="U20" s="24"/>
    </row>
    <row r="21" spans="1:21" ht="13.2">
      <c r="A21" s="9" t="s">
        <v>29</v>
      </c>
      <c r="E21" s="19"/>
      <c r="F21" s="19"/>
      <c r="G21" s="19"/>
      <c r="H21" s="19"/>
      <c r="I21" s="25"/>
      <c r="J21" s="19"/>
      <c r="K21" s="19"/>
      <c r="L21" s="25"/>
      <c r="M21" s="19"/>
      <c r="N21" s="25"/>
      <c r="O21" s="19"/>
      <c r="P21" s="25"/>
      <c r="R21" s="25"/>
      <c r="S21" s="24"/>
      <c r="T21" s="24"/>
      <c r="U21" s="24"/>
    </row>
    <row r="22" spans="1:21" ht="13.2">
      <c r="B22" s="16" t="s">
        <v>59</v>
      </c>
      <c r="E22" s="25">
        <v>1889824</v>
      </c>
      <c r="F22" s="25"/>
      <c r="G22" s="25">
        <v>8282845</v>
      </c>
      <c r="H22" s="25"/>
      <c r="I22" s="25">
        <v>7580206</v>
      </c>
      <c r="J22" s="25"/>
      <c r="K22" s="25"/>
      <c r="L22" s="25">
        <v>7045638</v>
      </c>
      <c r="M22" s="25"/>
      <c r="N22" s="25">
        <v>5331419</v>
      </c>
      <c r="O22" s="25"/>
      <c r="P22" s="25">
        <v>6203241</v>
      </c>
      <c r="Q22" s="25"/>
      <c r="R22" s="25">
        <v>871822</v>
      </c>
      <c r="S22" s="18"/>
      <c r="T22" s="18">
        <v>0.1635253203696802</v>
      </c>
      <c r="U22" s="18"/>
    </row>
    <row r="23" spans="1:21" ht="13.2">
      <c r="C23" s="9" t="s">
        <v>28</v>
      </c>
      <c r="E23" s="21">
        <v>1889824</v>
      </c>
      <c r="F23" s="19"/>
      <c r="G23" s="21">
        <v>8282845</v>
      </c>
      <c r="H23" s="19"/>
      <c r="I23" s="22">
        <v>7580206</v>
      </c>
      <c r="J23" s="19"/>
      <c r="K23" s="19"/>
      <c r="L23" s="22">
        <v>7045638</v>
      </c>
      <c r="M23" s="25"/>
      <c r="N23" s="22">
        <v>5331419</v>
      </c>
      <c r="O23" s="25"/>
      <c r="P23" s="22">
        <v>6203241</v>
      </c>
      <c r="R23" s="22">
        <v>871822</v>
      </c>
      <c r="S23" s="23"/>
      <c r="T23" s="23">
        <v>0.1635253203696802</v>
      </c>
      <c r="U23" s="23"/>
    </row>
    <row r="24" spans="1:21" ht="13.2">
      <c r="E24" s="19"/>
      <c r="F24" s="19"/>
      <c r="G24" s="19"/>
      <c r="H24" s="19"/>
      <c r="I24" s="25"/>
      <c r="J24" s="19"/>
      <c r="K24" s="19"/>
      <c r="L24" s="25"/>
      <c r="M24" s="19"/>
      <c r="N24" s="25"/>
      <c r="O24" s="19"/>
      <c r="P24" s="25"/>
      <c r="R24" s="25"/>
    </row>
    <row r="25" spans="1:21" ht="13.2">
      <c r="A25" s="9" t="s">
        <v>60</v>
      </c>
      <c r="E25" s="19">
        <v>3285495</v>
      </c>
      <c r="F25" s="19"/>
      <c r="G25" s="19">
        <v>2233996</v>
      </c>
      <c r="H25" s="19"/>
      <c r="I25" s="25">
        <v>785320</v>
      </c>
      <c r="J25" s="19"/>
      <c r="K25" s="19"/>
      <c r="L25" s="25">
        <v>0</v>
      </c>
      <c r="M25" s="25"/>
      <c r="N25" s="49">
        <v>0</v>
      </c>
      <c r="O25" s="25"/>
      <c r="P25" s="49">
        <v>0</v>
      </c>
      <c r="R25" s="49">
        <v>0</v>
      </c>
      <c r="S25" s="18"/>
      <c r="T25" s="18">
        <v>0</v>
      </c>
      <c r="U25" s="18"/>
    </row>
    <row r="26" spans="1:21" ht="13.2">
      <c r="C26" s="9" t="s">
        <v>44</v>
      </c>
      <c r="E26" s="50">
        <v>62261578</v>
      </c>
      <c r="F26" s="32"/>
      <c r="G26" s="50">
        <v>66647566</v>
      </c>
      <c r="H26" s="32"/>
      <c r="I26" s="51">
        <v>66755635</v>
      </c>
      <c r="J26" s="39"/>
      <c r="K26" s="39"/>
      <c r="L26" s="51">
        <v>65467185</v>
      </c>
      <c r="M26" s="39"/>
      <c r="N26" s="51">
        <v>61021479</v>
      </c>
      <c r="O26" s="39"/>
      <c r="P26" s="51">
        <v>63270000</v>
      </c>
      <c r="Q26" s="9"/>
      <c r="R26" s="51">
        <v>2248521</v>
      </c>
      <c r="S26" s="52"/>
      <c r="T26" s="52">
        <v>3.6848025266644227E-2</v>
      </c>
      <c r="U26" s="52"/>
    </row>
    <row r="27" spans="1:21" ht="13.2">
      <c r="E27" s="19"/>
      <c r="F27" s="19"/>
      <c r="G27" s="19"/>
      <c r="H27" s="19"/>
      <c r="I27" s="25"/>
      <c r="J27" s="19"/>
      <c r="K27" s="19"/>
      <c r="L27" s="25"/>
      <c r="M27" s="19"/>
      <c r="N27" s="25"/>
      <c r="O27" s="19"/>
      <c r="P27" s="25"/>
      <c r="R27" s="25"/>
    </row>
    <row r="28" spans="1:21" ht="13.2">
      <c r="A28" s="15" t="s">
        <v>61</v>
      </c>
      <c r="E28" s="19"/>
      <c r="F28" s="19"/>
      <c r="G28" s="19"/>
      <c r="H28" s="19"/>
      <c r="I28" s="25"/>
      <c r="J28" s="19"/>
      <c r="K28" s="19"/>
      <c r="L28" s="25"/>
      <c r="M28" s="19"/>
      <c r="N28" s="25"/>
      <c r="O28" s="19"/>
      <c r="P28" s="25"/>
      <c r="R28" s="25"/>
    </row>
    <row r="29" spans="1:21" ht="13.2">
      <c r="A29" s="9" t="s">
        <v>62</v>
      </c>
      <c r="E29" s="26"/>
      <c r="F29" s="19"/>
      <c r="G29" s="26"/>
      <c r="H29" s="19"/>
      <c r="I29" s="25"/>
      <c r="J29" s="19"/>
      <c r="K29" s="19"/>
      <c r="L29" s="25"/>
      <c r="M29" s="25"/>
      <c r="N29" s="25"/>
      <c r="O29" s="25"/>
      <c r="P29" s="25"/>
      <c r="R29" s="25"/>
      <c r="S29" s="18"/>
      <c r="T29" s="18"/>
      <c r="U29" s="18"/>
    </row>
    <row r="30" spans="1:21" ht="13.2">
      <c r="B30" s="16" t="s">
        <v>63</v>
      </c>
      <c r="E30" s="25">
        <v>31675000</v>
      </c>
      <c r="F30" s="19"/>
      <c r="G30" s="25">
        <v>34215000</v>
      </c>
      <c r="H30" s="19"/>
      <c r="I30" s="25">
        <v>38840000</v>
      </c>
      <c r="J30" s="25"/>
      <c r="K30" s="19"/>
      <c r="L30" s="25">
        <v>40230000</v>
      </c>
      <c r="M30" s="25"/>
      <c r="N30" s="25">
        <v>40230000</v>
      </c>
      <c r="O30" s="25"/>
      <c r="P30" s="25">
        <v>37596446.5</v>
      </c>
      <c r="R30" s="25">
        <v>-2633553.5</v>
      </c>
      <c r="S30" s="18"/>
      <c r="T30" s="18">
        <v>-6.5462428535918465E-2</v>
      </c>
      <c r="U30" s="18"/>
    </row>
    <row r="31" spans="1:21" ht="13.2" hidden="1">
      <c r="B31" s="16" t="s">
        <v>64</v>
      </c>
      <c r="C31" s="9"/>
      <c r="E31" s="25">
        <v>7545000</v>
      </c>
      <c r="F31" s="19"/>
      <c r="G31" s="25">
        <v>0</v>
      </c>
      <c r="H31" s="19"/>
      <c r="I31" s="25">
        <v>0</v>
      </c>
      <c r="J31" s="25"/>
      <c r="K31" s="19"/>
      <c r="L31" s="25"/>
      <c r="M31" s="27"/>
      <c r="N31" s="25"/>
      <c r="O31" s="27"/>
      <c r="P31" s="25">
        <v>0</v>
      </c>
      <c r="R31" s="25"/>
      <c r="S31" s="18"/>
      <c r="T31" s="18">
        <v>0</v>
      </c>
      <c r="U31" s="18"/>
    </row>
    <row r="32" spans="1:21" ht="13.2">
      <c r="B32" s="16" t="s">
        <v>65</v>
      </c>
      <c r="E32" s="19">
        <v>18187425</v>
      </c>
      <c r="F32" s="19"/>
      <c r="G32" s="19">
        <v>26141319</v>
      </c>
      <c r="H32" s="19"/>
      <c r="I32" s="25">
        <v>26721238</v>
      </c>
      <c r="J32" s="25"/>
      <c r="K32" s="19"/>
      <c r="L32" s="25">
        <v>26463588</v>
      </c>
      <c r="M32" s="25"/>
      <c r="N32" s="25">
        <v>26463588</v>
      </c>
      <c r="O32" s="25"/>
      <c r="P32" s="25">
        <v>24462037.5</v>
      </c>
      <c r="R32" s="25">
        <v>-2001550.5</v>
      </c>
      <c r="S32" s="18"/>
      <c r="T32" s="18">
        <v>-7.5634131698241375E-2</v>
      </c>
      <c r="U32" s="18"/>
    </row>
    <row r="33" spans="1:21" ht="13.2">
      <c r="B33" s="16" t="s">
        <v>66</v>
      </c>
      <c r="E33" s="19">
        <v>0</v>
      </c>
      <c r="F33" s="19"/>
      <c r="G33" s="19">
        <v>0</v>
      </c>
      <c r="H33" s="19"/>
      <c r="I33" s="25">
        <v>0</v>
      </c>
      <c r="J33" s="19"/>
      <c r="K33" s="19"/>
      <c r="L33" s="25">
        <v>1571373</v>
      </c>
      <c r="M33" s="25"/>
      <c r="N33" s="25">
        <v>0</v>
      </c>
      <c r="O33" s="25"/>
      <c r="P33" s="25"/>
      <c r="R33" s="25">
        <v>0</v>
      </c>
      <c r="S33" s="18"/>
      <c r="T33" s="18">
        <v>0</v>
      </c>
      <c r="U33" s="18"/>
    </row>
    <row r="34" spans="1:21" ht="13.2">
      <c r="B34" s="16" t="s">
        <v>67</v>
      </c>
      <c r="E34" s="19">
        <v>3899</v>
      </c>
      <c r="F34" s="19"/>
      <c r="G34" s="19">
        <v>18375</v>
      </c>
      <c r="H34" s="19"/>
      <c r="I34" s="25">
        <v>795328</v>
      </c>
      <c r="J34" s="25"/>
      <c r="K34" s="19"/>
      <c r="L34" s="25">
        <v>30000</v>
      </c>
      <c r="M34" s="25"/>
      <c r="N34" s="25">
        <v>30000</v>
      </c>
      <c r="O34" s="25"/>
      <c r="P34" s="25">
        <v>30000</v>
      </c>
      <c r="R34" s="49">
        <v>0</v>
      </c>
      <c r="S34" s="18"/>
      <c r="T34" s="18">
        <v>0</v>
      </c>
      <c r="U34" s="18"/>
    </row>
    <row r="35" spans="1:21" ht="13.2" hidden="1">
      <c r="B35" s="16" t="s">
        <v>68</v>
      </c>
      <c r="C35" s="9"/>
      <c r="E35" s="32"/>
      <c r="F35" s="32"/>
      <c r="G35" s="32"/>
      <c r="H35" s="32"/>
      <c r="I35" s="25">
        <v>0</v>
      </c>
      <c r="J35" s="32"/>
      <c r="K35" s="32"/>
      <c r="L35" s="25"/>
      <c r="M35" s="28"/>
      <c r="N35" s="25"/>
      <c r="O35" s="28"/>
      <c r="P35" s="25">
        <v>0</v>
      </c>
      <c r="Q35" s="9"/>
      <c r="R35" s="25"/>
      <c r="S35" s="18"/>
      <c r="T35" s="18" t="e">
        <v>#DIV/0!</v>
      </c>
      <c r="U35" s="18"/>
    </row>
    <row r="36" spans="1:21" ht="13.2">
      <c r="B36" s="9"/>
      <c r="C36" s="9" t="s">
        <v>69</v>
      </c>
      <c r="E36" s="54">
        <v>57411324</v>
      </c>
      <c r="F36" s="32"/>
      <c r="G36" s="54">
        <v>60374694</v>
      </c>
      <c r="H36" s="32"/>
      <c r="I36" s="55">
        <v>66356566</v>
      </c>
      <c r="J36" s="32"/>
      <c r="K36" s="32"/>
      <c r="L36" s="55">
        <v>68294961</v>
      </c>
      <c r="M36" s="32"/>
      <c r="N36" s="55">
        <v>66723588</v>
      </c>
      <c r="O36" s="32"/>
      <c r="P36" s="55">
        <v>62088484</v>
      </c>
      <c r="Q36" s="9"/>
      <c r="R36" s="55">
        <v>-4635104</v>
      </c>
      <c r="S36" s="56"/>
      <c r="T36" s="56">
        <v>-6.9467247474761101E-2</v>
      </c>
      <c r="U36" s="56"/>
    </row>
    <row r="37" spans="1:21" ht="13.2">
      <c r="E37" s="19"/>
      <c r="F37" s="19"/>
      <c r="G37" s="19"/>
      <c r="H37" s="19"/>
      <c r="I37" s="25"/>
      <c r="J37" s="19"/>
      <c r="K37" s="19"/>
      <c r="L37" s="25"/>
      <c r="M37" s="19"/>
      <c r="N37" s="25"/>
      <c r="O37" s="19"/>
      <c r="P37" s="25"/>
      <c r="R37" s="25"/>
    </row>
    <row r="38" spans="1:21" ht="13.2">
      <c r="A38" s="16" t="s">
        <v>70</v>
      </c>
      <c r="E38" s="25">
        <v>4850254</v>
      </c>
      <c r="F38" s="25"/>
      <c r="G38" s="25">
        <v>6272872</v>
      </c>
      <c r="H38" s="25"/>
      <c r="I38" s="25">
        <v>399069</v>
      </c>
      <c r="J38" s="25"/>
      <c r="K38" s="19"/>
      <c r="L38" s="25">
        <v>-2827776</v>
      </c>
      <c r="M38" s="19"/>
      <c r="N38" s="25">
        <v>-5702109</v>
      </c>
      <c r="O38" s="19"/>
      <c r="P38" s="25">
        <v>1181516</v>
      </c>
      <c r="R38" s="25">
        <v>6883625</v>
      </c>
      <c r="T38" s="57"/>
    </row>
    <row r="39" spans="1:21" ht="13.2"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R39" s="19"/>
    </row>
    <row r="40" spans="1:21" ht="13.2"/>
    <row r="41" spans="1:21" ht="13.2"/>
    <row r="42" spans="1:21" ht="13.2"/>
    <row r="43" spans="1:21" ht="13.2"/>
    <row r="44" spans="1:21" ht="13.2"/>
    <row r="45" spans="1:21" ht="13.2"/>
    <row r="46" spans="1:21" ht="13.2"/>
    <row r="47" spans="1:21" ht="13.2"/>
    <row r="48" spans="1:21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</sheetData>
  <mergeCells count="1">
    <mergeCell ref="A1:T4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00FF"/>
    <outlinePr summaryBelow="0" summaryRight="0"/>
    <pageSetUpPr fitToPage="1"/>
  </sheetPr>
  <dimension ref="A1:Q180"/>
  <sheetViews>
    <sheetView workbookViewId="0">
      <pane ySplit="7" topLeftCell="A151" activePane="bottomLeft" state="frozen"/>
      <selection pane="bottomLeft" activeCell="M186" sqref="M186"/>
    </sheetView>
  </sheetViews>
  <sheetFormatPr defaultColWidth="12.6640625" defaultRowHeight="15.75" customHeight="1"/>
  <cols>
    <col min="1" max="1" width="5.88671875" customWidth="1"/>
    <col min="2" max="2" width="4.88671875" customWidth="1"/>
    <col min="4" max="4" width="14.33203125" customWidth="1"/>
    <col min="5" max="5" width="3.88671875" customWidth="1"/>
    <col min="6" max="6" width="16.33203125" customWidth="1"/>
    <col min="7" max="7" width="2" customWidth="1"/>
    <col min="8" max="8" width="16.33203125" customWidth="1"/>
    <col min="9" max="9" width="2" customWidth="1"/>
    <col min="10" max="10" width="16.33203125" customWidth="1"/>
    <col min="11" max="11" width="2" customWidth="1"/>
    <col min="12" max="12" width="17" customWidth="1"/>
  </cols>
  <sheetData>
    <row r="1" spans="1:17" ht="13.2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7" ht="15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7" ht="15.75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7" ht="15.75" customHeight="1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6" spans="1:17" ht="13.2">
      <c r="E6" s="3"/>
      <c r="F6" s="2" t="s">
        <v>3</v>
      </c>
      <c r="G6" s="3"/>
      <c r="H6" s="2" t="s">
        <v>4</v>
      </c>
      <c r="J6" s="2" t="s">
        <v>4</v>
      </c>
      <c r="L6" s="2" t="s">
        <v>4</v>
      </c>
    </row>
    <row r="7" spans="1:17" ht="75" customHeight="1">
      <c r="A7" s="4"/>
      <c r="B7" s="4"/>
      <c r="C7" s="4"/>
      <c r="D7" s="4"/>
      <c r="E7" s="6"/>
      <c r="F7" s="7" t="s">
        <v>7</v>
      </c>
      <c r="G7" s="6"/>
      <c r="H7" s="7" t="s">
        <v>6</v>
      </c>
      <c r="I7" s="4"/>
      <c r="J7" s="7" t="s">
        <v>8</v>
      </c>
      <c r="K7" s="4"/>
      <c r="L7" s="7" t="s">
        <v>9</v>
      </c>
      <c r="M7" s="4"/>
      <c r="N7" s="4"/>
      <c r="O7" s="4"/>
      <c r="P7" s="4"/>
      <c r="Q7" s="4"/>
    </row>
    <row r="8" spans="1:17" ht="7.5" customHeight="1">
      <c r="A8" s="9"/>
      <c r="E8" s="9"/>
      <c r="F8" s="10"/>
      <c r="G8" s="9"/>
      <c r="H8" s="10"/>
    </row>
    <row r="9" spans="1:17" ht="13.2">
      <c r="A9" s="60" t="s">
        <v>61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7" ht="13.2">
      <c r="A10" s="62" t="s">
        <v>73</v>
      </c>
      <c r="B10" s="63" t="s">
        <v>74</v>
      </c>
      <c r="C10" s="61"/>
      <c r="D10" s="61"/>
      <c r="E10" s="61"/>
      <c r="F10" s="61"/>
      <c r="G10" s="61"/>
      <c r="H10" s="103"/>
      <c r="I10" s="61"/>
      <c r="J10" s="61"/>
      <c r="K10" s="61"/>
      <c r="L10" s="61"/>
    </row>
    <row r="11" spans="1:17" ht="13.2">
      <c r="A11" s="61"/>
      <c r="B11" s="61"/>
      <c r="C11" s="61" t="s">
        <v>75</v>
      </c>
      <c r="D11" s="61"/>
      <c r="E11" s="61"/>
      <c r="F11" s="64">
        <v>133342914</v>
      </c>
      <c r="G11" s="61"/>
      <c r="H11" s="104">
        <v>142485607</v>
      </c>
      <c r="I11" s="61"/>
      <c r="J11" s="64">
        <v>9142693</v>
      </c>
      <c r="K11" s="61"/>
      <c r="L11" s="65">
        <v>6.8565270742470805E-2</v>
      </c>
    </row>
    <row r="12" spans="1:17" ht="13.2">
      <c r="A12" s="61"/>
      <c r="B12" s="61"/>
      <c r="C12" s="61" t="s">
        <v>78</v>
      </c>
      <c r="D12" s="61"/>
      <c r="E12" s="66"/>
      <c r="F12" s="66">
        <v>1130271</v>
      </c>
      <c r="G12" s="66"/>
      <c r="H12" s="105">
        <v>567226</v>
      </c>
      <c r="I12" s="66"/>
      <c r="J12" s="67">
        <v>-563045</v>
      </c>
      <c r="K12" s="61"/>
      <c r="L12" s="65">
        <v>-0.49815044356618898</v>
      </c>
    </row>
    <row r="13" spans="1:17" ht="13.2">
      <c r="A13" s="61"/>
      <c r="B13" s="61"/>
      <c r="C13" s="61" t="s">
        <v>79</v>
      </c>
      <c r="D13" s="61"/>
      <c r="E13" s="66"/>
      <c r="F13" s="66">
        <v>4497631</v>
      </c>
      <c r="G13" s="66"/>
      <c r="H13" s="105">
        <v>3874786</v>
      </c>
      <c r="I13" s="66"/>
      <c r="J13" s="67">
        <v>-622845</v>
      </c>
      <c r="K13" s="61"/>
      <c r="L13" s="65">
        <v>-0.13848290355522719</v>
      </c>
    </row>
    <row r="14" spans="1:17" ht="13.2">
      <c r="A14" s="61"/>
      <c r="B14" s="61"/>
      <c r="C14" s="61" t="s">
        <v>80</v>
      </c>
      <c r="D14" s="61"/>
      <c r="E14" s="66"/>
      <c r="F14" s="66">
        <v>850055</v>
      </c>
      <c r="G14" s="66"/>
      <c r="H14" s="105">
        <v>550358</v>
      </c>
      <c r="I14" s="66"/>
      <c r="J14" s="67">
        <v>-299697</v>
      </c>
      <c r="K14" s="61"/>
      <c r="L14" s="65">
        <v>-0.35256189305397884</v>
      </c>
    </row>
    <row r="15" spans="1:17" ht="13.2">
      <c r="A15" s="61"/>
      <c r="B15" s="61"/>
      <c r="C15" s="61" t="s">
        <v>81</v>
      </c>
      <c r="D15" s="61"/>
      <c r="E15" s="66"/>
      <c r="F15" s="69">
        <v>87411</v>
      </c>
      <c r="G15" s="66"/>
      <c r="H15" s="106">
        <v>0</v>
      </c>
      <c r="I15" s="66"/>
      <c r="J15" s="69">
        <v>-87411</v>
      </c>
      <c r="K15" s="61"/>
      <c r="L15" s="65">
        <v>-1</v>
      </c>
    </row>
    <row r="16" spans="1:17" ht="13.2">
      <c r="A16" s="61"/>
      <c r="B16" s="61"/>
      <c r="C16" s="63"/>
      <c r="D16" s="63" t="s">
        <v>28</v>
      </c>
      <c r="E16" s="66"/>
      <c r="F16" s="70">
        <v>139908282</v>
      </c>
      <c r="G16" s="66"/>
      <c r="H16" s="107">
        <v>147477977</v>
      </c>
      <c r="I16" s="66"/>
      <c r="J16" s="71">
        <v>7569695</v>
      </c>
      <c r="K16" s="61"/>
      <c r="L16" s="72">
        <v>5.4104695531891386E-2</v>
      </c>
    </row>
    <row r="17" spans="1:12" ht="13.2">
      <c r="A17" s="61"/>
      <c r="B17" s="61"/>
      <c r="C17" s="61"/>
      <c r="D17" s="61"/>
      <c r="E17" s="66"/>
      <c r="F17" s="66"/>
      <c r="G17" s="66"/>
      <c r="H17" s="105"/>
      <c r="I17" s="66"/>
      <c r="J17" s="66"/>
      <c r="K17" s="61"/>
      <c r="L17" s="73"/>
    </row>
    <row r="18" spans="1:12" ht="13.2">
      <c r="A18" s="62" t="s">
        <v>82</v>
      </c>
      <c r="B18" s="63" t="s">
        <v>83</v>
      </c>
      <c r="C18" s="61"/>
      <c r="D18" s="61"/>
      <c r="E18" s="61"/>
      <c r="F18" s="61"/>
      <c r="G18" s="61"/>
      <c r="H18" s="103"/>
      <c r="I18" s="61"/>
      <c r="J18" s="61"/>
      <c r="K18" s="61"/>
      <c r="L18" s="61"/>
    </row>
    <row r="19" spans="1:12" ht="13.2">
      <c r="A19" s="61"/>
      <c r="B19" s="61"/>
      <c r="C19" s="61" t="s">
        <v>75</v>
      </c>
      <c r="D19" s="61"/>
      <c r="E19" s="61"/>
      <c r="F19" s="67">
        <v>2545889</v>
      </c>
      <c r="G19" s="61"/>
      <c r="H19" s="105">
        <v>2549168</v>
      </c>
      <c r="I19" s="61"/>
      <c r="J19" s="67">
        <v>3279</v>
      </c>
      <c r="K19" s="61"/>
      <c r="L19" s="65">
        <v>1.2879587444700063E-3</v>
      </c>
    </row>
    <row r="20" spans="1:12" ht="13.2">
      <c r="A20" s="61"/>
      <c r="B20" s="61"/>
      <c r="C20" s="61" t="s">
        <v>78</v>
      </c>
      <c r="D20" s="61"/>
      <c r="E20" s="66"/>
      <c r="F20" s="66">
        <v>215489</v>
      </c>
      <c r="G20" s="66"/>
      <c r="H20" s="105">
        <v>151266</v>
      </c>
      <c r="I20" s="66"/>
      <c r="J20" s="67">
        <v>-64223</v>
      </c>
      <c r="K20" s="61"/>
      <c r="L20" s="65">
        <v>-0.29803377434579026</v>
      </c>
    </row>
    <row r="21" spans="1:12" ht="13.2">
      <c r="A21" s="61"/>
      <c r="B21" s="61"/>
      <c r="C21" s="61" t="s">
        <v>79</v>
      </c>
      <c r="D21" s="61"/>
      <c r="E21" s="66"/>
      <c r="F21" s="66">
        <v>339152</v>
      </c>
      <c r="G21" s="66"/>
      <c r="H21" s="105">
        <v>362546</v>
      </c>
      <c r="I21" s="66"/>
      <c r="J21" s="67">
        <v>23394</v>
      </c>
      <c r="K21" s="61"/>
      <c r="L21" s="65">
        <v>6.8977921403972256E-2</v>
      </c>
    </row>
    <row r="22" spans="1:12" ht="13.2">
      <c r="A22" s="61"/>
      <c r="B22" s="61"/>
      <c r="C22" s="61" t="s">
        <v>80</v>
      </c>
      <c r="D22" s="61"/>
      <c r="E22" s="66"/>
      <c r="F22" s="66">
        <v>7801</v>
      </c>
      <c r="G22" s="66"/>
      <c r="H22" s="105">
        <v>9000</v>
      </c>
      <c r="I22" s="66"/>
      <c r="J22" s="67">
        <v>1199</v>
      </c>
      <c r="K22" s="61"/>
      <c r="L22" s="65">
        <v>0.15369824381489552</v>
      </c>
    </row>
    <row r="23" spans="1:12" ht="13.2">
      <c r="A23" s="61"/>
      <c r="B23" s="61"/>
      <c r="C23" s="61" t="s">
        <v>81</v>
      </c>
      <c r="D23" s="61"/>
      <c r="E23" s="66"/>
      <c r="F23" s="53">
        <v>0</v>
      </c>
      <c r="G23" s="66"/>
      <c r="H23" s="108">
        <v>0</v>
      </c>
      <c r="I23" s="66"/>
      <c r="J23" s="53">
        <v>0</v>
      </c>
      <c r="K23" s="61"/>
      <c r="L23" s="65">
        <v>0</v>
      </c>
    </row>
    <row r="24" spans="1:12" ht="17.25" customHeight="1">
      <c r="A24" s="61"/>
      <c r="B24" s="61"/>
      <c r="C24" s="63"/>
      <c r="D24" s="63" t="s">
        <v>28</v>
      </c>
      <c r="E24" s="66"/>
      <c r="F24" s="70">
        <v>3108331</v>
      </c>
      <c r="G24" s="66"/>
      <c r="H24" s="107">
        <v>3071980</v>
      </c>
      <c r="I24" s="66"/>
      <c r="J24" s="71">
        <v>-36351</v>
      </c>
      <c r="K24" s="61"/>
      <c r="L24" s="72">
        <v>-1.1694700467871666E-2</v>
      </c>
    </row>
    <row r="25" spans="1:12" ht="13.2">
      <c r="A25" s="61"/>
      <c r="B25" s="61"/>
      <c r="C25" s="61"/>
      <c r="D25" s="61"/>
      <c r="E25" s="67"/>
      <c r="F25" s="67"/>
      <c r="G25" s="67"/>
      <c r="H25" s="109"/>
      <c r="I25" s="67"/>
      <c r="J25" s="67"/>
      <c r="K25" s="61"/>
      <c r="L25" s="65"/>
    </row>
    <row r="26" spans="1:12" ht="13.2">
      <c r="A26" s="62" t="s">
        <v>84</v>
      </c>
      <c r="B26" s="63" t="s">
        <v>85</v>
      </c>
      <c r="C26" s="61"/>
      <c r="D26" s="61"/>
      <c r="E26" s="61"/>
      <c r="F26" s="67"/>
      <c r="G26" s="61"/>
      <c r="H26" s="103"/>
      <c r="I26" s="61"/>
      <c r="J26" s="61"/>
      <c r="K26" s="61"/>
      <c r="L26" s="61"/>
    </row>
    <row r="27" spans="1:12" ht="13.2">
      <c r="A27" s="61"/>
      <c r="B27" s="61"/>
      <c r="C27" s="61" t="s">
        <v>75</v>
      </c>
      <c r="D27" s="61"/>
      <c r="E27" s="61"/>
      <c r="F27" s="67">
        <v>8628441</v>
      </c>
      <c r="G27" s="61"/>
      <c r="H27" s="109">
        <v>8919411</v>
      </c>
      <c r="I27" s="61"/>
      <c r="J27" s="67">
        <v>290970</v>
      </c>
      <c r="K27" s="61"/>
      <c r="L27" s="65">
        <v>3.3722198482900909E-2</v>
      </c>
    </row>
    <row r="28" spans="1:12" ht="13.2">
      <c r="A28" s="61"/>
      <c r="B28" s="61"/>
      <c r="C28" s="61" t="s">
        <v>78</v>
      </c>
      <c r="D28" s="61"/>
      <c r="E28" s="66"/>
      <c r="F28" s="66">
        <v>307093</v>
      </c>
      <c r="G28" s="66"/>
      <c r="H28" s="105">
        <v>240137</v>
      </c>
      <c r="I28" s="66"/>
      <c r="J28" s="67">
        <v>-66956</v>
      </c>
      <c r="K28" s="61"/>
      <c r="L28" s="65">
        <v>-0.21803167118755556</v>
      </c>
    </row>
    <row r="29" spans="1:12" ht="13.2">
      <c r="A29" s="61"/>
      <c r="B29" s="61"/>
      <c r="C29" s="61" t="s">
        <v>79</v>
      </c>
      <c r="D29" s="61"/>
      <c r="E29" s="66"/>
      <c r="F29" s="66">
        <v>295256</v>
      </c>
      <c r="G29" s="66"/>
      <c r="H29" s="105">
        <v>189810</v>
      </c>
      <c r="I29" s="66"/>
      <c r="J29" s="67">
        <v>-105446</v>
      </c>
      <c r="K29" s="61"/>
      <c r="L29" s="65">
        <v>-0.35713414799360554</v>
      </c>
    </row>
    <row r="30" spans="1:12" ht="13.2">
      <c r="A30" s="61"/>
      <c r="B30" s="61"/>
      <c r="C30" s="61" t="s">
        <v>80</v>
      </c>
      <c r="D30" s="61"/>
      <c r="E30" s="66"/>
      <c r="F30" s="66">
        <v>281926</v>
      </c>
      <c r="G30" s="66"/>
      <c r="H30" s="105">
        <v>266987</v>
      </c>
      <c r="I30" s="66"/>
      <c r="J30" s="67">
        <v>-14939</v>
      </c>
      <c r="K30" s="61"/>
      <c r="L30" s="65">
        <v>-5.2989082241439243E-2</v>
      </c>
    </row>
    <row r="31" spans="1:12" ht="13.2">
      <c r="A31" s="61"/>
      <c r="B31" s="61"/>
      <c r="C31" s="61" t="s">
        <v>81</v>
      </c>
      <c r="D31" s="61"/>
      <c r="E31" s="66"/>
      <c r="F31" s="53">
        <v>0</v>
      </c>
      <c r="G31" s="66"/>
      <c r="H31" s="108">
        <v>0</v>
      </c>
      <c r="I31" s="66"/>
      <c r="J31" s="53">
        <v>0</v>
      </c>
      <c r="K31" s="61"/>
      <c r="L31" s="65">
        <v>0</v>
      </c>
    </row>
    <row r="32" spans="1:12" ht="13.2">
      <c r="A32" s="61"/>
      <c r="B32" s="61"/>
      <c r="C32" s="63"/>
      <c r="D32" s="63" t="s">
        <v>28</v>
      </c>
      <c r="E32" s="66"/>
      <c r="F32" s="70">
        <v>9512716</v>
      </c>
      <c r="G32" s="66"/>
      <c r="H32" s="107">
        <v>9616345</v>
      </c>
      <c r="I32" s="66"/>
      <c r="J32" s="71">
        <v>103629</v>
      </c>
      <c r="K32" s="61"/>
      <c r="L32" s="72">
        <v>1.0893734239516874E-2</v>
      </c>
    </row>
    <row r="33" spans="1:12" ht="13.2">
      <c r="A33" s="61"/>
      <c r="B33" s="61"/>
      <c r="C33" s="61"/>
      <c r="D33" s="61"/>
      <c r="E33" s="67"/>
      <c r="F33" s="67"/>
      <c r="G33" s="67"/>
      <c r="H33" s="109"/>
      <c r="I33" s="67"/>
      <c r="J33" s="67"/>
      <c r="K33" s="61"/>
      <c r="L33" s="65"/>
    </row>
    <row r="34" spans="1:12" ht="13.2">
      <c r="A34" s="61"/>
      <c r="B34" s="61"/>
      <c r="C34" s="61"/>
      <c r="D34" s="61"/>
      <c r="E34" s="67"/>
      <c r="F34" s="67"/>
      <c r="G34" s="67"/>
      <c r="H34" s="109"/>
      <c r="I34" s="67"/>
      <c r="J34" s="67"/>
      <c r="K34" s="61"/>
      <c r="L34" s="65"/>
    </row>
    <row r="35" spans="1:12" ht="13.2">
      <c r="A35" s="62" t="s">
        <v>87</v>
      </c>
      <c r="B35" s="63" t="s">
        <v>88</v>
      </c>
      <c r="C35" s="61"/>
      <c r="D35" s="61"/>
      <c r="E35" s="61"/>
      <c r="F35" s="61"/>
      <c r="G35" s="61"/>
      <c r="H35" s="103"/>
      <c r="I35" s="61"/>
      <c r="J35" s="61"/>
      <c r="K35" s="61"/>
      <c r="L35" s="61"/>
    </row>
    <row r="36" spans="1:12" ht="13.2">
      <c r="A36" s="61"/>
      <c r="B36" s="61"/>
      <c r="C36" s="61" t="s">
        <v>75</v>
      </c>
      <c r="D36" s="61"/>
      <c r="E36" s="61"/>
      <c r="F36" s="67">
        <v>2816306</v>
      </c>
      <c r="G36" s="61"/>
      <c r="H36" s="109">
        <v>2423259</v>
      </c>
      <c r="I36" s="61"/>
      <c r="J36" s="67">
        <v>-393047</v>
      </c>
      <c r="K36" s="61"/>
      <c r="L36" s="65">
        <v>-0.13956118404747211</v>
      </c>
    </row>
    <row r="37" spans="1:12" ht="13.2">
      <c r="A37" s="61"/>
      <c r="B37" s="61"/>
      <c r="C37" s="61" t="s">
        <v>78</v>
      </c>
      <c r="D37" s="61"/>
      <c r="E37" s="66"/>
      <c r="F37" s="66">
        <v>119406</v>
      </c>
      <c r="G37" s="66"/>
      <c r="H37" s="105">
        <v>48750</v>
      </c>
      <c r="I37" s="66"/>
      <c r="J37" s="67">
        <v>-70656</v>
      </c>
      <c r="K37" s="61"/>
      <c r="L37" s="65">
        <v>-0.59172905884126425</v>
      </c>
    </row>
    <row r="38" spans="1:12" ht="13.2">
      <c r="A38" s="61"/>
      <c r="B38" s="61"/>
      <c r="C38" s="61" t="s">
        <v>79</v>
      </c>
      <c r="D38" s="61"/>
      <c r="E38" s="66"/>
      <c r="F38" s="66">
        <v>143293</v>
      </c>
      <c r="G38" s="66"/>
      <c r="H38" s="105">
        <v>95325</v>
      </c>
      <c r="I38" s="66"/>
      <c r="J38" s="67">
        <v>-47968</v>
      </c>
      <c r="K38" s="61"/>
      <c r="L38" s="65">
        <v>-0.33475466352159561</v>
      </c>
    </row>
    <row r="39" spans="1:12" ht="13.2">
      <c r="A39" s="61"/>
      <c r="B39" s="61"/>
      <c r="C39" s="61" t="s">
        <v>80</v>
      </c>
      <c r="D39" s="61"/>
      <c r="E39" s="66"/>
      <c r="F39" s="66">
        <v>90701</v>
      </c>
      <c r="G39" s="66"/>
      <c r="H39" s="105">
        <v>84871</v>
      </c>
      <c r="I39" s="66"/>
      <c r="J39" s="67">
        <v>-5830</v>
      </c>
      <c r="K39" s="61"/>
      <c r="L39" s="65">
        <v>-6.4277130351374293E-2</v>
      </c>
    </row>
    <row r="40" spans="1:12" ht="13.2">
      <c r="A40" s="61"/>
      <c r="B40" s="61"/>
      <c r="C40" s="61" t="s">
        <v>81</v>
      </c>
      <c r="D40" s="61"/>
      <c r="E40" s="66"/>
      <c r="F40" s="53">
        <v>0</v>
      </c>
      <c r="G40" s="66"/>
      <c r="H40" s="108">
        <v>0</v>
      </c>
      <c r="I40" s="66"/>
      <c r="J40" s="74">
        <v>0</v>
      </c>
      <c r="K40" s="61"/>
      <c r="L40" s="65">
        <v>0</v>
      </c>
    </row>
    <row r="41" spans="1:12" ht="13.2">
      <c r="A41" s="61"/>
      <c r="B41" s="61"/>
      <c r="C41" s="63"/>
      <c r="D41" s="63" t="s">
        <v>28</v>
      </c>
      <c r="E41" s="66"/>
      <c r="F41" s="70">
        <v>3169706</v>
      </c>
      <c r="G41" s="66"/>
      <c r="H41" s="107">
        <v>2652205</v>
      </c>
      <c r="I41" s="66"/>
      <c r="J41" s="71">
        <v>-517501</v>
      </c>
      <c r="K41" s="61"/>
      <c r="L41" s="72">
        <v>-0.16326466871059966</v>
      </c>
    </row>
    <row r="42" spans="1:12" ht="13.2">
      <c r="A42" s="61"/>
      <c r="B42" s="61"/>
      <c r="C42" s="63"/>
      <c r="D42" s="61"/>
      <c r="E42" s="66"/>
      <c r="F42" s="66"/>
      <c r="G42" s="66"/>
      <c r="H42" s="106"/>
      <c r="I42" s="66"/>
      <c r="J42" s="67"/>
      <c r="K42" s="61"/>
      <c r="L42" s="65"/>
    </row>
    <row r="43" spans="1:12" ht="13.2">
      <c r="A43" s="62" t="s">
        <v>89</v>
      </c>
      <c r="B43" s="63" t="s">
        <v>90</v>
      </c>
      <c r="C43" s="61"/>
      <c r="D43" s="61"/>
      <c r="E43" s="61"/>
      <c r="F43" s="61"/>
      <c r="G43" s="61"/>
      <c r="H43" s="103"/>
      <c r="I43" s="61"/>
      <c r="J43" s="61"/>
      <c r="K43" s="61"/>
      <c r="L43" s="61"/>
    </row>
    <row r="44" spans="1:12" ht="13.2">
      <c r="A44" s="61"/>
      <c r="B44" s="61"/>
      <c r="C44" s="61" t="s">
        <v>75</v>
      </c>
      <c r="D44" s="61"/>
      <c r="E44" s="61"/>
      <c r="F44" s="67">
        <v>14977080</v>
      </c>
      <c r="G44" s="61"/>
      <c r="H44" s="109">
        <v>15461809</v>
      </c>
      <c r="I44" s="61"/>
      <c r="J44" s="67">
        <v>484729</v>
      </c>
      <c r="K44" s="61"/>
      <c r="L44" s="65">
        <v>3.2364719958763659E-2</v>
      </c>
    </row>
    <row r="45" spans="1:12" ht="13.2">
      <c r="A45" s="61"/>
      <c r="B45" s="61"/>
      <c r="C45" s="61" t="s">
        <v>78</v>
      </c>
      <c r="D45" s="61"/>
      <c r="E45" s="66"/>
      <c r="F45" s="66">
        <v>52023</v>
      </c>
      <c r="G45" s="66"/>
      <c r="H45" s="105">
        <v>56078</v>
      </c>
      <c r="I45" s="66"/>
      <c r="J45" s="67">
        <v>4055</v>
      </c>
      <c r="K45" s="61"/>
      <c r="L45" s="65">
        <v>7.7946292985794738E-2</v>
      </c>
    </row>
    <row r="46" spans="1:12" ht="13.2">
      <c r="A46" s="61"/>
      <c r="B46" s="61"/>
      <c r="C46" s="61" t="s">
        <v>79</v>
      </c>
      <c r="D46" s="61"/>
      <c r="E46" s="66"/>
      <c r="F46" s="66">
        <v>181936</v>
      </c>
      <c r="G46" s="66"/>
      <c r="H46" s="105">
        <v>178890</v>
      </c>
      <c r="I46" s="66"/>
      <c r="J46" s="67">
        <v>-3046</v>
      </c>
      <c r="K46" s="61"/>
      <c r="L46" s="65">
        <v>-1.674215108609621E-2</v>
      </c>
    </row>
    <row r="47" spans="1:12" ht="13.2">
      <c r="A47" s="61"/>
      <c r="B47" s="61"/>
      <c r="C47" s="61" t="s">
        <v>80</v>
      </c>
      <c r="D47" s="61"/>
      <c r="E47" s="66"/>
      <c r="F47" s="66">
        <v>120278</v>
      </c>
      <c r="G47" s="66"/>
      <c r="H47" s="105">
        <v>118684</v>
      </c>
      <c r="I47" s="66"/>
      <c r="J47" s="67">
        <v>-1594</v>
      </c>
      <c r="K47" s="61"/>
      <c r="L47" s="65">
        <v>-1.3252631403914266E-2</v>
      </c>
    </row>
    <row r="48" spans="1:12" ht="13.2">
      <c r="A48" s="61"/>
      <c r="B48" s="61"/>
      <c r="C48" s="61" t="s">
        <v>81</v>
      </c>
      <c r="D48" s="61"/>
      <c r="E48" s="66"/>
      <c r="F48" s="53">
        <v>0</v>
      </c>
      <c r="G48" s="66"/>
      <c r="H48" s="108">
        <v>0</v>
      </c>
      <c r="I48" s="66"/>
      <c r="J48" s="74">
        <v>0</v>
      </c>
      <c r="K48" s="61"/>
      <c r="L48" s="65">
        <v>0</v>
      </c>
    </row>
    <row r="49" spans="1:12" ht="13.2">
      <c r="A49" s="61"/>
      <c r="B49" s="61"/>
      <c r="C49" s="63"/>
      <c r="D49" s="63" t="s">
        <v>28</v>
      </c>
      <c r="E49" s="66"/>
      <c r="F49" s="70">
        <v>15331317</v>
      </c>
      <c r="G49" s="66"/>
      <c r="H49" s="107">
        <v>15815461</v>
      </c>
      <c r="I49" s="66"/>
      <c r="J49" s="71">
        <v>484144</v>
      </c>
      <c r="K49" s="61"/>
      <c r="L49" s="72">
        <v>3.1578761302763485E-2</v>
      </c>
    </row>
    <row r="50" spans="1:12" ht="13.2">
      <c r="A50" s="61"/>
      <c r="B50" s="61"/>
      <c r="C50" s="63"/>
      <c r="D50" s="61"/>
      <c r="E50" s="61"/>
      <c r="F50" s="61"/>
      <c r="G50" s="61"/>
      <c r="H50" s="103"/>
      <c r="I50" s="61"/>
      <c r="J50" s="61"/>
      <c r="K50" s="61"/>
      <c r="L50" s="61"/>
    </row>
    <row r="51" spans="1:12" ht="13.2">
      <c r="A51" s="62" t="s">
        <v>91</v>
      </c>
      <c r="B51" s="63" t="s">
        <v>92</v>
      </c>
      <c r="C51" s="61"/>
      <c r="D51" s="61"/>
      <c r="E51" s="61"/>
      <c r="F51" s="61"/>
      <c r="G51" s="61"/>
      <c r="H51" s="103"/>
      <c r="I51" s="61"/>
      <c r="J51" s="61"/>
      <c r="K51" s="61"/>
      <c r="L51" s="61"/>
    </row>
    <row r="52" spans="1:12" ht="13.2">
      <c r="A52" s="61"/>
      <c r="B52" s="61"/>
      <c r="C52" s="61" t="s">
        <v>75</v>
      </c>
      <c r="D52" s="61"/>
      <c r="E52" s="61"/>
      <c r="F52" s="67">
        <v>10967268</v>
      </c>
      <c r="G52" s="61"/>
      <c r="H52" s="109">
        <v>11243267</v>
      </c>
      <c r="I52" s="61"/>
      <c r="J52" s="67">
        <v>275999</v>
      </c>
      <c r="K52" s="61"/>
      <c r="L52" s="65">
        <v>2.5165702160282761E-2</v>
      </c>
    </row>
    <row r="53" spans="1:12" ht="13.2">
      <c r="A53" s="61"/>
      <c r="B53" s="61"/>
      <c r="C53" s="61" t="s">
        <v>78</v>
      </c>
      <c r="D53" s="61"/>
      <c r="E53" s="66"/>
      <c r="F53" s="66">
        <v>133173</v>
      </c>
      <c r="G53" s="66"/>
      <c r="H53" s="105">
        <v>42880</v>
      </c>
      <c r="I53" s="66"/>
      <c r="J53" s="67">
        <v>-90293</v>
      </c>
      <c r="K53" s="61"/>
      <c r="L53" s="65">
        <v>-0.67801281040451145</v>
      </c>
    </row>
    <row r="54" spans="1:12" ht="13.2">
      <c r="A54" s="61"/>
      <c r="B54" s="61"/>
      <c r="C54" s="61" t="s">
        <v>79</v>
      </c>
      <c r="D54" s="61"/>
      <c r="E54" s="66"/>
      <c r="F54" s="66">
        <v>701052</v>
      </c>
      <c r="G54" s="66"/>
      <c r="H54" s="105">
        <v>713853</v>
      </c>
      <c r="I54" s="66"/>
      <c r="J54" s="67">
        <v>12801</v>
      </c>
      <c r="K54" s="61"/>
      <c r="L54" s="65">
        <v>1.8259701134865889E-2</v>
      </c>
    </row>
    <row r="55" spans="1:12" ht="13.2">
      <c r="A55" s="61"/>
      <c r="B55" s="61"/>
      <c r="C55" s="61" t="s">
        <v>80</v>
      </c>
      <c r="D55" s="61"/>
      <c r="E55" s="66"/>
      <c r="F55" s="66">
        <v>46246</v>
      </c>
      <c r="G55" s="66"/>
      <c r="H55" s="105">
        <v>26739</v>
      </c>
      <c r="I55" s="66"/>
      <c r="J55" s="67">
        <v>-19507</v>
      </c>
      <c r="K55" s="61"/>
      <c r="L55" s="65">
        <v>-0.42180945379059809</v>
      </c>
    </row>
    <row r="56" spans="1:12" ht="13.2">
      <c r="A56" s="61"/>
      <c r="B56" s="61"/>
      <c r="C56" s="61" t="s">
        <v>81</v>
      </c>
      <c r="D56" s="61"/>
      <c r="E56" s="66"/>
      <c r="F56" s="68">
        <v>0</v>
      </c>
      <c r="G56" s="66"/>
      <c r="H56" s="106">
        <v>0</v>
      </c>
      <c r="I56" s="66"/>
      <c r="J56" s="75">
        <v>0</v>
      </c>
      <c r="K56" s="61"/>
      <c r="L56" s="65">
        <v>0</v>
      </c>
    </row>
    <row r="57" spans="1:12" ht="13.2">
      <c r="A57" s="61"/>
      <c r="B57" s="61"/>
      <c r="C57" s="63"/>
      <c r="D57" s="63" t="s">
        <v>28</v>
      </c>
      <c r="E57" s="66"/>
      <c r="F57" s="70">
        <v>11847739</v>
      </c>
      <c r="G57" s="66"/>
      <c r="H57" s="107">
        <v>12026739</v>
      </c>
      <c r="I57" s="66"/>
      <c r="J57" s="71">
        <v>179000</v>
      </c>
      <c r="K57" s="61"/>
      <c r="L57" s="72">
        <v>1.5108367934168705E-2</v>
      </c>
    </row>
    <row r="58" spans="1:12" ht="13.2">
      <c r="A58" s="61"/>
      <c r="B58" s="61"/>
      <c r="C58" s="61"/>
      <c r="D58" s="61"/>
      <c r="E58" s="61"/>
      <c r="F58" s="61"/>
      <c r="G58" s="61"/>
      <c r="H58" s="103"/>
      <c r="I58" s="61"/>
      <c r="J58" s="61"/>
      <c r="K58" s="61"/>
      <c r="L58" s="61"/>
    </row>
    <row r="59" spans="1:12" ht="13.2">
      <c r="A59" s="61"/>
      <c r="B59" s="61"/>
      <c r="C59" s="61"/>
      <c r="D59" s="61"/>
      <c r="E59" s="61"/>
      <c r="F59" s="61"/>
      <c r="G59" s="61"/>
      <c r="H59" s="103"/>
      <c r="I59" s="61"/>
      <c r="J59" s="61"/>
      <c r="K59" s="61"/>
      <c r="L59" s="61"/>
    </row>
    <row r="60" spans="1:12" ht="13.2">
      <c r="A60" s="61"/>
      <c r="B60" s="61"/>
      <c r="C60" s="61"/>
      <c r="D60" s="61"/>
      <c r="E60" s="61"/>
      <c r="F60" s="61"/>
      <c r="G60" s="61"/>
      <c r="H60" s="103"/>
      <c r="I60" s="61"/>
      <c r="J60" s="61"/>
      <c r="K60" s="61"/>
      <c r="L60" s="61"/>
    </row>
    <row r="61" spans="1:12" ht="13.2">
      <c r="A61" s="61"/>
      <c r="B61" s="61"/>
      <c r="C61" s="61"/>
      <c r="D61" s="61"/>
      <c r="E61" s="61"/>
      <c r="F61" s="61"/>
      <c r="G61" s="61"/>
      <c r="H61" s="103"/>
      <c r="I61" s="61"/>
      <c r="J61" s="61"/>
      <c r="K61" s="61"/>
      <c r="L61" s="61"/>
    </row>
    <row r="62" spans="1:12" ht="13.2">
      <c r="A62" s="61"/>
      <c r="B62" s="61"/>
      <c r="C62" s="61"/>
      <c r="D62" s="61"/>
      <c r="E62" s="61"/>
      <c r="F62" s="61"/>
      <c r="G62" s="61"/>
      <c r="H62" s="103"/>
      <c r="I62" s="61"/>
      <c r="J62" s="61"/>
      <c r="K62" s="61"/>
      <c r="L62" s="61"/>
    </row>
    <row r="63" spans="1:12" ht="13.2">
      <c r="A63" s="62" t="s">
        <v>93</v>
      </c>
      <c r="B63" s="63" t="s">
        <v>94</v>
      </c>
      <c r="C63" s="61"/>
      <c r="D63" s="61"/>
      <c r="E63" s="61"/>
      <c r="F63" s="61"/>
      <c r="G63" s="61"/>
      <c r="H63" s="103"/>
      <c r="I63" s="61"/>
      <c r="J63" s="61"/>
      <c r="K63" s="61"/>
      <c r="L63" s="61"/>
    </row>
    <row r="64" spans="1:12" ht="13.2">
      <c r="A64" s="61"/>
      <c r="B64" s="61"/>
      <c r="C64" s="61" t="s">
        <v>75</v>
      </c>
      <c r="D64" s="61"/>
      <c r="E64" s="61"/>
      <c r="F64" s="67">
        <v>488224</v>
      </c>
      <c r="G64" s="61"/>
      <c r="H64" s="109">
        <v>398033</v>
      </c>
      <c r="I64" s="61"/>
      <c r="J64" s="67">
        <v>-90191</v>
      </c>
      <c r="K64" s="61"/>
      <c r="L64" s="65">
        <v>-0.1847328275545651</v>
      </c>
    </row>
    <row r="65" spans="1:12" ht="13.2">
      <c r="A65" s="61"/>
      <c r="B65" s="61"/>
      <c r="C65" s="61" t="s">
        <v>78</v>
      </c>
      <c r="D65" s="61"/>
      <c r="E65" s="66"/>
      <c r="F65" s="66">
        <v>92660</v>
      </c>
      <c r="G65" s="66"/>
      <c r="H65" s="108">
        <v>0</v>
      </c>
      <c r="I65" s="66"/>
      <c r="J65" s="67">
        <v>-92660</v>
      </c>
      <c r="K65" s="61"/>
      <c r="L65" s="65">
        <v>-1</v>
      </c>
    </row>
    <row r="66" spans="1:12" ht="13.2">
      <c r="A66" s="61"/>
      <c r="B66" s="61"/>
      <c r="C66" s="61" t="s">
        <v>79</v>
      </c>
      <c r="D66" s="61"/>
      <c r="E66" s="66"/>
      <c r="F66" s="53">
        <v>0</v>
      </c>
      <c r="G66" s="66"/>
      <c r="H66" s="108">
        <v>0</v>
      </c>
      <c r="I66" s="66"/>
      <c r="J66" s="53">
        <v>0</v>
      </c>
      <c r="K66" s="61"/>
      <c r="L66" s="65">
        <v>0</v>
      </c>
    </row>
    <row r="67" spans="1:12" ht="13.2">
      <c r="A67" s="61"/>
      <c r="B67" s="61"/>
      <c r="C67" s="61" t="s">
        <v>80</v>
      </c>
      <c r="D67" s="61"/>
      <c r="E67" s="66"/>
      <c r="F67" s="66">
        <v>1700</v>
      </c>
      <c r="G67" s="66"/>
      <c r="H67" s="105">
        <v>2000</v>
      </c>
      <c r="I67" s="66"/>
      <c r="J67" s="67">
        <v>300</v>
      </c>
      <c r="K67" s="61"/>
      <c r="L67" s="65">
        <v>0</v>
      </c>
    </row>
    <row r="68" spans="1:12" ht="13.2">
      <c r="A68" s="61"/>
      <c r="B68" s="61"/>
      <c r="C68" s="61" t="s">
        <v>81</v>
      </c>
      <c r="D68" s="61"/>
      <c r="E68" s="66"/>
      <c r="F68" s="53">
        <v>0</v>
      </c>
      <c r="G68" s="66"/>
      <c r="H68" s="108">
        <v>0</v>
      </c>
      <c r="I68" s="66"/>
      <c r="J68" s="74">
        <v>0</v>
      </c>
      <c r="K68" s="61"/>
      <c r="L68" s="65">
        <v>0</v>
      </c>
    </row>
    <row r="69" spans="1:12" ht="13.2">
      <c r="A69" s="61"/>
      <c r="B69" s="61"/>
      <c r="C69" s="63"/>
      <c r="D69" s="63" t="s">
        <v>28</v>
      </c>
      <c r="E69" s="66"/>
      <c r="F69" s="70">
        <v>582584</v>
      </c>
      <c r="G69" s="66"/>
      <c r="H69" s="107">
        <v>400033</v>
      </c>
      <c r="I69" s="66"/>
      <c r="J69" s="71">
        <v>-182551</v>
      </c>
      <c r="K69" s="61"/>
      <c r="L69" s="72">
        <v>-0.31334708814522882</v>
      </c>
    </row>
    <row r="70" spans="1:12" ht="24.75" customHeight="1">
      <c r="A70" s="61"/>
      <c r="B70" s="61"/>
      <c r="C70" s="61"/>
      <c r="D70" s="61"/>
      <c r="E70" s="61"/>
      <c r="F70" s="61"/>
      <c r="G70" s="61"/>
      <c r="H70" s="103"/>
      <c r="I70" s="61"/>
      <c r="J70" s="61"/>
      <c r="K70" s="61"/>
      <c r="L70" s="61"/>
    </row>
    <row r="71" spans="1:12" ht="13.2">
      <c r="A71" s="62" t="s">
        <v>95</v>
      </c>
      <c r="B71" s="63" t="s">
        <v>96</v>
      </c>
      <c r="C71" s="61"/>
      <c r="D71" s="61"/>
      <c r="E71" s="61"/>
      <c r="F71" s="61"/>
      <c r="G71" s="61"/>
      <c r="H71" s="103"/>
      <c r="I71" s="61"/>
      <c r="J71" s="61"/>
      <c r="K71" s="61"/>
      <c r="L71" s="61"/>
    </row>
    <row r="72" spans="1:12" ht="13.2">
      <c r="A72" s="61"/>
      <c r="B72" s="61"/>
      <c r="C72" s="61" t="s">
        <v>75</v>
      </c>
      <c r="D72" s="61"/>
      <c r="E72" s="61"/>
      <c r="F72" s="67">
        <v>3544125</v>
      </c>
      <c r="G72" s="61"/>
      <c r="H72" s="109">
        <v>3440679</v>
      </c>
      <c r="I72" s="61"/>
      <c r="J72" s="67">
        <v>-103446</v>
      </c>
      <c r="K72" s="61"/>
      <c r="L72" s="65">
        <v>-2.9188022431488731E-2</v>
      </c>
    </row>
    <row r="73" spans="1:12" ht="13.2">
      <c r="A73" s="61"/>
      <c r="B73" s="61"/>
      <c r="C73" s="61" t="s">
        <v>78</v>
      </c>
      <c r="D73" s="61"/>
      <c r="E73" s="66"/>
      <c r="F73" s="66">
        <v>12589</v>
      </c>
      <c r="G73" s="66"/>
      <c r="H73" s="105">
        <v>8500</v>
      </c>
      <c r="I73" s="66"/>
      <c r="J73" s="53">
        <v>0</v>
      </c>
      <c r="K73" s="61"/>
      <c r="L73" s="65">
        <v>0</v>
      </c>
    </row>
    <row r="74" spans="1:12" ht="13.2">
      <c r="A74" s="61"/>
      <c r="B74" s="61"/>
      <c r="C74" s="61" t="s">
        <v>79</v>
      </c>
      <c r="D74" s="61"/>
      <c r="E74" s="66"/>
      <c r="F74" s="66">
        <v>112644</v>
      </c>
      <c r="G74" s="66"/>
      <c r="H74" s="105">
        <v>70877</v>
      </c>
      <c r="I74" s="66"/>
      <c r="J74" s="67">
        <v>-41767</v>
      </c>
      <c r="K74" s="61"/>
      <c r="L74" s="65">
        <v>-0.3707876140762047</v>
      </c>
    </row>
    <row r="75" spans="1:12" ht="13.2">
      <c r="A75" s="61"/>
      <c r="B75" s="61"/>
      <c r="C75" s="61" t="s">
        <v>80</v>
      </c>
      <c r="D75" s="61"/>
      <c r="E75" s="66"/>
      <c r="F75" s="66">
        <v>6327</v>
      </c>
      <c r="G75" s="66"/>
      <c r="H75" s="105">
        <v>4400</v>
      </c>
      <c r="I75" s="66"/>
      <c r="J75" s="67">
        <v>-1927</v>
      </c>
      <c r="K75" s="61"/>
      <c r="L75" s="65">
        <v>-0.30456772562035722</v>
      </c>
    </row>
    <row r="76" spans="1:12" ht="13.2">
      <c r="A76" s="61"/>
      <c r="B76" s="61"/>
      <c r="C76" s="61" t="s">
        <v>81</v>
      </c>
      <c r="D76" s="61"/>
      <c r="E76" s="66"/>
      <c r="F76" s="53">
        <v>0</v>
      </c>
      <c r="G76" s="66"/>
      <c r="H76" s="108">
        <v>0</v>
      </c>
      <c r="I76" s="66"/>
      <c r="J76" s="74">
        <v>0</v>
      </c>
      <c r="K76" s="61"/>
      <c r="L76" s="65">
        <v>0</v>
      </c>
    </row>
    <row r="77" spans="1:12" ht="13.2">
      <c r="A77" s="61"/>
      <c r="B77" s="61"/>
      <c r="C77" s="63"/>
      <c r="D77" s="63" t="s">
        <v>28</v>
      </c>
      <c r="E77" s="66"/>
      <c r="F77" s="70">
        <v>3675685</v>
      </c>
      <c r="G77" s="66"/>
      <c r="H77" s="107">
        <v>3524456</v>
      </c>
      <c r="I77" s="66"/>
      <c r="J77" s="71">
        <v>-147140</v>
      </c>
      <c r="K77" s="61"/>
      <c r="L77" s="72">
        <v>-4.0030633745818806E-2</v>
      </c>
    </row>
    <row r="78" spans="1:12" ht="15" customHeight="1">
      <c r="A78" s="61"/>
      <c r="B78" s="61"/>
      <c r="C78" s="61"/>
      <c r="D78" s="61"/>
      <c r="E78" s="61"/>
      <c r="F78" s="61"/>
      <c r="G78" s="61"/>
      <c r="H78" s="103"/>
      <c r="I78" s="61"/>
      <c r="J78" s="61"/>
      <c r="K78" s="61"/>
      <c r="L78" s="61"/>
    </row>
    <row r="79" spans="1:12" ht="13.2">
      <c r="A79" s="62" t="s">
        <v>97</v>
      </c>
      <c r="B79" s="63" t="s">
        <v>98</v>
      </c>
      <c r="C79" s="61"/>
      <c r="D79" s="61"/>
      <c r="E79" s="61"/>
      <c r="F79" s="61"/>
      <c r="G79" s="61"/>
      <c r="H79" s="103"/>
      <c r="I79" s="61"/>
      <c r="J79" s="61"/>
      <c r="K79" s="61"/>
      <c r="L79" s="61"/>
    </row>
    <row r="80" spans="1:12" ht="13.2">
      <c r="A80" s="61"/>
      <c r="B80" s="61"/>
      <c r="C80" s="61" t="s">
        <v>75</v>
      </c>
      <c r="D80" s="61"/>
      <c r="E80" s="61"/>
      <c r="F80" s="67">
        <v>6227462</v>
      </c>
      <c r="G80" s="61"/>
      <c r="H80" s="109">
        <v>7191852</v>
      </c>
      <c r="I80" s="61"/>
      <c r="J80" s="67">
        <v>964390</v>
      </c>
      <c r="K80" s="61"/>
      <c r="L80" s="65">
        <v>0.15486084057999872</v>
      </c>
    </row>
    <row r="81" spans="1:12" ht="13.2">
      <c r="A81" s="61"/>
      <c r="B81" s="61"/>
      <c r="C81" s="61" t="s">
        <v>78</v>
      </c>
      <c r="D81" s="61"/>
      <c r="E81" s="66"/>
      <c r="F81" s="66">
        <v>206372</v>
      </c>
      <c r="G81" s="66"/>
      <c r="H81" s="105">
        <v>125997</v>
      </c>
      <c r="I81" s="66"/>
      <c r="J81" s="67">
        <v>-80375</v>
      </c>
      <c r="K81" s="61"/>
      <c r="L81" s="65">
        <v>-0.38946659430542901</v>
      </c>
    </row>
    <row r="82" spans="1:12" ht="13.2">
      <c r="A82" s="61"/>
      <c r="B82" s="61"/>
      <c r="C82" s="61" t="s">
        <v>79</v>
      </c>
      <c r="D82" s="61"/>
      <c r="E82" s="66"/>
      <c r="F82" s="66">
        <v>783050</v>
      </c>
      <c r="G82" s="66"/>
      <c r="H82" s="105">
        <v>709795</v>
      </c>
      <c r="I82" s="66"/>
      <c r="J82" s="67">
        <v>-73255</v>
      </c>
      <c r="K82" s="61"/>
      <c r="L82" s="65">
        <v>-9.3550858821275784E-2</v>
      </c>
    </row>
    <row r="83" spans="1:12" ht="13.2">
      <c r="A83" s="61"/>
      <c r="B83" s="61"/>
      <c r="C83" s="61" t="s">
        <v>80</v>
      </c>
      <c r="D83" s="61"/>
      <c r="E83" s="67"/>
      <c r="F83" s="67">
        <v>120517</v>
      </c>
      <c r="G83" s="67"/>
      <c r="H83" s="109">
        <v>74620</v>
      </c>
      <c r="I83" s="66"/>
      <c r="J83" s="67">
        <v>-45897</v>
      </c>
      <c r="K83" s="61"/>
      <c r="L83" s="65">
        <v>-0.38083423915298259</v>
      </c>
    </row>
    <row r="84" spans="1:12" ht="13.2">
      <c r="A84" s="61"/>
      <c r="B84" s="61"/>
      <c r="C84" s="61" t="s">
        <v>81</v>
      </c>
      <c r="D84" s="61"/>
      <c r="E84" s="66"/>
      <c r="F84" s="53">
        <v>0</v>
      </c>
      <c r="G84" s="66"/>
      <c r="H84" s="108">
        <v>0</v>
      </c>
      <c r="I84" s="66"/>
      <c r="J84" s="69">
        <v>0</v>
      </c>
      <c r="K84" s="61"/>
      <c r="L84" s="65">
        <v>0</v>
      </c>
    </row>
    <row r="85" spans="1:12" ht="13.2">
      <c r="A85" s="61"/>
      <c r="B85" s="61"/>
      <c r="C85" s="63"/>
      <c r="D85" s="63" t="s">
        <v>28</v>
      </c>
      <c r="E85" s="66"/>
      <c r="F85" s="70">
        <v>7337401</v>
      </c>
      <c r="G85" s="66"/>
      <c r="H85" s="107">
        <v>8102264</v>
      </c>
      <c r="I85" s="66"/>
      <c r="J85" s="71">
        <v>764863</v>
      </c>
      <c r="K85" s="61"/>
      <c r="L85" s="72">
        <v>0.10424167903594202</v>
      </c>
    </row>
    <row r="86" spans="1:12" ht="15" customHeight="1">
      <c r="A86" s="61"/>
      <c r="B86" s="61"/>
      <c r="C86" s="61"/>
      <c r="D86" s="61"/>
      <c r="E86" s="61"/>
      <c r="F86" s="61"/>
      <c r="G86" s="61"/>
      <c r="H86" s="103"/>
      <c r="I86" s="61"/>
      <c r="J86" s="61"/>
      <c r="K86" s="61"/>
      <c r="L86" s="61"/>
    </row>
    <row r="87" spans="1:12" ht="13.2">
      <c r="A87" s="62" t="s">
        <v>100</v>
      </c>
      <c r="B87" s="63" t="s">
        <v>101</v>
      </c>
      <c r="C87" s="61"/>
      <c r="D87" s="61"/>
      <c r="E87" s="61"/>
      <c r="F87" s="61"/>
      <c r="G87" s="61"/>
      <c r="H87" s="103"/>
      <c r="I87" s="61"/>
      <c r="J87" s="61"/>
      <c r="K87" s="61"/>
      <c r="L87" s="61"/>
    </row>
    <row r="88" spans="1:12" ht="13.2">
      <c r="A88" s="61"/>
      <c r="B88" s="61"/>
      <c r="C88" s="61" t="s">
        <v>75</v>
      </c>
      <c r="D88" s="61"/>
      <c r="E88" s="61"/>
      <c r="F88" s="67">
        <v>3674534</v>
      </c>
      <c r="G88" s="61"/>
      <c r="H88" s="109">
        <v>3835803</v>
      </c>
      <c r="I88" s="61"/>
      <c r="J88" s="67">
        <v>161269</v>
      </c>
      <c r="K88" s="61"/>
      <c r="L88" s="65">
        <v>4.3888286242554836E-2</v>
      </c>
    </row>
    <row r="89" spans="1:12" ht="13.2">
      <c r="A89" s="61"/>
      <c r="B89" s="61"/>
      <c r="C89" s="61" t="s">
        <v>78</v>
      </c>
      <c r="D89" s="61"/>
      <c r="E89" s="66"/>
      <c r="F89" s="67">
        <v>591187</v>
      </c>
      <c r="G89" s="66"/>
      <c r="H89" s="105">
        <v>451844</v>
      </c>
      <c r="I89" s="66"/>
      <c r="J89" s="67">
        <v>-139343</v>
      </c>
      <c r="K89" s="61"/>
      <c r="L89" s="65">
        <v>-0.2357003790678753</v>
      </c>
    </row>
    <row r="90" spans="1:12" ht="13.2">
      <c r="A90" s="61"/>
      <c r="B90" s="61"/>
      <c r="C90" s="61" t="s">
        <v>79</v>
      </c>
      <c r="D90" s="61"/>
      <c r="E90" s="66"/>
      <c r="F90" s="66">
        <v>923823</v>
      </c>
      <c r="G90" s="66"/>
      <c r="H90" s="105">
        <v>840724</v>
      </c>
      <c r="I90" s="66"/>
      <c r="J90" s="67">
        <v>-83099</v>
      </c>
      <c r="K90" s="61"/>
      <c r="L90" s="65">
        <v>-8.9951213598275861E-2</v>
      </c>
    </row>
    <row r="91" spans="1:12" ht="13.2">
      <c r="A91" s="61"/>
      <c r="B91" s="61"/>
      <c r="C91" s="61" t="s">
        <v>80</v>
      </c>
      <c r="D91" s="61"/>
      <c r="E91" s="66"/>
      <c r="F91" s="67">
        <v>1254338</v>
      </c>
      <c r="G91" s="66"/>
      <c r="H91" s="105">
        <v>1923281</v>
      </c>
      <c r="I91" s="66"/>
      <c r="J91" s="67">
        <v>668943</v>
      </c>
      <c r="K91" s="61"/>
      <c r="L91" s="65">
        <v>0.53330362310637169</v>
      </c>
    </row>
    <row r="92" spans="1:12" ht="13.2">
      <c r="A92" s="61"/>
      <c r="B92" s="61"/>
      <c r="C92" s="61" t="s">
        <v>81</v>
      </c>
      <c r="D92" s="61"/>
      <c r="E92" s="66"/>
      <c r="F92" s="66">
        <v>22993</v>
      </c>
      <c r="G92" s="66"/>
      <c r="H92" s="105">
        <v>14000</v>
      </c>
      <c r="I92" s="66"/>
      <c r="J92" s="53">
        <v>0</v>
      </c>
      <c r="K92" s="61"/>
      <c r="L92" s="65">
        <v>0</v>
      </c>
    </row>
    <row r="93" spans="1:12" ht="13.2">
      <c r="A93" s="61"/>
      <c r="B93" s="61"/>
      <c r="C93" s="63"/>
      <c r="D93" s="63" t="s">
        <v>28</v>
      </c>
      <c r="E93" s="66"/>
      <c r="F93" s="70">
        <v>6466875</v>
      </c>
      <c r="G93" s="66"/>
      <c r="H93" s="107">
        <v>7065652</v>
      </c>
      <c r="I93" s="66"/>
      <c r="J93" s="71">
        <v>607770</v>
      </c>
      <c r="K93" s="61"/>
      <c r="L93" s="72">
        <v>9.3982023775007251E-2</v>
      </c>
    </row>
    <row r="94" spans="1:12" ht="15" customHeight="1">
      <c r="A94" s="63"/>
      <c r="B94" s="63"/>
      <c r="C94" s="61"/>
      <c r="D94" s="61"/>
      <c r="E94" s="61"/>
      <c r="F94" s="61"/>
      <c r="G94" s="61"/>
      <c r="H94" s="103"/>
      <c r="I94" s="61"/>
      <c r="J94" s="61"/>
      <c r="K94" s="61"/>
      <c r="L94" s="61"/>
    </row>
    <row r="95" spans="1:12" ht="13.2">
      <c r="A95" s="62" t="s">
        <v>102</v>
      </c>
      <c r="B95" s="63" t="s">
        <v>103</v>
      </c>
      <c r="C95" s="61"/>
      <c r="D95" s="61"/>
      <c r="E95" s="61"/>
      <c r="F95" s="61"/>
      <c r="G95" s="61"/>
      <c r="H95" s="103"/>
      <c r="I95" s="61"/>
      <c r="J95" s="61"/>
      <c r="K95" s="61"/>
      <c r="L95" s="61"/>
    </row>
    <row r="96" spans="1:12" ht="13.2">
      <c r="A96" s="61"/>
      <c r="B96" s="61"/>
      <c r="C96" s="61" t="s">
        <v>75</v>
      </c>
      <c r="D96" s="61"/>
      <c r="E96" s="61"/>
      <c r="F96" s="67">
        <v>6925276</v>
      </c>
      <c r="G96" s="61"/>
      <c r="H96" s="109">
        <v>6957977</v>
      </c>
      <c r="I96" s="61"/>
      <c r="J96" s="67">
        <v>32701</v>
      </c>
      <c r="K96" s="61"/>
      <c r="L96" s="65">
        <v>4.7219778677413003E-3</v>
      </c>
    </row>
    <row r="97" spans="1:12" ht="13.2">
      <c r="A97" s="61"/>
      <c r="B97" s="61"/>
      <c r="C97" s="61" t="s">
        <v>78</v>
      </c>
      <c r="D97" s="61"/>
      <c r="E97" s="66"/>
      <c r="F97" s="66">
        <v>817457</v>
      </c>
      <c r="G97" s="66"/>
      <c r="H97" s="105">
        <v>561041</v>
      </c>
      <c r="I97" s="66"/>
      <c r="J97" s="67">
        <v>-256416</v>
      </c>
      <c r="K97" s="61"/>
      <c r="L97" s="65">
        <v>-0.31367521472077431</v>
      </c>
    </row>
    <row r="98" spans="1:12" ht="13.2">
      <c r="A98" s="61"/>
      <c r="B98" s="61"/>
      <c r="C98" s="61" t="s">
        <v>79</v>
      </c>
      <c r="D98" s="61"/>
      <c r="E98" s="66"/>
      <c r="F98" s="66">
        <v>442299</v>
      </c>
      <c r="G98" s="66"/>
      <c r="H98" s="105">
        <v>435990</v>
      </c>
      <c r="I98" s="66"/>
      <c r="J98" s="67">
        <v>-6309</v>
      </c>
      <c r="K98" s="61"/>
      <c r="L98" s="65">
        <v>-1.4264106407656359E-2</v>
      </c>
    </row>
    <row r="99" spans="1:12" ht="13.2">
      <c r="A99" s="61"/>
      <c r="B99" s="61"/>
      <c r="C99" s="61" t="s">
        <v>80</v>
      </c>
      <c r="D99" s="61"/>
      <c r="E99" s="66"/>
      <c r="F99" s="66">
        <v>608722</v>
      </c>
      <c r="G99" s="66"/>
      <c r="H99" s="105">
        <v>512104</v>
      </c>
      <c r="I99" s="66"/>
      <c r="J99" s="67">
        <v>-96618</v>
      </c>
      <c r="K99" s="61"/>
      <c r="L99" s="65">
        <v>-0.15872270100308516</v>
      </c>
    </row>
    <row r="100" spans="1:12" ht="13.2">
      <c r="A100" s="61"/>
      <c r="B100" s="61"/>
      <c r="C100" s="61" t="s">
        <v>81</v>
      </c>
      <c r="D100" s="61"/>
      <c r="E100" s="66"/>
      <c r="F100" s="53">
        <v>0</v>
      </c>
      <c r="G100" s="66"/>
      <c r="H100" s="108">
        <v>0</v>
      </c>
      <c r="I100" s="66"/>
      <c r="J100" s="53">
        <v>0</v>
      </c>
      <c r="K100" s="61"/>
      <c r="L100" s="65">
        <v>0</v>
      </c>
    </row>
    <row r="101" spans="1:12" ht="13.2">
      <c r="A101" s="61"/>
      <c r="B101" s="61"/>
      <c r="C101" s="63"/>
      <c r="D101" s="63" t="s">
        <v>28</v>
      </c>
      <c r="E101" s="66"/>
      <c r="F101" s="70">
        <v>8793754</v>
      </c>
      <c r="G101" s="66"/>
      <c r="H101" s="107">
        <v>8467112</v>
      </c>
      <c r="I101" s="66"/>
      <c r="J101" s="71">
        <v>-326642</v>
      </c>
      <c r="K101" s="61"/>
      <c r="L101" s="72">
        <v>-3.7144773438056146E-2</v>
      </c>
    </row>
    <row r="102" spans="1:12" ht="15" customHeight="1">
      <c r="A102" s="61"/>
      <c r="B102" s="61"/>
      <c r="C102" s="61"/>
      <c r="D102" s="61"/>
      <c r="E102" s="61"/>
      <c r="F102" s="61"/>
      <c r="G102" s="61"/>
      <c r="H102" s="103"/>
      <c r="I102" s="61"/>
      <c r="J102" s="61"/>
      <c r="K102" s="61"/>
      <c r="L102" s="61"/>
    </row>
    <row r="103" spans="1:12" ht="13.2">
      <c r="A103" s="62" t="s">
        <v>104</v>
      </c>
      <c r="B103" s="63" t="s">
        <v>105</v>
      </c>
      <c r="C103" s="61"/>
      <c r="D103" s="61"/>
      <c r="E103" s="61"/>
      <c r="F103" s="61"/>
      <c r="G103" s="61"/>
      <c r="H103" s="103"/>
      <c r="I103" s="61"/>
      <c r="J103" s="61"/>
      <c r="K103" s="61"/>
      <c r="L103" s="61"/>
    </row>
    <row r="104" spans="1:12" ht="13.2">
      <c r="A104" s="61"/>
      <c r="B104" s="61"/>
      <c r="C104" s="61" t="s">
        <v>75</v>
      </c>
      <c r="D104" s="61"/>
      <c r="E104" s="67"/>
      <c r="F104" s="67">
        <v>12676110</v>
      </c>
      <c r="G104" s="67"/>
      <c r="H104" s="105">
        <v>11619555</v>
      </c>
      <c r="I104" s="67"/>
      <c r="J104" s="67">
        <v>-1056555</v>
      </c>
      <c r="K104" s="61"/>
      <c r="L104" s="65">
        <v>-8.3350097151255395E-2</v>
      </c>
    </row>
    <row r="105" spans="1:12" ht="13.2">
      <c r="A105" s="61"/>
      <c r="B105" s="61"/>
      <c r="C105" s="61" t="s">
        <v>78</v>
      </c>
      <c r="D105" s="61"/>
      <c r="E105" s="66"/>
      <c r="F105" s="66">
        <v>9575691</v>
      </c>
      <c r="G105" s="66"/>
      <c r="H105" s="105">
        <v>8755060</v>
      </c>
      <c r="I105" s="66"/>
      <c r="J105" s="67">
        <v>-820631</v>
      </c>
      <c r="K105" s="61"/>
      <c r="L105" s="65">
        <v>-8.5699402789835219E-2</v>
      </c>
    </row>
    <row r="106" spans="1:12" ht="13.2">
      <c r="A106" s="61"/>
      <c r="B106" s="61"/>
      <c r="C106" s="61" t="s">
        <v>79</v>
      </c>
      <c r="D106" s="61"/>
      <c r="E106" s="66"/>
      <c r="F106" s="66">
        <v>1917661</v>
      </c>
      <c r="G106" s="66"/>
      <c r="H106" s="105">
        <v>1741500</v>
      </c>
      <c r="I106" s="66"/>
      <c r="J106" s="67">
        <v>-176161</v>
      </c>
      <c r="K106" s="61"/>
      <c r="L106" s="65">
        <v>-9.1862430325276467E-2</v>
      </c>
    </row>
    <row r="107" spans="1:12" ht="13.2">
      <c r="A107" s="61"/>
      <c r="B107" s="61"/>
      <c r="C107" s="61" t="s">
        <v>80</v>
      </c>
      <c r="D107" s="61"/>
      <c r="E107" s="66"/>
      <c r="F107" s="66">
        <v>4753033</v>
      </c>
      <c r="G107" s="66"/>
      <c r="H107" s="105">
        <v>5139354</v>
      </c>
      <c r="I107" s="66"/>
      <c r="J107" s="67">
        <v>386321</v>
      </c>
      <c r="K107" s="61"/>
      <c r="L107" s="65">
        <v>8.1278838165020101E-2</v>
      </c>
    </row>
    <row r="108" spans="1:12" ht="13.2">
      <c r="A108" s="61"/>
      <c r="B108" s="61"/>
      <c r="C108" s="61" t="s">
        <v>81</v>
      </c>
      <c r="D108" s="61"/>
      <c r="E108" s="66"/>
      <c r="F108" s="66">
        <v>336809</v>
      </c>
      <c r="G108" s="66"/>
      <c r="H108" s="105">
        <v>164000</v>
      </c>
      <c r="I108" s="66"/>
      <c r="J108" s="69">
        <v>-172809</v>
      </c>
      <c r="K108" s="61"/>
      <c r="L108" s="65">
        <v>-0.51307714461311904</v>
      </c>
    </row>
    <row r="109" spans="1:12" ht="13.2">
      <c r="A109" s="61"/>
      <c r="B109" s="61"/>
      <c r="C109" s="63"/>
      <c r="D109" s="63" t="s">
        <v>28</v>
      </c>
      <c r="E109" s="66"/>
      <c r="F109" s="70">
        <v>29259304</v>
      </c>
      <c r="G109" s="66"/>
      <c r="H109" s="107">
        <v>27419469</v>
      </c>
      <c r="I109" s="66"/>
      <c r="J109" s="71">
        <v>-1839835</v>
      </c>
      <c r="K109" s="61"/>
      <c r="L109" s="72">
        <v>-6.2880340557656469E-2</v>
      </c>
    </row>
    <row r="110" spans="1:12" ht="15" customHeight="1">
      <c r="A110" s="61"/>
      <c r="B110" s="61"/>
      <c r="C110" s="61"/>
      <c r="D110" s="61"/>
      <c r="E110" s="61"/>
      <c r="F110" s="61"/>
      <c r="G110" s="61"/>
      <c r="H110" s="103"/>
      <c r="I110" s="61"/>
      <c r="J110" s="61"/>
      <c r="K110" s="61"/>
      <c r="L110" s="61"/>
    </row>
    <row r="111" spans="1:12" ht="13.2">
      <c r="A111" s="62" t="s">
        <v>106</v>
      </c>
      <c r="B111" s="63" t="s">
        <v>107</v>
      </c>
      <c r="C111" s="61"/>
      <c r="D111" s="61"/>
      <c r="E111" s="61"/>
      <c r="F111" s="61"/>
      <c r="G111" s="61"/>
      <c r="H111" s="103"/>
      <c r="I111" s="61"/>
      <c r="J111" s="61"/>
      <c r="K111" s="61"/>
      <c r="L111" s="61"/>
    </row>
    <row r="112" spans="1:12" ht="13.2">
      <c r="A112" s="61"/>
      <c r="B112" s="61"/>
      <c r="C112" s="61" t="s">
        <v>75</v>
      </c>
      <c r="D112" s="61"/>
      <c r="E112" s="67"/>
      <c r="F112" s="67">
        <v>1237285</v>
      </c>
      <c r="G112" s="67"/>
      <c r="H112" s="105">
        <v>1148025</v>
      </c>
      <c r="I112" s="67"/>
      <c r="J112" s="67">
        <v>-89260</v>
      </c>
      <c r="K112" s="61"/>
      <c r="L112" s="65">
        <v>-7.2141826660793593E-2</v>
      </c>
    </row>
    <row r="113" spans="1:12" ht="13.2">
      <c r="A113" s="61"/>
      <c r="B113" s="61"/>
      <c r="C113" s="61" t="s">
        <v>78</v>
      </c>
      <c r="D113" s="61"/>
      <c r="E113" s="66"/>
      <c r="F113" s="66">
        <v>3924740</v>
      </c>
      <c r="G113" s="66"/>
      <c r="H113" s="105">
        <v>3829568</v>
      </c>
      <c r="I113" s="66"/>
      <c r="J113" s="67">
        <v>-95172</v>
      </c>
      <c r="K113" s="61"/>
      <c r="L113" s="65">
        <v>-2.4249249631822744E-2</v>
      </c>
    </row>
    <row r="114" spans="1:12" ht="13.2">
      <c r="A114" s="61"/>
      <c r="B114" s="61"/>
      <c r="C114" s="61" t="s">
        <v>79</v>
      </c>
      <c r="D114" s="61"/>
      <c r="E114" s="66"/>
      <c r="F114" s="66">
        <v>202784</v>
      </c>
      <c r="G114" s="66"/>
      <c r="H114" s="105">
        <v>39797</v>
      </c>
      <c r="I114" s="66"/>
      <c r="J114" s="67">
        <v>-162987</v>
      </c>
      <c r="K114" s="61"/>
      <c r="L114" s="65">
        <v>-0.80374684393246021</v>
      </c>
    </row>
    <row r="115" spans="1:12" ht="13.2">
      <c r="A115" s="61"/>
      <c r="B115" s="61"/>
      <c r="C115" s="61" t="s">
        <v>80</v>
      </c>
      <c r="D115" s="61"/>
      <c r="E115" s="66"/>
      <c r="F115" s="66">
        <v>36643</v>
      </c>
      <c r="G115" s="66"/>
      <c r="H115" s="105">
        <v>6000</v>
      </c>
      <c r="I115" s="66"/>
      <c r="J115" s="67">
        <v>-30643</v>
      </c>
      <c r="K115" s="61"/>
      <c r="L115" s="65">
        <v>-0.83625794831209233</v>
      </c>
    </row>
    <row r="116" spans="1:12" ht="13.2">
      <c r="A116" s="61"/>
      <c r="B116" s="61"/>
      <c r="C116" s="61" t="s">
        <v>81</v>
      </c>
      <c r="D116" s="61"/>
      <c r="E116" s="66"/>
      <c r="F116" s="66">
        <v>83467</v>
      </c>
      <c r="G116" s="66"/>
      <c r="H116" s="105">
        <v>21975</v>
      </c>
      <c r="I116" s="66"/>
      <c r="J116" s="69">
        <v>-61492</v>
      </c>
      <c r="K116" s="61"/>
      <c r="L116" s="65">
        <v>-0.73672229743491435</v>
      </c>
    </row>
    <row r="117" spans="1:12" ht="13.2">
      <c r="A117" s="61"/>
      <c r="B117" s="61"/>
      <c r="C117" s="63"/>
      <c r="D117" s="63" t="s">
        <v>28</v>
      </c>
      <c r="E117" s="66"/>
      <c r="F117" s="70">
        <v>5484919</v>
      </c>
      <c r="G117" s="66"/>
      <c r="H117" s="107">
        <v>5045365</v>
      </c>
      <c r="I117" s="66"/>
      <c r="J117" s="71">
        <v>-439554</v>
      </c>
      <c r="K117" s="61"/>
      <c r="L117" s="72">
        <v>-8.0138649267199755E-2</v>
      </c>
    </row>
    <row r="118" spans="1:12" ht="15" customHeight="1">
      <c r="A118" s="61"/>
      <c r="B118" s="61"/>
      <c r="C118" s="61"/>
      <c r="D118" s="61"/>
      <c r="E118" s="61"/>
      <c r="F118" s="61"/>
      <c r="G118" s="61"/>
      <c r="H118" s="103"/>
      <c r="I118" s="61"/>
      <c r="J118" s="61"/>
      <c r="K118" s="61"/>
      <c r="L118" s="61"/>
    </row>
    <row r="119" spans="1:12" ht="13.2">
      <c r="A119" s="62" t="s">
        <v>108</v>
      </c>
      <c r="B119" s="63" t="s">
        <v>109</v>
      </c>
      <c r="C119" s="61"/>
      <c r="D119" s="61"/>
      <c r="E119" s="61"/>
      <c r="F119" s="61"/>
      <c r="G119" s="61"/>
      <c r="H119" s="103"/>
      <c r="I119" s="61"/>
      <c r="J119" s="61"/>
      <c r="K119" s="61"/>
      <c r="L119" s="61"/>
    </row>
    <row r="120" spans="1:12" ht="13.2">
      <c r="A120" s="61"/>
      <c r="B120" s="61"/>
      <c r="C120" s="61" t="s">
        <v>75</v>
      </c>
      <c r="D120" s="61"/>
      <c r="E120" s="67"/>
      <c r="F120" s="67">
        <v>4054927</v>
      </c>
      <c r="G120" s="67"/>
      <c r="H120" s="109">
        <v>3970406</v>
      </c>
      <c r="I120" s="67"/>
      <c r="J120" s="67">
        <v>-84521</v>
      </c>
      <c r="K120" s="61"/>
      <c r="L120" s="65">
        <v>-2.0844025058897483E-2</v>
      </c>
    </row>
    <row r="121" spans="1:12" ht="13.2">
      <c r="A121" s="61"/>
      <c r="B121" s="61"/>
      <c r="C121" s="61" t="s">
        <v>78</v>
      </c>
      <c r="D121" s="61"/>
      <c r="E121" s="66"/>
      <c r="F121" s="66">
        <v>792983</v>
      </c>
      <c r="G121" s="66"/>
      <c r="H121" s="105">
        <v>745139</v>
      </c>
      <c r="I121" s="66"/>
      <c r="J121" s="67">
        <v>-47844</v>
      </c>
      <c r="K121" s="61"/>
      <c r="L121" s="65">
        <v>-6.0334206407955782E-2</v>
      </c>
    </row>
    <row r="122" spans="1:12" ht="13.2">
      <c r="A122" s="61"/>
      <c r="B122" s="61"/>
      <c r="C122" s="61" t="s">
        <v>79</v>
      </c>
      <c r="D122" s="61"/>
      <c r="E122" s="66"/>
      <c r="F122" s="66">
        <v>653541</v>
      </c>
      <c r="G122" s="66"/>
      <c r="H122" s="105">
        <v>542215</v>
      </c>
      <c r="I122" s="66"/>
      <c r="J122" s="67">
        <v>-111326</v>
      </c>
      <c r="K122" s="61"/>
      <c r="L122" s="65">
        <v>-0.17034279410167075</v>
      </c>
    </row>
    <row r="123" spans="1:12" ht="13.2">
      <c r="A123" s="61"/>
      <c r="B123" s="61"/>
      <c r="C123" s="61" t="s">
        <v>80</v>
      </c>
      <c r="D123" s="61"/>
      <c r="E123" s="66"/>
      <c r="F123" s="66">
        <v>40500</v>
      </c>
      <c r="G123" s="66"/>
      <c r="H123" s="105">
        <v>40000</v>
      </c>
      <c r="I123" s="66"/>
      <c r="J123" s="67">
        <v>-500</v>
      </c>
      <c r="K123" s="61"/>
      <c r="L123" s="65">
        <v>-1.2345679012345678E-2</v>
      </c>
    </row>
    <row r="124" spans="1:12" ht="13.2">
      <c r="A124" s="61"/>
      <c r="B124" s="61"/>
      <c r="C124" s="61" t="s">
        <v>81</v>
      </c>
      <c r="D124" s="61"/>
      <c r="E124" s="66"/>
      <c r="F124" s="66">
        <v>66064</v>
      </c>
      <c r="G124" s="66"/>
      <c r="H124" s="108">
        <v>0</v>
      </c>
      <c r="I124" s="66"/>
      <c r="J124" s="69">
        <v>-66064</v>
      </c>
      <c r="K124" s="61"/>
      <c r="L124" s="65">
        <v>-1</v>
      </c>
    </row>
    <row r="125" spans="1:12" ht="13.2">
      <c r="A125" s="61"/>
      <c r="B125" s="61"/>
      <c r="C125" s="63"/>
      <c r="D125" s="63" t="s">
        <v>28</v>
      </c>
      <c r="E125" s="66"/>
      <c r="F125" s="70">
        <v>5608015</v>
      </c>
      <c r="G125" s="66"/>
      <c r="H125" s="107">
        <v>5297760</v>
      </c>
      <c r="I125" s="66"/>
      <c r="J125" s="71">
        <v>-310255</v>
      </c>
      <c r="K125" s="61"/>
      <c r="L125" s="72">
        <v>-5.53234968166098E-2</v>
      </c>
    </row>
    <row r="126" spans="1:12" ht="13.5" customHeight="1">
      <c r="A126" s="61"/>
      <c r="B126" s="61"/>
      <c r="C126" s="61"/>
      <c r="D126" s="61"/>
      <c r="E126" s="61"/>
      <c r="F126" s="61"/>
      <c r="G126" s="61"/>
      <c r="H126" s="103"/>
      <c r="I126" s="61"/>
      <c r="J126" s="61"/>
      <c r="K126" s="61"/>
      <c r="L126" s="61"/>
    </row>
    <row r="127" spans="1:12" ht="13.5" hidden="1" customHeight="1">
      <c r="A127" s="61"/>
      <c r="B127" s="61"/>
      <c r="C127" s="61"/>
      <c r="D127" s="61"/>
      <c r="E127" s="61"/>
      <c r="F127" s="61"/>
      <c r="G127" s="61"/>
      <c r="H127" s="103"/>
      <c r="I127" s="61"/>
      <c r="J127" s="61"/>
      <c r="K127" s="61"/>
      <c r="L127" s="61"/>
    </row>
    <row r="128" spans="1:12" ht="13.5" hidden="1" customHeight="1">
      <c r="A128" s="61"/>
      <c r="B128" s="61"/>
      <c r="C128" s="61"/>
      <c r="D128" s="61"/>
      <c r="E128" s="61"/>
      <c r="F128" s="61"/>
      <c r="G128" s="61"/>
      <c r="H128" s="103"/>
      <c r="I128" s="61"/>
      <c r="J128" s="61"/>
      <c r="K128" s="61"/>
      <c r="L128" s="61"/>
    </row>
    <row r="129" spans="1:12" ht="13.5" hidden="1" customHeight="1">
      <c r="A129" s="61"/>
      <c r="B129" s="61"/>
      <c r="C129" s="61"/>
      <c r="D129" s="61"/>
      <c r="E129" s="61"/>
      <c r="F129" s="61"/>
      <c r="G129" s="61"/>
      <c r="H129" s="103"/>
      <c r="I129" s="61"/>
      <c r="J129" s="61"/>
      <c r="K129" s="61"/>
      <c r="L129" s="61"/>
    </row>
    <row r="130" spans="1:12" ht="13.2">
      <c r="A130" s="62" t="s">
        <v>110</v>
      </c>
      <c r="B130" s="63" t="s">
        <v>111</v>
      </c>
      <c r="C130" s="61"/>
      <c r="D130" s="61"/>
      <c r="E130" s="61"/>
      <c r="F130" s="61"/>
      <c r="G130" s="61"/>
      <c r="H130" s="103"/>
      <c r="I130" s="61"/>
      <c r="J130" s="61"/>
      <c r="K130" s="61"/>
      <c r="L130" s="61"/>
    </row>
    <row r="131" spans="1:12" ht="13.2">
      <c r="A131" s="61"/>
      <c r="B131" s="61"/>
      <c r="C131" s="61" t="s">
        <v>75</v>
      </c>
      <c r="D131" s="61"/>
      <c r="E131" s="66"/>
      <c r="F131" s="66">
        <v>346698</v>
      </c>
      <c r="G131" s="66"/>
      <c r="H131" s="105">
        <v>410784</v>
      </c>
      <c r="I131" s="66"/>
      <c r="J131" s="66">
        <v>64086</v>
      </c>
      <c r="K131" s="61"/>
      <c r="L131" s="65">
        <v>0.18484675423567484</v>
      </c>
    </row>
    <row r="132" spans="1:12" ht="13.2">
      <c r="A132" s="61"/>
      <c r="B132" s="61"/>
      <c r="C132" s="61" t="s">
        <v>78</v>
      </c>
      <c r="D132" s="61"/>
      <c r="E132" s="66"/>
      <c r="F132" s="66">
        <v>127003</v>
      </c>
      <c r="G132" s="66"/>
      <c r="H132" s="105">
        <v>73463</v>
      </c>
      <c r="I132" s="66"/>
      <c r="J132" s="67">
        <v>-53540</v>
      </c>
      <c r="K132" s="61"/>
      <c r="L132" s="65">
        <v>-0.42156484492492302</v>
      </c>
    </row>
    <row r="133" spans="1:12" ht="13.2">
      <c r="A133" s="61"/>
      <c r="B133" s="61"/>
      <c r="C133" s="61" t="s">
        <v>79</v>
      </c>
      <c r="D133" s="61"/>
      <c r="E133" s="66"/>
      <c r="F133" s="66">
        <v>91257</v>
      </c>
      <c r="G133" s="66"/>
      <c r="H133" s="105">
        <v>19645</v>
      </c>
      <c r="I133" s="66"/>
      <c r="J133" s="67">
        <v>-71612</v>
      </c>
      <c r="K133" s="61"/>
      <c r="L133" s="65">
        <v>-0.78472884271891474</v>
      </c>
    </row>
    <row r="134" spans="1:12" ht="13.2">
      <c r="A134" s="61"/>
      <c r="B134" s="61"/>
      <c r="C134" s="61" t="s">
        <v>80</v>
      </c>
      <c r="D134" s="61"/>
      <c r="E134" s="66"/>
      <c r="F134" s="66">
        <v>10597</v>
      </c>
      <c r="G134" s="66"/>
      <c r="H134" s="105">
        <v>14975</v>
      </c>
      <c r="I134" s="66"/>
      <c r="J134" s="67">
        <v>4378</v>
      </c>
      <c r="K134" s="61"/>
      <c r="L134" s="65">
        <v>0.41313579314900445</v>
      </c>
    </row>
    <row r="135" spans="1:12" ht="13.2">
      <c r="A135" s="61"/>
      <c r="B135" s="61"/>
      <c r="C135" s="61" t="s">
        <v>81</v>
      </c>
      <c r="D135" s="61"/>
      <c r="E135" s="66"/>
      <c r="F135" s="75">
        <v>0</v>
      </c>
      <c r="G135" s="66"/>
      <c r="H135" s="110">
        <v>0</v>
      </c>
      <c r="I135" s="66"/>
      <c r="J135" s="75">
        <v>0</v>
      </c>
      <c r="K135" s="61"/>
      <c r="L135" s="65">
        <v>0</v>
      </c>
    </row>
    <row r="136" spans="1:12" ht="13.2">
      <c r="A136" s="61"/>
      <c r="B136" s="61"/>
      <c r="C136" s="63"/>
      <c r="D136" s="63" t="s">
        <v>28</v>
      </c>
      <c r="E136" s="66"/>
      <c r="F136" s="70">
        <v>575555</v>
      </c>
      <c r="G136" s="66"/>
      <c r="H136" s="107">
        <v>518867</v>
      </c>
      <c r="I136" s="66"/>
      <c r="J136" s="71">
        <v>-56688</v>
      </c>
      <c r="K136" s="61"/>
      <c r="L136" s="72">
        <v>-9.8492759162894947E-2</v>
      </c>
    </row>
    <row r="137" spans="1:12" ht="13.2">
      <c r="A137" s="61"/>
      <c r="B137" s="61"/>
      <c r="C137" s="61"/>
      <c r="D137" s="61"/>
      <c r="E137" s="61"/>
      <c r="F137" s="61"/>
      <c r="G137" s="61"/>
      <c r="H137" s="103"/>
      <c r="I137" s="61"/>
      <c r="J137" s="61"/>
      <c r="K137" s="61"/>
      <c r="L137" s="61"/>
    </row>
    <row r="138" spans="1:12" ht="13.2">
      <c r="A138" s="62" t="s">
        <v>112</v>
      </c>
      <c r="B138" s="63" t="s">
        <v>62</v>
      </c>
      <c r="C138" s="61"/>
      <c r="D138" s="61"/>
      <c r="E138" s="61"/>
      <c r="F138" s="61"/>
      <c r="G138" s="61"/>
      <c r="H138" s="103"/>
      <c r="I138" s="61"/>
      <c r="J138" s="61"/>
      <c r="K138" s="61"/>
      <c r="L138" s="61"/>
    </row>
    <row r="139" spans="1:12" ht="13.2">
      <c r="A139" s="61"/>
      <c r="B139" s="61"/>
      <c r="C139" s="61" t="s">
        <v>62</v>
      </c>
      <c r="D139" s="61"/>
      <c r="E139" s="67"/>
      <c r="F139" s="67">
        <v>755229</v>
      </c>
      <c r="G139" s="67"/>
      <c r="H139" s="109">
        <v>751222</v>
      </c>
      <c r="I139" s="67"/>
      <c r="J139" s="67">
        <v>-4007</v>
      </c>
      <c r="K139" s="61"/>
      <c r="L139" s="65">
        <v>-5.3056754971008797E-3</v>
      </c>
    </row>
    <row r="140" spans="1:12" ht="13.2">
      <c r="A140" s="61"/>
      <c r="B140" s="61"/>
      <c r="C140" s="61"/>
      <c r="D140" s="63" t="s">
        <v>28</v>
      </c>
      <c r="E140" s="66"/>
      <c r="F140" s="70">
        <v>755229</v>
      </c>
      <c r="G140" s="66"/>
      <c r="H140" s="107">
        <v>751222</v>
      </c>
      <c r="I140" s="66"/>
      <c r="J140" s="71">
        <v>-4007</v>
      </c>
      <c r="K140" s="61"/>
      <c r="L140" s="72">
        <v>-5.3056754971008797E-3</v>
      </c>
    </row>
    <row r="141" spans="1:12" ht="13.2">
      <c r="A141" s="61"/>
      <c r="B141" s="61"/>
      <c r="C141" s="61"/>
      <c r="D141" s="61"/>
      <c r="E141" s="66"/>
      <c r="F141" s="66"/>
      <c r="G141" s="66"/>
      <c r="H141" s="105"/>
      <c r="I141" s="66"/>
      <c r="J141" s="69"/>
      <c r="K141" s="61"/>
      <c r="L141" s="65"/>
    </row>
    <row r="142" spans="1:12" ht="13.2">
      <c r="A142" s="62" t="s">
        <v>113</v>
      </c>
      <c r="B142" s="63" t="s">
        <v>81</v>
      </c>
      <c r="C142" s="61"/>
      <c r="D142" s="61"/>
      <c r="E142" s="61"/>
      <c r="F142" s="61"/>
      <c r="G142" s="61"/>
      <c r="H142" s="103"/>
      <c r="I142" s="61"/>
      <c r="J142" s="61"/>
      <c r="K142" s="61"/>
      <c r="L142" s="61"/>
    </row>
    <row r="143" spans="1:12" ht="13.2">
      <c r="A143" s="61"/>
      <c r="B143" s="61"/>
      <c r="C143" s="61" t="s">
        <v>75</v>
      </c>
      <c r="D143" s="61"/>
      <c r="E143" s="67"/>
      <c r="F143" s="67">
        <v>40000</v>
      </c>
      <c r="G143" s="67"/>
      <c r="H143" s="109">
        <v>30000</v>
      </c>
      <c r="I143" s="61"/>
      <c r="J143" s="67">
        <v>-10000</v>
      </c>
      <c r="K143" s="61"/>
      <c r="L143" s="65">
        <v>-0.25</v>
      </c>
    </row>
    <row r="144" spans="1:12" ht="13.2">
      <c r="A144" s="61"/>
      <c r="B144" s="61"/>
      <c r="C144" s="61" t="s">
        <v>81</v>
      </c>
      <c r="D144" s="61"/>
      <c r="E144" s="67"/>
      <c r="F144" s="67">
        <v>235000</v>
      </c>
      <c r="G144" s="67"/>
      <c r="H144" s="109">
        <v>150000</v>
      </c>
      <c r="I144" s="66"/>
      <c r="J144" s="69">
        <v>-85000</v>
      </c>
      <c r="K144" s="61"/>
      <c r="L144" s="65">
        <v>-0.36170212765957449</v>
      </c>
    </row>
    <row r="145" spans="1:12" ht="13.2">
      <c r="A145" s="61"/>
      <c r="B145" s="61"/>
      <c r="C145" s="63"/>
      <c r="D145" s="63" t="s">
        <v>28</v>
      </c>
      <c r="E145" s="66"/>
      <c r="F145" s="70">
        <v>275000</v>
      </c>
      <c r="G145" s="66"/>
      <c r="H145" s="107">
        <v>180000</v>
      </c>
      <c r="I145" s="66"/>
      <c r="J145" s="71">
        <v>-95000</v>
      </c>
      <c r="K145" s="61"/>
      <c r="L145" s="72">
        <v>-0.34545454545454546</v>
      </c>
    </row>
    <row r="146" spans="1:12" ht="13.2">
      <c r="A146" s="61"/>
      <c r="B146" s="61"/>
      <c r="C146" s="61"/>
      <c r="D146" s="61"/>
      <c r="E146" s="61"/>
      <c r="F146" s="61"/>
      <c r="G146" s="61"/>
      <c r="H146" s="103"/>
      <c r="I146" s="61"/>
      <c r="J146" s="61"/>
      <c r="K146" s="61"/>
      <c r="L146" s="61"/>
    </row>
    <row r="147" spans="1:12" ht="13.2">
      <c r="A147" s="62" t="s">
        <v>114</v>
      </c>
      <c r="B147" s="63" t="s">
        <v>115</v>
      </c>
      <c r="C147" s="61"/>
      <c r="D147" s="61"/>
      <c r="E147" s="61"/>
      <c r="F147" s="61"/>
      <c r="G147" s="61"/>
      <c r="H147" s="103"/>
      <c r="I147" s="61"/>
      <c r="J147" s="61"/>
      <c r="K147" s="61"/>
      <c r="L147" s="61"/>
    </row>
    <row r="148" spans="1:12" ht="13.2">
      <c r="A148" s="61"/>
      <c r="B148" s="61"/>
      <c r="C148" s="61" t="s">
        <v>116</v>
      </c>
      <c r="D148" s="61"/>
      <c r="E148" s="67"/>
      <c r="F148" s="67">
        <v>597619</v>
      </c>
      <c r="G148" s="67"/>
      <c r="H148" s="109">
        <v>285478</v>
      </c>
      <c r="I148" s="67"/>
      <c r="J148" s="67">
        <v>-312141</v>
      </c>
      <c r="K148" s="61"/>
      <c r="L148" s="65">
        <v>-0.52230769102053309</v>
      </c>
    </row>
    <row r="149" spans="1:12" ht="13.2">
      <c r="A149" s="61"/>
      <c r="B149" s="61"/>
      <c r="C149" s="61"/>
      <c r="D149" s="63" t="s">
        <v>28</v>
      </c>
      <c r="E149" s="70"/>
      <c r="F149" s="70">
        <v>597619</v>
      </c>
      <c r="G149" s="66"/>
      <c r="H149" s="107">
        <v>285478</v>
      </c>
      <c r="I149" s="66"/>
      <c r="J149" s="71">
        <v>-312141</v>
      </c>
      <c r="K149" s="61"/>
      <c r="L149" s="72">
        <v>-0.52230769102053309</v>
      </c>
    </row>
    <row r="150" spans="1:12" ht="13.2">
      <c r="A150" s="61"/>
      <c r="B150" s="61"/>
      <c r="C150" s="61"/>
      <c r="D150" s="61"/>
      <c r="E150" s="66"/>
      <c r="F150" s="66"/>
      <c r="G150" s="66"/>
      <c r="H150" s="105"/>
      <c r="I150" s="66"/>
      <c r="J150" s="67"/>
      <c r="K150" s="61"/>
      <c r="L150" s="65"/>
    </row>
    <row r="151" spans="1:12" ht="13.2">
      <c r="A151" s="62" t="s">
        <v>117</v>
      </c>
      <c r="B151" s="63" t="s">
        <v>118</v>
      </c>
      <c r="C151" s="61"/>
      <c r="D151" s="61"/>
      <c r="E151" s="61"/>
      <c r="F151" s="61"/>
      <c r="G151" s="61"/>
      <c r="H151" s="103"/>
      <c r="I151" s="61"/>
      <c r="J151" s="61"/>
      <c r="K151" s="61"/>
      <c r="L151" s="61"/>
    </row>
    <row r="152" spans="1:12" ht="13.2">
      <c r="A152" s="61"/>
      <c r="B152" s="61"/>
      <c r="C152" s="61" t="s">
        <v>80</v>
      </c>
      <c r="D152" s="61"/>
      <c r="E152" s="66"/>
      <c r="F152" s="66">
        <v>605549</v>
      </c>
      <c r="G152" s="66"/>
      <c r="H152" s="105">
        <v>610000</v>
      </c>
      <c r="I152" s="66"/>
      <c r="J152" s="67">
        <v>4451</v>
      </c>
      <c r="K152" s="61"/>
      <c r="L152" s="65">
        <v>7.3503548020061133E-3</v>
      </c>
    </row>
    <row r="153" spans="1:12" ht="13.2">
      <c r="A153" s="61"/>
      <c r="B153" s="61"/>
      <c r="C153" s="63"/>
      <c r="D153" s="63" t="s">
        <v>28</v>
      </c>
      <c r="E153" s="66"/>
      <c r="F153" s="70">
        <v>605549</v>
      </c>
      <c r="G153" s="66"/>
      <c r="H153" s="107">
        <v>610000</v>
      </c>
      <c r="I153" s="66"/>
      <c r="J153" s="70">
        <v>4451</v>
      </c>
      <c r="K153" s="61"/>
      <c r="L153" s="72">
        <v>7.3503548020061133E-3</v>
      </c>
    </row>
    <row r="154" spans="1:12" ht="13.2">
      <c r="A154" s="61"/>
      <c r="B154" s="61"/>
      <c r="C154" s="61"/>
      <c r="D154" s="61"/>
      <c r="E154" s="61"/>
      <c r="F154" s="61"/>
      <c r="G154" s="61"/>
      <c r="H154" s="103"/>
      <c r="I154" s="61"/>
      <c r="J154" s="61"/>
      <c r="K154" s="61"/>
      <c r="L154" s="61"/>
    </row>
    <row r="155" spans="1:12" ht="13.2">
      <c r="A155" s="62" t="s">
        <v>119</v>
      </c>
      <c r="B155" s="63" t="s">
        <v>120</v>
      </c>
      <c r="C155" s="61"/>
      <c r="D155" s="61"/>
      <c r="E155" s="61"/>
      <c r="F155" s="61"/>
      <c r="G155" s="61"/>
      <c r="H155" s="103"/>
      <c r="I155" s="61"/>
      <c r="J155" s="61"/>
      <c r="K155" s="61"/>
      <c r="L155" s="61"/>
    </row>
    <row r="156" spans="1:12" ht="13.2">
      <c r="A156" s="61"/>
      <c r="B156" s="61"/>
      <c r="C156" s="61" t="s">
        <v>78</v>
      </c>
      <c r="D156" s="61"/>
      <c r="E156" s="66"/>
      <c r="F156" s="66">
        <v>20000</v>
      </c>
      <c r="G156" s="66"/>
      <c r="H156" s="105">
        <v>20000</v>
      </c>
      <c r="I156" s="66"/>
      <c r="J156" s="49">
        <v>0</v>
      </c>
      <c r="K156" s="61"/>
      <c r="L156" s="65">
        <v>0</v>
      </c>
    </row>
    <row r="157" spans="1:12" ht="13.2">
      <c r="A157" s="61"/>
      <c r="B157" s="61"/>
      <c r="C157" s="63"/>
      <c r="D157" s="63" t="s">
        <v>28</v>
      </c>
      <c r="E157" s="66"/>
      <c r="F157" s="70">
        <v>20000</v>
      </c>
      <c r="G157" s="66"/>
      <c r="H157" s="107">
        <v>20000</v>
      </c>
      <c r="I157" s="66"/>
      <c r="J157" s="49">
        <v>0</v>
      </c>
      <c r="K157" s="61"/>
      <c r="L157" s="72">
        <v>0</v>
      </c>
    </row>
    <row r="158" spans="1:12" ht="13.2">
      <c r="A158" s="61"/>
      <c r="B158" s="61"/>
      <c r="C158" s="61"/>
      <c r="D158" s="61"/>
      <c r="E158" s="61"/>
      <c r="F158" s="61"/>
      <c r="G158" s="61"/>
      <c r="H158" s="103"/>
      <c r="I158" s="61"/>
      <c r="J158" s="61"/>
      <c r="K158" s="61"/>
      <c r="L158" s="61"/>
    </row>
    <row r="159" spans="1:12" ht="13.2">
      <c r="A159" s="62" t="s">
        <v>121</v>
      </c>
      <c r="B159" s="63" t="s">
        <v>122</v>
      </c>
      <c r="C159" s="61"/>
      <c r="D159" s="61"/>
      <c r="E159" s="61"/>
      <c r="F159" s="61"/>
      <c r="G159" s="61"/>
      <c r="H159" s="103"/>
      <c r="I159" s="61"/>
      <c r="J159" s="61"/>
      <c r="K159" s="61"/>
      <c r="L159" s="61"/>
    </row>
    <row r="160" spans="1:12" ht="13.2">
      <c r="A160" s="61"/>
      <c r="B160" s="61"/>
      <c r="C160" s="61" t="s">
        <v>78</v>
      </c>
      <c r="D160" s="61"/>
      <c r="E160" s="66"/>
      <c r="F160" s="66">
        <v>961700</v>
      </c>
      <c r="G160" s="66"/>
      <c r="H160" s="105">
        <v>965000</v>
      </c>
      <c r="I160" s="66"/>
      <c r="J160" s="67">
        <v>3300</v>
      </c>
      <c r="K160" s="61"/>
      <c r="L160" s="65">
        <v>3.4314235208484974E-3</v>
      </c>
    </row>
    <row r="161" spans="1:12" ht="13.2">
      <c r="A161" s="61"/>
      <c r="B161" s="61"/>
      <c r="C161" s="63"/>
      <c r="D161" s="63" t="s">
        <v>28</v>
      </c>
      <c r="E161" s="66"/>
      <c r="F161" s="70">
        <v>961700</v>
      </c>
      <c r="G161" s="66"/>
      <c r="H161" s="107">
        <v>965000</v>
      </c>
      <c r="I161" s="66"/>
      <c r="J161" s="70">
        <v>3300</v>
      </c>
      <c r="K161" s="61"/>
      <c r="L161" s="72">
        <v>3.4314235208484974E-3</v>
      </c>
    </row>
    <row r="162" spans="1:12" ht="13.2">
      <c r="A162" s="61"/>
      <c r="B162" s="61"/>
      <c r="C162" s="61"/>
      <c r="D162" s="61"/>
      <c r="E162" s="61"/>
      <c r="F162" s="61"/>
      <c r="G162" s="61"/>
      <c r="H162" s="103"/>
      <c r="I162" s="61"/>
      <c r="J162" s="61"/>
      <c r="K162" s="61"/>
      <c r="L162" s="61"/>
    </row>
    <row r="163" spans="1:12" ht="13.2">
      <c r="A163" s="62" t="s">
        <v>123</v>
      </c>
      <c r="B163" s="63" t="s">
        <v>124</v>
      </c>
      <c r="C163" s="61"/>
      <c r="D163" s="61"/>
      <c r="E163" s="66"/>
      <c r="F163" s="49">
        <v>0</v>
      </c>
      <c r="G163" s="66"/>
      <c r="H163" s="111">
        <v>0</v>
      </c>
      <c r="I163" s="66"/>
      <c r="J163" s="49">
        <v>0</v>
      </c>
      <c r="K163" s="61"/>
      <c r="L163" s="77">
        <v>0</v>
      </c>
    </row>
    <row r="164" spans="1:12" ht="13.2">
      <c r="A164" s="61"/>
      <c r="B164" s="61"/>
      <c r="C164" s="61"/>
      <c r="D164" s="61"/>
      <c r="E164" s="61"/>
      <c r="F164" s="61"/>
      <c r="G164" s="61"/>
      <c r="H164" s="103"/>
      <c r="I164" s="61"/>
      <c r="J164" s="61"/>
      <c r="K164" s="61"/>
      <c r="L164" s="61"/>
    </row>
    <row r="165" spans="1:12" ht="13.2">
      <c r="A165" s="61"/>
      <c r="B165" s="63" t="s">
        <v>125</v>
      </c>
      <c r="C165" s="61"/>
      <c r="D165" s="61"/>
      <c r="E165" s="79"/>
      <c r="F165" s="78">
        <v>253877280</v>
      </c>
      <c r="G165" s="79"/>
      <c r="H165" s="112">
        <v>259313385</v>
      </c>
      <c r="I165" s="79"/>
      <c r="J165" s="78">
        <v>5449187</v>
      </c>
      <c r="K165" s="63"/>
      <c r="L165" s="80">
        <v>2.1463862382644087E-2</v>
      </c>
    </row>
    <row r="166" spans="1:12" ht="13.2">
      <c r="A166" s="61"/>
      <c r="B166" s="61"/>
      <c r="C166" s="61"/>
      <c r="D166" s="61"/>
      <c r="E166" s="61"/>
      <c r="F166" s="61"/>
      <c r="G166" s="61"/>
      <c r="H166" s="103"/>
      <c r="I166" s="61"/>
      <c r="J166" s="61"/>
      <c r="K166" s="61"/>
      <c r="L166" s="61"/>
    </row>
    <row r="167" spans="1:12" ht="8.25" customHeight="1">
      <c r="A167" s="61"/>
      <c r="B167" s="61"/>
      <c r="C167" s="61"/>
      <c r="D167" s="61"/>
      <c r="E167" s="61"/>
      <c r="F167" s="61"/>
      <c r="G167" s="61"/>
      <c r="H167" s="103"/>
      <c r="I167" s="61"/>
      <c r="J167" s="61"/>
      <c r="K167" s="61"/>
      <c r="L167" s="61"/>
    </row>
    <row r="168" spans="1:12" ht="13.2">
      <c r="A168" s="61"/>
      <c r="B168" s="61"/>
      <c r="C168" s="60" t="s">
        <v>126</v>
      </c>
      <c r="D168" s="61"/>
      <c r="E168" s="61"/>
      <c r="F168" s="61"/>
      <c r="G168" s="61"/>
      <c r="H168" s="103"/>
      <c r="I168" s="61"/>
      <c r="J168" s="61"/>
      <c r="K168" s="61"/>
      <c r="L168" s="61"/>
    </row>
    <row r="169" spans="1:12" ht="13.2">
      <c r="A169" s="61"/>
      <c r="B169" s="61"/>
      <c r="C169" s="61" t="s">
        <v>75</v>
      </c>
      <c r="D169" s="61"/>
      <c r="E169" s="61"/>
      <c r="F169" s="67">
        <v>212492539</v>
      </c>
      <c r="G169" s="61"/>
      <c r="H169" s="109">
        <v>222085635</v>
      </c>
      <c r="I169" s="61"/>
      <c r="J169" s="67">
        <v>9593096</v>
      </c>
      <c r="K169" s="61"/>
      <c r="L169" s="65">
        <v>4.5145566263858329E-2</v>
      </c>
    </row>
    <row r="170" spans="1:12" ht="13.2">
      <c r="A170" s="61"/>
      <c r="B170" s="61"/>
      <c r="C170" s="61" t="s">
        <v>78</v>
      </c>
      <c r="D170" s="61"/>
      <c r="E170" s="61"/>
      <c r="F170" s="66">
        <v>19677456</v>
      </c>
      <c r="G170" s="61"/>
      <c r="H170" s="105">
        <v>16927427</v>
      </c>
      <c r="I170" s="61"/>
      <c r="J170" s="67">
        <v>-2750029</v>
      </c>
      <c r="K170" s="61"/>
      <c r="L170" s="65">
        <v>-0.13975531186551757</v>
      </c>
    </row>
    <row r="171" spans="1:12" ht="13.2">
      <c r="A171" s="61"/>
      <c r="B171" s="61"/>
      <c r="C171" s="61" t="s">
        <v>79</v>
      </c>
      <c r="D171" s="61"/>
      <c r="E171" s="61"/>
      <c r="F171" s="66">
        <v>11285379</v>
      </c>
      <c r="G171" s="61"/>
      <c r="H171" s="105">
        <v>9815753</v>
      </c>
      <c r="I171" s="61"/>
      <c r="J171" s="67">
        <v>-1469626</v>
      </c>
      <c r="K171" s="61"/>
      <c r="L171" s="65">
        <v>-0.13022389411999366</v>
      </c>
    </row>
    <row r="172" spans="1:12" ht="13.2">
      <c r="A172" s="61"/>
      <c r="B172" s="61"/>
      <c r="C172" s="61" t="s">
        <v>80</v>
      </c>
      <c r="D172" s="61"/>
      <c r="E172" s="61"/>
      <c r="F172" s="66">
        <v>8834933</v>
      </c>
      <c r="G172" s="61"/>
      <c r="H172" s="105">
        <v>9383373</v>
      </c>
      <c r="I172" s="61"/>
      <c r="J172" s="67">
        <v>548440</v>
      </c>
      <c r="K172" s="61"/>
      <c r="L172" s="65">
        <v>6.2076305502260176E-2</v>
      </c>
    </row>
    <row r="173" spans="1:12" ht="13.2">
      <c r="A173" s="61"/>
      <c r="B173" s="61"/>
      <c r="C173" s="61" t="s">
        <v>62</v>
      </c>
      <c r="D173" s="61"/>
      <c r="E173" s="61"/>
      <c r="F173" s="66">
        <v>755229</v>
      </c>
      <c r="G173" s="61"/>
      <c r="H173" s="105">
        <v>751222</v>
      </c>
      <c r="I173" s="61"/>
      <c r="J173" s="67">
        <v>-4007</v>
      </c>
      <c r="K173" s="61"/>
      <c r="L173" s="65">
        <v>-5.3056754971008797E-3</v>
      </c>
    </row>
    <row r="174" spans="1:12" ht="13.2">
      <c r="A174" s="61"/>
      <c r="B174" s="61"/>
      <c r="C174" s="61" t="s">
        <v>81</v>
      </c>
      <c r="D174" s="61"/>
      <c r="E174" s="61"/>
      <c r="F174" s="66">
        <v>831744</v>
      </c>
      <c r="G174" s="61"/>
      <c r="H174" s="105">
        <v>349975</v>
      </c>
      <c r="I174" s="61"/>
      <c r="J174" s="67">
        <v>-481769</v>
      </c>
      <c r="K174" s="61"/>
      <c r="L174" s="65">
        <v>-0.57922750269313639</v>
      </c>
    </row>
    <row r="175" spans="1:12" ht="13.2">
      <c r="A175" s="61"/>
      <c r="B175" s="61"/>
      <c r="C175" s="61" t="s">
        <v>124</v>
      </c>
      <c r="D175" s="61"/>
      <c r="E175" s="61"/>
      <c r="F175" s="49">
        <v>0</v>
      </c>
      <c r="G175" s="61"/>
      <c r="H175" s="111">
        <v>0</v>
      </c>
      <c r="I175" s="61"/>
      <c r="J175" s="49">
        <v>0</v>
      </c>
      <c r="K175" s="61"/>
      <c r="L175" s="77">
        <v>0</v>
      </c>
    </row>
    <row r="176" spans="1:12" ht="13.2">
      <c r="A176" s="61"/>
      <c r="B176" s="61"/>
      <c r="C176" s="63" t="s">
        <v>127</v>
      </c>
      <c r="D176" s="61"/>
      <c r="E176" s="79"/>
      <c r="F176" s="78">
        <v>253877280</v>
      </c>
      <c r="G176" s="79"/>
      <c r="H176" s="112">
        <v>259313385</v>
      </c>
      <c r="I176" s="79"/>
      <c r="J176" s="78">
        <v>5436105</v>
      </c>
      <c r="K176" s="63"/>
      <c r="L176" s="80">
        <v>2.1512333549500766E-2</v>
      </c>
    </row>
    <row r="177" spans="8:8" ht="15.75" customHeight="1">
      <c r="H177" s="113"/>
    </row>
    <row r="178" spans="8:8" ht="15.75" customHeight="1">
      <c r="H178" s="113"/>
    </row>
    <row r="179" spans="8:8" ht="15.75" customHeight="1">
      <c r="H179" s="113"/>
    </row>
    <row r="180" spans="8:8" ht="15.75" customHeight="1">
      <c r="H180" s="113"/>
    </row>
  </sheetData>
  <mergeCells count="1">
    <mergeCell ref="A1:L4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FF"/>
    <outlinePr summaryBelow="0" summaryRight="0"/>
    <pageSetUpPr fitToPage="1"/>
  </sheetPr>
  <dimension ref="A1:V176"/>
  <sheetViews>
    <sheetView workbookViewId="0">
      <pane ySplit="7" topLeftCell="A8" activePane="bottomLeft" state="frozen"/>
      <selection pane="bottomLeft" activeCell="B9" sqref="B9"/>
    </sheetView>
  </sheetViews>
  <sheetFormatPr defaultColWidth="12.6640625" defaultRowHeight="15.75" customHeight="1"/>
  <cols>
    <col min="1" max="1" width="5.88671875" customWidth="1"/>
    <col min="2" max="2" width="4.88671875" customWidth="1"/>
    <col min="4" max="4" width="14.33203125" customWidth="1"/>
    <col min="5" max="5" width="2" customWidth="1"/>
    <col min="6" max="6" width="16.33203125" customWidth="1"/>
    <col min="7" max="7" width="2" customWidth="1"/>
    <col min="8" max="8" width="16.33203125" customWidth="1"/>
    <col min="9" max="9" width="2" customWidth="1"/>
    <col min="10" max="10" width="16.33203125" customWidth="1"/>
    <col min="11" max="11" width="2" customWidth="1"/>
    <col min="12" max="12" width="16.33203125" customWidth="1"/>
    <col min="13" max="13" width="2" customWidth="1"/>
    <col min="14" max="14" width="17" customWidth="1"/>
    <col min="18" max="18" width="16.33203125" customWidth="1"/>
  </cols>
  <sheetData>
    <row r="1" spans="1:22" ht="13.2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22" ht="15.75" customHeight="1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22" ht="15.75" customHeight="1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22" ht="15.75" customHeight="1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6" spans="1:22" ht="13.2">
      <c r="E6" s="3"/>
      <c r="F6" s="2" t="s">
        <v>3</v>
      </c>
      <c r="G6" s="3"/>
      <c r="H6" s="2" t="s">
        <v>3</v>
      </c>
      <c r="I6" s="3"/>
      <c r="J6" s="2" t="s">
        <v>4</v>
      </c>
      <c r="L6" s="2" t="s">
        <v>4</v>
      </c>
      <c r="N6" s="2" t="s">
        <v>4</v>
      </c>
      <c r="R6" s="3"/>
    </row>
    <row r="7" spans="1:22" ht="75" customHeight="1">
      <c r="A7" s="4"/>
      <c r="B7" s="4"/>
      <c r="C7" s="4"/>
      <c r="D7" s="4"/>
      <c r="E7" s="6"/>
      <c r="F7" s="5" t="s">
        <v>6</v>
      </c>
      <c r="G7" s="6"/>
      <c r="H7" s="7" t="s">
        <v>7</v>
      </c>
      <c r="I7" s="6"/>
      <c r="J7" s="7" t="s">
        <v>54</v>
      </c>
      <c r="K7" s="4"/>
      <c r="L7" s="7" t="s">
        <v>8</v>
      </c>
      <c r="M7" s="4"/>
      <c r="N7" s="7" t="s">
        <v>9</v>
      </c>
      <c r="O7" s="4"/>
      <c r="P7" s="4"/>
      <c r="Q7" s="4"/>
      <c r="R7" s="43"/>
      <c r="S7" s="4"/>
      <c r="T7" s="4"/>
      <c r="U7" s="4"/>
      <c r="V7" s="4"/>
    </row>
    <row r="8" spans="1:22" ht="7.5" customHeight="1">
      <c r="A8" s="9"/>
      <c r="E8" s="9"/>
      <c r="F8" s="10"/>
      <c r="G8" s="9"/>
      <c r="H8" s="10"/>
      <c r="I8" s="9"/>
      <c r="J8" s="10"/>
      <c r="R8" s="10"/>
    </row>
    <row r="9" spans="1:22" ht="13.2">
      <c r="A9" s="60" t="s">
        <v>61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R9" s="61"/>
    </row>
    <row r="10" spans="1:22" ht="13.2">
      <c r="A10" s="62" t="s">
        <v>73</v>
      </c>
      <c r="B10" s="63" t="s">
        <v>74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R10" s="61"/>
    </row>
    <row r="11" spans="1:22" ht="13.2">
      <c r="A11" s="61"/>
      <c r="B11" s="61"/>
      <c r="C11" s="61" t="s">
        <v>75</v>
      </c>
      <c r="D11" s="61"/>
      <c r="E11" s="61"/>
      <c r="F11" s="64">
        <v>139299109</v>
      </c>
      <c r="G11" s="61"/>
      <c r="H11" s="64">
        <f>139342914-6000000</f>
        <v>133342914</v>
      </c>
      <c r="I11" s="61"/>
      <c r="J11" s="64">
        <f>138879487-750427</f>
        <v>138129060</v>
      </c>
      <c r="K11" s="61"/>
      <c r="L11" s="64">
        <f t="shared" ref="L11:L15" si="0">J11-H11</f>
        <v>4786146</v>
      </c>
      <c r="M11" s="61"/>
      <c r="N11" s="65">
        <f t="shared" ref="N11:N16" si="1">L11/H11</f>
        <v>3.5893515871417057E-2</v>
      </c>
      <c r="P11" s="16" t="s">
        <v>76</v>
      </c>
      <c r="Q11" s="16" t="s">
        <v>77</v>
      </c>
      <c r="R11" s="64"/>
    </row>
    <row r="12" spans="1:22" ht="13.2">
      <c r="A12" s="61"/>
      <c r="B12" s="61"/>
      <c r="C12" s="61" t="s">
        <v>78</v>
      </c>
      <c r="D12" s="61"/>
      <c r="E12" s="66"/>
      <c r="F12" s="66">
        <v>999799</v>
      </c>
      <c r="G12" s="66"/>
      <c r="H12" s="66">
        <v>1130271</v>
      </c>
      <c r="I12" s="66"/>
      <c r="J12" s="66">
        <v>567226</v>
      </c>
      <c r="K12" s="66"/>
      <c r="L12" s="67">
        <f t="shared" si="0"/>
        <v>-563045</v>
      </c>
      <c r="M12" s="61"/>
      <c r="N12" s="65">
        <f t="shared" si="1"/>
        <v>-0.49815044356618898</v>
      </c>
      <c r="R12" s="66"/>
    </row>
    <row r="13" spans="1:22" ht="13.2">
      <c r="A13" s="61"/>
      <c r="B13" s="61"/>
      <c r="C13" s="61" t="s">
        <v>79</v>
      </c>
      <c r="D13" s="61"/>
      <c r="E13" s="66"/>
      <c r="F13" s="66">
        <v>3988061</v>
      </c>
      <c r="G13" s="66"/>
      <c r="H13" s="66">
        <v>4497631</v>
      </c>
      <c r="I13" s="66"/>
      <c r="J13" s="66">
        <v>3874786</v>
      </c>
      <c r="K13" s="66"/>
      <c r="L13" s="67">
        <f t="shared" si="0"/>
        <v>-622845</v>
      </c>
      <c r="M13" s="61"/>
      <c r="N13" s="65">
        <f t="shared" si="1"/>
        <v>-0.13848290355522719</v>
      </c>
      <c r="R13" s="66"/>
    </row>
    <row r="14" spans="1:22" ht="13.2">
      <c r="A14" s="61"/>
      <c r="B14" s="61"/>
      <c r="C14" s="61" t="s">
        <v>80</v>
      </c>
      <c r="D14" s="61"/>
      <c r="E14" s="66"/>
      <c r="F14" s="66">
        <v>587665</v>
      </c>
      <c r="G14" s="66"/>
      <c r="H14" s="66">
        <v>850055</v>
      </c>
      <c r="I14" s="66"/>
      <c r="J14" s="66">
        <v>550358</v>
      </c>
      <c r="K14" s="66"/>
      <c r="L14" s="67">
        <f t="shared" si="0"/>
        <v>-299697</v>
      </c>
      <c r="M14" s="61"/>
      <c r="N14" s="65">
        <f t="shared" si="1"/>
        <v>-0.35256189305397884</v>
      </c>
      <c r="R14" s="66"/>
    </row>
    <row r="15" spans="1:22" ht="13.2">
      <c r="A15" s="61"/>
      <c r="B15" s="61"/>
      <c r="C15" s="61" t="s">
        <v>81</v>
      </c>
      <c r="D15" s="61"/>
      <c r="E15" s="66"/>
      <c r="F15" s="68">
        <v>0</v>
      </c>
      <c r="G15" s="66"/>
      <c r="H15" s="69">
        <v>87411</v>
      </c>
      <c r="I15" s="66"/>
      <c r="J15" s="68">
        <v>0</v>
      </c>
      <c r="K15" s="66"/>
      <c r="L15" s="69">
        <f t="shared" si="0"/>
        <v>-87411</v>
      </c>
      <c r="M15" s="61"/>
      <c r="N15" s="65">
        <f t="shared" si="1"/>
        <v>-1</v>
      </c>
      <c r="R15" s="66"/>
    </row>
    <row r="16" spans="1:22" ht="13.2">
      <c r="A16" s="61"/>
      <c r="B16" s="61"/>
      <c r="C16" s="63"/>
      <c r="D16" s="63" t="s">
        <v>28</v>
      </c>
      <c r="E16" s="66"/>
      <c r="F16" s="70">
        <f>SUM(F11:F15)</f>
        <v>144874634</v>
      </c>
      <c r="G16" s="66"/>
      <c r="H16" s="70">
        <f>SUM(H11:H15)</f>
        <v>139908282</v>
      </c>
      <c r="I16" s="66"/>
      <c r="J16" s="70">
        <f>SUM(J11:J15)</f>
        <v>143121430</v>
      </c>
      <c r="K16" s="66"/>
      <c r="L16" s="71">
        <f>SUM(L11:L15)</f>
        <v>3213148</v>
      </c>
      <c r="M16" s="61"/>
      <c r="N16" s="72">
        <f t="shared" si="1"/>
        <v>2.296610289303674E-2</v>
      </c>
      <c r="R16" s="66"/>
    </row>
    <row r="17" spans="1:18" ht="13.2">
      <c r="A17" s="61"/>
      <c r="B17" s="61"/>
      <c r="C17" s="61"/>
      <c r="D17" s="61"/>
      <c r="E17" s="66"/>
      <c r="F17" s="66"/>
      <c r="G17" s="66"/>
      <c r="H17" s="66"/>
      <c r="I17" s="66"/>
      <c r="J17" s="66"/>
      <c r="K17" s="66"/>
      <c r="L17" s="66"/>
      <c r="M17" s="61"/>
      <c r="N17" s="73"/>
      <c r="R17" s="66"/>
    </row>
    <row r="18" spans="1:18" ht="13.2">
      <c r="A18" s="62" t="s">
        <v>82</v>
      </c>
      <c r="B18" s="63" t="s">
        <v>83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R18" s="61"/>
    </row>
    <row r="19" spans="1:18" ht="13.2">
      <c r="A19" s="61"/>
      <c r="B19" s="61"/>
      <c r="C19" s="61" t="s">
        <v>75</v>
      </c>
      <c r="D19" s="61"/>
      <c r="E19" s="61"/>
      <c r="F19" s="67">
        <v>2547189</v>
      </c>
      <c r="G19" s="61"/>
      <c r="H19" s="67">
        <v>2545889</v>
      </c>
      <c r="I19" s="61"/>
      <c r="J19" s="66">
        <v>2470610</v>
      </c>
      <c r="K19" s="61"/>
      <c r="L19" s="67">
        <f t="shared" ref="L19:L23" si="2">J19-H19</f>
        <v>-75279</v>
      </c>
      <c r="M19" s="61"/>
      <c r="N19" s="65">
        <f t="shared" ref="N19:N22" si="3">L19/H19</f>
        <v>-2.9568846088733641E-2</v>
      </c>
      <c r="R19" s="67"/>
    </row>
    <row r="20" spans="1:18" ht="13.2">
      <c r="A20" s="61"/>
      <c r="B20" s="61"/>
      <c r="C20" s="61" t="s">
        <v>78</v>
      </c>
      <c r="D20" s="61"/>
      <c r="E20" s="66"/>
      <c r="F20" s="66">
        <v>162700</v>
      </c>
      <c r="G20" s="66"/>
      <c r="H20" s="66">
        <v>215489</v>
      </c>
      <c r="I20" s="66"/>
      <c r="J20" s="66">
        <v>151266</v>
      </c>
      <c r="K20" s="66"/>
      <c r="L20" s="67">
        <f t="shared" si="2"/>
        <v>-64223</v>
      </c>
      <c r="M20" s="61"/>
      <c r="N20" s="65">
        <f t="shared" si="3"/>
        <v>-0.29803377434579026</v>
      </c>
      <c r="R20" s="66"/>
    </row>
    <row r="21" spans="1:18" ht="13.2">
      <c r="A21" s="61"/>
      <c r="B21" s="61"/>
      <c r="C21" s="61" t="s">
        <v>79</v>
      </c>
      <c r="D21" s="61"/>
      <c r="E21" s="66"/>
      <c r="F21" s="66">
        <v>382735</v>
      </c>
      <c r="G21" s="66"/>
      <c r="H21" s="66">
        <v>339152</v>
      </c>
      <c r="I21" s="66"/>
      <c r="J21" s="66">
        <v>362546</v>
      </c>
      <c r="K21" s="66"/>
      <c r="L21" s="67">
        <f t="shared" si="2"/>
        <v>23394</v>
      </c>
      <c r="M21" s="61"/>
      <c r="N21" s="65">
        <f t="shared" si="3"/>
        <v>6.8977921403972256E-2</v>
      </c>
      <c r="R21" s="66"/>
    </row>
    <row r="22" spans="1:18" ht="13.2">
      <c r="A22" s="61"/>
      <c r="B22" s="61"/>
      <c r="C22" s="61" t="s">
        <v>80</v>
      </c>
      <c r="D22" s="61"/>
      <c r="E22" s="66"/>
      <c r="F22" s="66">
        <v>13500</v>
      </c>
      <c r="G22" s="66"/>
      <c r="H22" s="66">
        <v>7801</v>
      </c>
      <c r="I22" s="66"/>
      <c r="J22" s="66">
        <v>9000</v>
      </c>
      <c r="K22" s="66"/>
      <c r="L22" s="67">
        <f t="shared" si="2"/>
        <v>1199</v>
      </c>
      <c r="M22" s="61"/>
      <c r="N22" s="65">
        <f t="shared" si="3"/>
        <v>0.15369824381489552</v>
      </c>
      <c r="R22" s="66"/>
    </row>
    <row r="23" spans="1:18" ht="13.2">
      <c r="A23" s="61"/>
      <c r="B23" s="61"/>
      <c r="C23" s="61" t="s">
        <v>81</v>
      </c>
      <c r="D23" s="61"/>
      <c r="E23" s="66"/>
      <c r="F23" s="53">
        <v>0</v>
      </c>
      <c r="G23" s="66"/>
      <c r="H23" s="53">
        <v>0</v>
      </c>
      <c r="I23" s="66"/>
      <c r="J23" s="53">
        <v>0</v>
      </c>
      <c r="K23" s="66"/>
      <c r="L23" s="53">
        <f t="shared" si="2"/>
        <v>0</v>
      </c>
      <c r="M23" s="61"/>
      <c r="N23" s="65">
        <v>0</v>
      </c>
      <c r="R23" s="53"/>
    </row>
    <row r="24" spans="1:18" ht="17.25" customHeight="1">
      <c r="A24" s="61"/>
      <c r="B24" s="61"/>
      <c r="C24" s="63"/>
      <c r="D24" s="63" t="s">
        <v>28</v>
      </c>
      <c r="E24" s="66"/>
      <c r="F24" s="70">
        <f>SUM(F19:F23)</f>
        <v>3106124</v>
      </c>
      <c r="G24" s="66"/>
      <c r="H24" s="70">
        <f>SUM(H19:H23)</f>
        <v>3108331</v>
      </c>
      <c r="I24" s="66"/>
      <c r="J24" s="70">
        <f>SUM(J19:J23)</f>
        <v>2993422</v>
      </c>
      <c r="K24" s="66"/>
      <c r="L24" s="71">
        <f>SUM(L19:L23)</f>
        <v>-114909</v>
      </c>
      <c r="M24" s="61"/>
      <c r="N24" s="72">
        <f>L24/H24</f>
        <v>-3.6968070646272874E-2</v>
      </c>
      <c r="R24" s="66"/>
    </row>
    <row r="25" spans="1:18" ht="13.2">
      <c r="A25" s="61"/>
      <c r="B25" s="61"/>
      <c r="C25" s="61"/>
      <c r="D25" s="61"/>
      <c r="E25" s="66"/>
      <c r="F25" s="67"/>
      <c r="G25" s="67"/>
      <c r="H25" s="67"/>
      <c r="I25" s="67"/>
      <c r="J25" s="67"/>
      <c r="K25" s="67"/>
      <c r="L25" s="67"/>
      <c r="M25" s="61"/>
      <c r="N25" s="65"/>
      <c r="R25" s="67"/>
    </row>
    <row r="26" spans="1:18" ht="13.2">
      <c r="A26" s="62" t="s">
        <v>84</v>
      </c>
      <c r="B26" s="63" t="s">
        <v>85</v>
      </c>
      <c r="C26" s="61"/>
      <c r="D26" s="61"/>
      <c r="E26" s="61"/>
      <c r="F26" s="61"/>
      <c r="G26" s="61"/>
      <c r="H26" s="67"/>
      <c r="I26" s="61"/>
      <c r="J26" s="61"/>
      <c r="K26" s="61"/>
      <c r="L26" s="61"/>
      <c r="M26" s="61"/>
      <c r="N26" s="61"/>
      <c r="R26" s="67"/>
    </row>
    <row r="27" spans="1:18" ht="13.2">
      <c r="A27" s="61"/>
      <c r="B27" s="61"/>
      <c r="C27" s="61" t="s">
        <v>75</v>
      </c>
      <c r="D27" s="61"/>
      <c r="E27" s="61"/>
      <c r="F27" s="67">
        <v>9594602</v>
      </c>
      <c r="G27" s="61"/>
      <c r="H27" s="67">
        <f>9628441-1000000</f>
        <v>8628441</v>
      </c>
      <c r="I27" s="61"/>
      <c r="J27" s="67">
        <v>8656243</v>
      </c>
      <c r="K27" s="61"/>
      <c r="L27" s="67">
        <f t="shared" ref="L27:L31" si="4">J27-H27</f>
        <v>27802</v>
      </c>
      <c r="M27" s="61"/>
      <c r="N27" s="65">
        <f t="shared" ref="N27:N30" si="5">L27/H27</f>
        <v>3.2221347981634227E-3</v>
      </c>
      <c r="P27" s="16" t="s">
        <v>86</v>
      </c>
      <c r="R27" s="67"/>
    </row>
    <row r="28" spans="1:18" ht="13.2">
      <c r="A28" s="61"/>
      <c r="B28" s="61"/>
      <c r="C28" s="61" t="s">
        <v>78</v>
      </c>
      <c r="D28" s="61"/>
      <c r="E28" s="66"/>
      <c r="F28" s="66">
        <v>279620</v>
      </c>
      <c r="G28" s="66"/>
      <c r="H28" s="66">
        <v>307093</v>
      </c>
      <c r="I28" s="66"/>
      <c r="J28" s="66">
        <v>240137</v>
      </c>
      <c r="K28" s="66"/>
      <c r="L28" s="67">
        <f t="shared" si="4"/>
        <v>-66956</v>
      </c>
      <c r="M28" s="61"/>
      <c r="N28" s="65">
        <f t="shared" si="5"/>
        <v>-0.21803167118755556</v>
      </c>
      <c r="R28" s="66"/>
    </row>
    <row r="29" spans="1:18" ht="13.2">
      <c r="A29" s="61"/>
      <c r="B29" s="61"/>
      <c r="C29" s="61" t="s">
        <v>79</v>
      </c>
      <c r="D29" s="61"/>
      <c r="E29" s="66"/>
      <c r="F29" s="66">
        <v>253453</v>
      </c>
      <c r="G29" s="66"/>
      <c r="H29" s="66">
        <v>295256</v>
      </c>
      <c r="I29" s="66"/>
      <c r="J29" s="66">
        <v>189810</v>
      </c>
      <c r="K29" s="66"/>
      <c r="L29" s="67">
        <f t="shared" si="4"/>
        <v>-105446</v>
      </c>
      <c r="M29" s="61"/>
      <c r="N29" s="65">
        <f t="shared" si="5"/>
        <v>-0.35713414799360554</v>
      </c>
      <c r="R29" s="66"/>
    </row>
    <row r="30" spans="1:18" ht="13.2">
      <c r="A30" s="61"/>
      <c r="B30" s="61"/>
      <c r="C30" s="61" t="s">
        <v>80</v>
      </c>
      <c r="D30" s="61"/>
      <c r="E30" s="66"/>
      <c r="F30" s="66">
        <v>299048</v>
      </c>
      <c r="G30" s="66"/>
      <c r="H30" s="66">
        <v>281926</v>
      </c>
      <c r="I30" s="66"/>
      <c r="J30" s="66">
        <v>266987</v>
      </c>
      <c r="K30" s="66"/>
      <c r="L30" s="67">
        <f t="shared" si="4"/>
        <v>-14939</v>
      </c>
      <c r="M30" s="61"/>
      <c r="N30" s="65">
        <f t="shared" si="5"/>
        <v>-5.2989082241439243E-2</v>
      </c>
      <c r="R30" s="66"/>
    </row>
    <row r="31" spans="1:18" ht="13.2">
      <c r="A31" s="61"/>
      <c r="B31" s="61"/>
      <c r="C31" s="61" t="s">
        <v>81</v>
      </c>
      <c r="D31" s="61"/>
      <c r="E31" s="66"/>
      <c r="F31" s="53">
        <v>0</v>
      </c>
      <c r="G31" s="66"/>
      <c r="H31" s="53">
        <v>0</v>
      </c>
      <c r="I31" s="66"/>
      <c r="J31" s="53">
        <v>0</v>
      </c>
      <c r="K31" s="66"/>
      <c r="L31" s="53">
        <f t="shared" si="4"/>
        <v>0</v>
      </c>
      <c r="M31" s="61"/>
      <c r="N31" s="65">
        <v>0</v>
      </c>
      <c r="R31" s="53"/>
    </row>
    <row r="32" spans="1:18" ht="13.2">
      <c r="A32" s="61"/>
      <c r="B32" s="61"/>
      <c r="C32" s="63"/>
      <c r="D32" s="63" t="s">
        <v>28</v>
      </c>
      <c r="E32" s="66"/>
      <c r="F32" s="70">
        <f>SUM(F27:F31)</f>
        <v>10426723</v>
      </c>
      <c r="G32" s="66"/>
      <c r="H32" s="70">
        <f>SUM(H27:H31)</f>
        <v>9512716</v>
      </c>
      <c r="I32" s="66"/>
      <c r="J32" s="70">
        <f>SUM(J27:J31)</f>
        <v>9353177</v>
      </c>
      <c r="K32" s="66"/>
      <c r="L32" s="71">
        <f>SUM(L27:L31)</f>
        <v>-159539</v>
      </c>
      <c r="M32" s="61"/>
      <c r="N32" s="72">
        <f>L32/H32</f>
        <v>-1.6771130348052016E-2</v>
      </c>
      <c r="R32" s="66"/>
    </row>
    <row r="33" spans="1:18" ht="13.2">
      <c r="A33" s="61"/>
      <c r="B33" s="61"/>
      <c r="C33" s="61"/>
      <c r="D33" s="61"/>
      <c r="E33" s="66"/>
      <c r="F33" s="67"/>
      <c r="G33" s="67"/>
      <c r="H33" s="67"/>
      <c r="I33" s="67"/>
      <c r="J33" s="67"/>
      <c r="K33" s="67"/>
      <c r="L33" s="67"/>
      <c r="M33" s="61"/>
      <c r="N33" s="65"/>
      <c r="R33" s="67"/>
    </row>
    <row r="34" spans="1:18" ht="13.2">
      <c r="A34" s="61"/>
      <c r="B34" s="61"/>
      <c r="C34" s="61"/>
      <c r="D34" s="61"/>
      <c r="E34" s="66"/>
      <c r="F34" s="67"/>
      <c r="G34" s="67"/>
      <c r="H34" s="67"/>
      <c r="I34" s="67"/>
      <c r="J34" s="67"/>
      <c r="K34" s="67"/>
      <c r="L34" s="67"/>
      <c r="M34" s="61"/>
      <c r="N34" s="65"/>
      <c r="R34" s="67"/>
    </row>
    <row r="35" spans="1:18" ht="13.2">
      <c r="A35" s="62" t="s">
        <v>87</v>
      </c>
      <c r="B35" s="63" t="s">
        <v>88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R35" s="61"/>
    </row>
    <row r="36" spans="1:18" ht="13.2">
      <c r="A36" s="61"/>
      <c r="B36" s="61"/>
      <c r="C36" s="61" t="s">
        <v>75</v>
      </c>
      <c r="D36" s="61"/>
      <c r="E36" s="61"/>
      <c r="F36" s="67">
        <v>2841579</v>
      </c>
      <c r="G36" s="61"/>
      <c r="H36" s="67">
        <v>2816306</v>
      </c>
      <c r="I36" s="61"/>
      <c r="J36" s="67">
        <v>2358747</v>
      </c>
      <c r="K36" s="61"/>
      <c r="L36" s="67">
        <f t="shared" ref="L36:L40" si="6">J36-H36</f>
        <v>-457559</v>
      </c>
      <c r="M36" s="61"/>
      <c r="N36" s="65">
        <f t="shared" ref="N36:N39" si="7">L36/H36</f>
        <v>-0.16246778581588792</v>
      </c>
      <c r="R36" s="67"/>
    </row>
    <row r="37" spans="1:18" ht="13.2">
      <c r="A37" s="61"/>
      <c r="B37" s="61"/>
      <c r="C37" s="61" t="s">
        <v>78</v>
      </c>
      <c r="D37" s="61"/>
      <c r="E37" s="66"/>
      <c r="F37" s="66">
        <v>109329</v>
      </c>
      <c r="G37" s="66"/>
      <c r="H37" s="66">
        <v>119406</v>
      </c>
      <c r="I37" s="66"/>
      <c r="J37" s="66">
        <v>48750</v>
      </c>
      <c r="K37" s="66"/>
      <c r="L37" s="67">
        <f t="shared" si="6"/>
        <v>-70656</v>
      </c>
      <c r="M37" s="61"/>
      <c r="N37" s="65">
        <f t="shared" si="7"/>
        <v>-0.59172905884126425</v>
      </c>
      <c r="R37" s="66"/>
    </row>
    <row r="38" spans="1:18" ht="13.2">
      <c r="A38" s="61"/>
      <c r="B38" s="61"/>
      <c r="C38" s="61" t="s">
        <v>79</v>
      </c>
      <c r="D38" s="61"/>
      <c r="E38" s="66"/>
      <c r="F38" s="66">
        <v>130983</v>
      </c>
      <c r="G38" s="66"/>
      <c r="H38" s="66">
        <v>143293</v>
      </c>
      <c r="I38" s="66"/>
      <c r="J38" s="66">
        <v>95325</v>
      </c>
      <c r="K38" s="66"/>
      <c r="L38" s="67">
        <f t="shared" si="6"/>
        <v>-47968</v>
      </c>
      <c r="M38" s="61"/>
      <c r="N38" s="65">
        <f t="shared" si="7"/>
        <v>-0.33475466352159561</v>
      </c>
      <c r="R38" s="66"/>
    </row>
    <row r="39" spans="1:18" ht="13.2">
      <c r="A39" s="61"/>
      <c r="B39" s="61"/>
      <c r="C39" s="61" t="s">
        <v>80</v>
      </c>
      <c r="D39" s="61"/>
      <c r="E39" s="66"/>
      <c r="F39" s="66">
        <v>86884</v>
      </c>
      <c r="G39" s="66"/>
      <c r="H39" s="66">
        <v>90701</v>
      </c>
      <c r="I39" s="66"/>
      <c r="J39" s="66">
        <v>84871</v>
      </c>
      <c r="K39" s="66"/>
      <c r="L39" s="67">
        <f t="shared" si="6"/>
        <v>-5830</v>
      </c>
      <c r="M39" s="61"/>
      <c r="N39" s="65">
        <f t="shared" si="7"/>
        <v>-6.4277130351374293E-2</v>
      </c>
      <c r="R39" s="66"/>
    </row>
    <row r="40" spans="1:18" ht="13.2">
      <c r="A40" s="61"/>
      <c r="B40" s="61"/>
      <c r="C40" s="61" t="s">
        <v>81</v>
      </c>
      <c r="D40" s="61"/>
      <c r="E40" s="66"/>
      <c r="F40" s="53">
        <v>0</v>
      </c>
      <c r="G40" s="66"/>
      <c r="H40" s="53">
        <v>0</v>
      </c>
      <c r="I40" s="66"/>
      <c r="J40" s="53">
        <v>0</v>
      </c>
      <c r="K40" s="66"/>
      <c r="L40" s="74">
        <f t="shared" si="6"/>
        <v>0</v>
      </c>
      <c r="M40" s="61"/>
      <c r="N40" s="65">
        <v>0</v>
      </c>
      <c r="R40" s="53"/>
    </row>
    <row r="41" spans="1:18" ht="13.2">
      <c r="A41" s="61"/>
      <c r="B41" s="61"/>
      <c r="C41" s="63"/>
      <c r="D41" s="63" t="s">
        <v>28</v>
      </c>
      <c r="E41" s="66"/>
      <c r="F41" s="70">
        <f>SUM(F36:F40)</f>
        <v>3168775</v>
      </c>
      <c r="G41" s="66"/>
      <c r="H41" s="70">
        <f>SUM(H36:H40)</f>
        <v>3169706</v>
      </c>
      <c r="I41" s="66"/>
      <c r="J41" s="70">
        <f>SUM(J36:J40)</f>
        <v>2587693</v>
      </c>
      <c r="K41" s="66"/>
      <c r="L41" s="71">
        <f>SUM(L36:L40)</f>
        <v>-582013</v>
      </c>
      <c r="M41" s="61"/>
      <c r="N41" s="72">
        <f>L41/H41</f>
        <v>-0.18361734495249718</v>
      </c>
      <c r="R41" s="66"/>
    </row>
    <row r="42" spans="1:18" ht="13.2">
      <c r="A42" s="61"/>
      <c r="B42" s="61"/>
      <c r="C42" s="63"/>
      <c r="D42" s="61"/>
      <c r="E42" s="66"/>
      <c r="F42" s="66"/>
      <c r="G42" s="66"/>
      <c r="H42" s="66"/>
      <c r="I42" s="66"/>
      <c r="J42" s="68"/>
      <c r="K42" s="66"/>
      <c r="L42" s="67"/>
      <c r="M42" s="61"/>
      <c r="N42" s="65"/>
      <c r="R42" s="66"/>
    </row>
    <row r="43" spans="1:18" ht="13.2">
      <c r="A43" s="62" t="s">
        <v>89</v>
      </c>
      <c r="B43" s="63" t="s">
        <v>90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R43" s="61"/>
    </row>
    <row r="44" spans="1:18" ht="13.2">
      <c r="A44" s="61"/>
      <c r="B44" s="61"/>
      <c r="C44" s="61" t="s">
        <v>75</v>
      </c>
      <c r="D44" s="61"/>
      <c r="E44" s="61"/>
      <c r="F44" s="67">
        <v>15896679</v>
      </c>
      <c r="G44" s="61"/>
      <c r="H44" s="67">
        <f>15977080-1000000</f>
        <v>14977080</v>
      </c>
      <c r="I44" s="61"/>
      <c r="J44" s="67">
        <v>14990129</v>
      </c>
      <c r="K44" s="61"/>
      <c r="L44" s="67">
        <f t="shared" ref="L44:L48" si="8">J44-H44</f>
        <v>13049</v>
      </c>
      <c r="M44" s="61"/>
      <c r="N44" s="65">
        <f t="shared" ref="N44:N47" si="9">L44/H44</f>
        <v>8.7126462568137451E-4</v>
      </c>
      <c r="P44" s="16" t="s">
        <v>86</v>
      </c>
      <c r="R44" s="67"/>
    </row>
    <row r="45" spans="1:18" ht="13.2">
      <c r="A45" s="61"/>
      <c r="B45" s="61"/>
      <c r="C45" s="61" t="s">
        <v>78</v>
      </c>
      <c r="D45" s="61"/>
      <c r="E45" s="66"/>
      <c r="F45" s="66">
        <v>48110</v>
      </c>
      <c r="G45" s="66"/>
      <c r="H45" s="66">
        <v>52023</v>
      </c>
      <c r="I45" s="66"/>
      <c r="J45" s="66">
        <v>56078</v>
      </c>
      <c r="K45" s="66"/>
      <c r="L45" s="67">
        <f t="shared" si="8"/>
        <v>4055</v>
      </c>
      <c r="M45" s="61"/>
      <c r="N45" s="65">
        <f t="shared" si="9"/>
        <v>7.7946292985794738E-2</v>
      </c>
      <c r="R45" s="66"/>
    </row>
    <row r="46" spans="1:18" ht="13.2">
      <c r="A46" s="61"/>
      <c r="B46" s="61"/>
      <c r="C46" s="61" t="s">
        <v>79</v>
      </c>
      <c r="D46" s="61"/>
      <c r="E46" s="66"/>
      <c r="F46" s="66">
        <v>182448</v>
      </c>
      <c r="G46" s="66"/>
      <c r="H46" s="66">
        <v>181936</v>
      </c>
      <c r="I46" s="66"/>
      <c r="J46" s="66">
        <v>178890</v>
      </c>
      <c r="K46" s="66"/>
      <c r="L46" s="67">
        <f t="shared" si="8"/>
        <v>-3046</v>
      </c>
      <c r="M46" s="61"/>
      <c r="N46" s="65">
        <f t="shared" si="9"/>
        <v>-1.674215108609621E-2</v>
      </c>
      <c r="R46" s="66"/>
    </row>
    <row r="47" spans="1:18" ht="13.2">
      <c r="A47" s="61"/>
      <c r="B47" s="61"/>
      <c r="C47" s="61" t="s">
        <v>80</v>
      </c>
      <c r="D47" s="61"/>
      <c r="E47" s="66"/>
      <c r="F47" s="66">
        <v>102132</v>
      </c>
      <c r="G47" s="66"/>
      <c r="H47" s="66">
        <v>120278</v>
      </c>
      <c r="I47" s="66"/>
      <c r="J47" s="66">
        <v>118684</v>
      </c>
      <c r="K47" s="66"/>
      <c r="L47" s="67">
        <f t="shared" si="8"/>
        <v>-1594</v>
      </c>
      <c r="M47" s="61"/>
      <c r="N47" s="65">
        <f t="shared" si="9"/>
        <v>-1.3252631403914266E-2</v>
      </c>
      <c r="R47" s="66"/>
    </row>
    <row r="48" spans="1:18" ht="13.2">
      <c r="A48" s="61"/>
      <c r="B48" s="61"/>
      <c r="C48" s="61" t="s">
        <v>81</v>
      </c>
      <c r="D48" s="61"/>
      <c r="E48" s="66"/>
      <c r="F48" s="53">
        <v>0</v>
      </c>
      <c r="G48" s="66"/>
      <c r="H48" s="53">
        <v>0</v>
      </c>
      <c r="I48" s="66"/>
      <c r="J48" s="53">
        <v>0</v>
      </c>
      <c r="K48" s="66"/>
      <c r="L48" s="74">
        <f t="shared" si="8"/>
        <v>0</v>
      </c>
      <c r="M48" s="61"/>
      <c r="N48" s="65">
        <v>0</v>
      </c>
      <c r="R48" s="53"/>
    </row>
    <row r="49" spans="1:18" ht="13.2">
      <c r="A49" s="61"/>
      <c r="B49" s="61"/>
      <c r="C49" s="63"/>
      <c r="D49" s="63" t="s">
        <v>28</v>
      </c>
      <c r="E49" s="66"/>
      <c r="F49" s="70">
        <f>SUM(F44:F48)</f>
        <v>16229369</v>
      </c>
      <c r="G49" s="66"/>
      <c r="H49" s="70">
        <f>SUM(H44:H48)</f>
        <v>15331317</v>
      </c>
      <c r="I49" s="66"/>
      <c r="J49" s="70">
        <f>SUM(J44:J48)</f>
        <v>15343781</v>
      </c>
      <c r="K49" s="66"/>
      <c r="L49" s="71">
        <f>SUM(L44:L48)</f>
        <v>12464</v>
      </c>
      <c r="M49" s="61"/>
      <c r="N49" s="72">
        <f>L49/H49</f>
        <v>8.1297647162340979E-4</v>
      </c>
      <c r="R49" s="66"/>
    </row>
    <row r="50" spans="1:18" ht="13.2">
      <c r="A50" s="61"/>
      <c r="B50" s="61"/>
      <c r="C50" s="63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R50" s="61"/>
    </row>
    <row r="51" spans="1:18" ht="13.2">
      <c r="A51" s="62" t="s">
        <v>91</v>
      </c>
      <c r="B51" s="63" t="s">
        <v>92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R51" s="61"/>
    </row>
    <row r="52" spans="1:18" ht="13.2">
      <c r="A52" s="61"/>
      <c r="B52" s="61"/>
      <c r="C52" s="61" t="s">
        <v>75</v>
      </c>
      <c r="D52" s="61"/>
      <c r="E52" s="61"/>
      <c r="F52" s="67">
        <v>12025853</v>
      </c>
      <c r="G52" s="61"/>
      <c r="H52" s="67">
        <f>11967268-1000000</f>
        <v>10967268</v>
      </c>
      <c r="I52" s="61"/>
      <c r="J52" s="67">
        <v>10896227</v>
      </c>
      <c r="K52" s="61"/>
      <c r="L52" s="67">
        <f t="shared" ref="L52:L56" si="10">J52-H52</f>
        <v>-71041</v>
      </c>
      <c r="M52" s="61"/>
      <c r="N52" s="65">
        <f t="shared" ref="N52:N55" si="11">L52/H52</f>
        <v>-6.4775475533195691E-3</v>
      </c>
      <c r="P52" s="16" t="s">
        <v>86</v>
      </c>
      <c r="R52" s="67"/>
    </row>
    <row r="53" spans="1:18" ht="13.2">
      <c r="A53" s="61"/>
      <c r="B53" s="61"/>
      <c r="C53" s="61" t="s">
        <v>78</v>
      </c>
      <c r="D53" s="61"/>
      <c r="E53" s="66"/>
      <c r="F53" s="66">
        <v>40000</v>
      </c>
      <c r="G53" s="66"/>
      <c r="H53" s="66">
        <v>133173</v>
      </c>
      <c r="I53" s="66"/>
      <c r="J53" s="66">
        <v>42880</v>
      </c>
      <c r="K53" s="66"/>
      <c r="L53" s="67">
        <f t="shared" si="10"/>
        <v>-90293</v>
      </c>
      <c r="M53" s="61"/>
      <c r="N53" s="65">
        <f t="shared" si="11"/>
        <v>-0.67801281040451145</v>
      </c>
      <c r="R53" s="66"/>
    </row>
    <row r="54" spans="1:18" ht="13.2">
      <c r="A54" s="61"/>
      <c r="B54" s="61"/>
      <c r="C54" s="61" t="s">
        <v>79</v>
      </c>
      <c r="D54" s="61"/>
      <c r="E54" s="66"/>
      <c r="F54" s="66">
        <v>723298</v>
      </c>
      <c r="G54" s="66"/>
      <c r="H54" s="66">
        <v>701052</v>
      </c>
      <c r="I54" s="66"/>
      <c r="J54" s="66">
        <v>713853</v>
      </c>
      <c r="K54" s="66"/>
      <c r="L54" s="67">
        <f t="shared" si="10"/>
        <v>12801</v>
      </c>
      <c r="M54" s="61"/>
      <c r="N54" s="65">
        <f t="shared" si="11"/>
        <v>1.8259701134865889E-2</v>
      </c>
      <c r="R54" s="66"/>
    </row>
    <row r="55" spans="1:18" ht="13.2">
      <c r="A55" s="61"/>
      <c r="B55" s="61"/>
      <c r="C55" s="61" t="s">
        <v>80</v>
      </c>
      <c r="D55" s="61"/>
      <c r="E55" s="66"/>
      <c r="F55" s="66">
        <v>35489</v>
      </c>
      <c r="G55" s="66"/>
      <c r="H55" s="66">
        <v>46246</v>
      </c>
      <c r="I55" s="66"/>
      <c r="J55" s="66">
        <v>26739</v>
      </c>
      <c r="K55" s="66"/>
      <c r="L55" s="67">
        <f t="shared" si="10"/>
        <v>-19507</v>
      </c>
      <c r="M55" s="61"/>
      <c r="N55" s="65">
        <f t="shared" si="11"/>
        <v>-0.42180945379059809</v>
      </c>
      <c r="R55" s="66"/>
    </row>
    <row r="56" spans="1:18" ht="13.2">
      <c r="A56" s="61"/>
      <c r="B56" s="61"/>
      <c r="C56" s="61" t="s">
        <v>81</v>
      </c>
      <c r="D56" s="61"/>
      <c r="E56" s="66"/>
      <c r="F56" s="68">
        <v>0</v>
      </c>
      <c r="G56" s="66"/>
      <c r="H56" s="68">
        <v>0</v>
      </c>
      <c r="I56" s="66"/>
      <c r="J56" s="68">
        <v>0</v>
      </c>
      <c r="K56" s="66"/>
      <c r="L56" s="75">
        <f t="shared" si="10"/>
        <v>0</v>
      </c>
      <c r="M56" s="61"/>
      <c r="N56" s="65">
        <v>0</v>
      </c>
      <c r="R56" s="68"/>
    </row>
    <row r="57" spans="1:18" ht="13.2">
      <c r="A57" s="61"/>
      <c r="B57" s="61"/>
      <c r="C57" s="63"/>
      <c r="D57" s="63" t="s">
        <v>28</v>
      </c>
      <c r="E57" s="66"/>
      <c r="F57" s="70">
        <f>SUM(F52:F56)</f>
        <v>12824640</v>
      </c>
      <c r="G57" s="66"/>
      <c r="H57" s="70">
        <f>SUM(H52:H56)</f>
        <v>11847739</v>
      </c>
      <c r="I57" s="66"/>
      <c r="J57" s="70">
        <f>SUM(J52:J56)</f>
        <v>11679699</v>
      </c>
      <c r="K57" s="66"/>
      <c r="L57" s="71">
        <f>SUM(L52:L56)</f>
        <v>-168040</v>
      </c>
      <c r="M57" s="61"/>
      <c r="N57" s="72">
        <f>L57/H57</f>
        <v>-1.4183296914288879E-2</v>
      </c>
      <c r="R57" s="66"/>
    </row>
    <row r="58" spans="1:18" ht="13.2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R58" s="61"/>
    </row>
    <row r="59" spans="1:18" ht="13.2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R59" s="61"/>
    </row>
    <row r="60" spans="1:18" ht="13.2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R60" s="61"/>
    </row>
    <row r="61" spans="1:18" ht="13.2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R61" s="61"/>
    </row>
    <row r="62" spans="1:18" ht="13.2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R62" s="61"/>
    </row>
    <row r="63" spans="1:18" ht="13.2">
      <c r="A63" s="62" t="s">
        <v>93</v>
      </c>
      <c r="B63" s="63" t="s">
        <v>94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R63" s="61"/>
    </row>
    <row r="64" spans="1:18" ht="13.2">
      <c r="A64" s="61"/>
      <c r="B64" s="61"/>
      <c r="C64" s="61" t="s">
        <v>75</v>
      </c>
      <c r="D64" s="61"/>
      <c r="E64" s="61"/>
      <c r="F64" s="67">
        <v>488224</v>
      </c>
      <c r="G64" s="61"/>
      <c r="H64" s="67">
        <v>488224</v>
      </c>
      <c r="I64" s="61"/>
      <c r="J64" s="67">
        <v>377553</v>
      </c>
      <c r="K64" s="61"/>
      <c r="L64" s="67">
        <f t="shared" ref="L64:L68" si="12">J64-H64</f>
        <v>-110671</v>
      </c>
      <c r="M64" s="61"/>
      <c r="N64" s="65">
        <f t="shared" ref="N64:N65" si="13">L64/H64</f>
        <v>-0.22668078586878154</v>
      </c>
      <c r="R64" s="67"/>
    </row>
    <row r="65" spans="1:18" ht="13.2">
      <c r="A65" s="61"/>
      <c r="B65" s="61"/>
      <c r="C65" s="61" t="s">
        <v>78</v>
      </c>
      <c r="D65" s="61"/>
      <c r="E65" s="66"/>
      <c r="F65" s="53">
        <v>90000</v>
      </c>
      <c r="G65" s="66"/>
      <c r="H65" s="66">
        <v>92660</v>
      </c>
      <c r="I65" s="66"/>
      <c r="J65" s="53">
        <v>0</v>
      </c>
      <c r="K65" s="66"/>
      <c r="L65" s="67">
        <f t="shared" si="12"/>
        <v>-92660</v>
      </c>
      <c r="M65" s="61"/>
      <c r="N65" s="65">
        <f t="shared" si="13"/>
        <v>-1</v>
      </c>
      <c r="R65" s="66"/>
    </row>
    <row r="66" spans="1:18" ht="13.2">
      <c r="A66" s="61"/>
      <c r="B66" s="61"/>
      <c r="C66" s="61" t="s">
        <v>79</v>
      </c>
      <c r="D66" s="61"/>
      <c r="E66" s="66"/>
      <c r="F66" s="53">
        <v>0</v>
      </c>
      <c r="G66" s="66"/>
      <c r="H66" s="53">
        <v>0</v>
      </c>
      <c r="I66" s="66"/>
      <c r="J66" s="53">
        <v>0</v>
      </c>
      <c r="K66" s="66"/>
      <c r="L66" s="53">
        <f t="shared" si="12"/>
        <v>0</v>
      </c>
      <c r="M66" s="61"/>
      <c r="N66" s="65">
        <v>0</v>
      </c>
      <c r="R66" s="53"/>
    </row>
    <row r="67" spans="1:18" ht="13.2">
      <c r="A67" s="61"/>
      <c r="B67" s="61"/>
      <c r="C67" s="61" t="s">
        <v>80</v>
      </c>
      <c r="D67" s="61"/>
      <c r="E67" s="66"/>
      <c r="F67" s="53">
        <v>2000</v>
      </c>
      <c r="G67" s="66"/>
      <c r="H67" s="66">
        <v>1700</v>
      </c>
      <c r="I67" s="66"/>
      <c r="J67" s="66">
        <v>2000</v>
      </c>
      <c r="K67" s="66"/>
      <c r="L67" s="67">
        <f t="shared" si="12"/>
        <v>300</v>
      </c>
      <c r="M67" s="61"/>
      <c r="N67" s="65">
        <v>0</v>
      </c>
      <c r="R67" s="66"/>
    </row>
    <row r="68" spans="1:18" ht="13.2">
      <c r="A68" s="61"/>
      <c r="B68" s="61"/>
      <c r="C68" s="61" t="s">
        <v>81</v>
      </c>
      <c r="D68" s="61"/>
      <c r="E68" s="66"/>
      <c r="F68" s="53">
        <v>0</v>
      </c>
      <c r="G68" s="66"/>
      <c r="H68" s="53">
        <v>0</v>
      </c>
      <c r="I68" s="66"/>
      <c r="J68" s="53">
        <v>0</v>
      </c>
      <c r="K68" s="66"/>
      <c r="L68" s="74">
        <f t="shared" si="12"/>
        <v>0</v>
      </c>
      <c r="M68" s="61"/>
      <c r="N68" s="65">
        <v>0</v>
      </c>
      <c r="R68" s="53"/>
    </row>
    <row r="69" spans="1:18" ht="13.2">
      <c r="A69" s="61"/>
      <c r="B69" s="61"/>
      <c r="C69" s="63"/>
      <c r="D69" s="63" t="s">
        <v>28</v>
      </c>
      <c r="E69" s="66"/>
      <c r="F69" s="70">
        <f>SUM(F64:F68)</f>
        <v>580224</v>
      </c>
      <c r="G69" s="66"/>
      <c r="H69" s="70">
        <f>SUM(H64:H68)</f>
        <v>582584</v>
      </c>
      <c r="I69" s="66"/>
      <c r="J69" s="70">
        <f>SUM(J64:J68)</f>
        <v>379553</v>
      </c>
      <c r="K69" s="66"/>
      <c r="L69" s="71">
        <f>SUM(L64:L68)</f>
        <v>-203031</v>
      </c>
      <c r="M69" s="61"/>
      <c r="N69" s="72">
        <f>L69/H69</f>
        <v>-0.34850081704955854</v>
      </c>
      <c r="R69" s="66"/>
    </row>
    <row r="70" spans="1:18" ht="24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R70" s="61"/>
    </row>
    <row r="71" spans="1:18" ht="13.2">
      <c r="A71" s="62" t="s">
        <v>95</v>
      </c>
      <c r="B71" s="63" t="s">
        <v>96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R71" s="61"/>
    </row>
    <row r="72" spans="1:18" ht="13.2">
      <c r="A72" s="61"/>
      <c r="B72" s="61"/>
      <c r="C72" s="61" t="s">
        <v>75</v>
      </c>
      <c r="D72" s="61"/>
      <c r="E72" s="61"/>
      <c r="F72" s="67">
        <v>3583863</v>
      </c>
      <c r="G72" s="61"/>
      <c r="H72" s="67">
        <v>3544125</v>
      </c>
      <c r="I72" s="61"/>
      <c r="J72" s="67">
        <v>3291079</v>
      </c>
      <c r="K72" s="61"/>
      <c r="L72" s="67">
        <f>J72-H72</f>
        <v>-253046</v>
      </c>
      <c r="M72" s="61"/>
      <c r="N72" s="65">
        <f t="shared" ref="N72:N75" si="14">L72/H72</f>
        <v>-7.1398723239163409E-2</v>
      </c>
      <c r="R72" s="67"/>
    </row>
    <row r="73" spans="1:18" ht="13.2">
      <c r="A73" s="61"/>
      <c r="B73" s="61"/>
      <c r="C73" s="61" t="s">
        <v>78</v>
      </c>
      <c r="D73" s="61"/>
      <c r="E73" s="66"/>
      <c r="F73" s="66">
        <v>8500</v>
      </c>
      <c r="G73" s="66"/>
      <c r="H73" s="66">
        <v>12589</v>
      </c>
      <c r="I73" s="66"/>
      <c r="J73" s="66">
        <v>8500</v>
      </c>
      <c r="K73" s="66"/>
      <c r="L73" s="53">
        <v>0</v>
      </c>
      <c r="M73" s="61"/>
      <c r="N73" s="65">
        <f t="shared" si="14"/>
        <v>0</v>
      </c>
      <c r="R73" s="66"/>
    </row>
    <row r="74" spans="1:18" ht="13.2">
      <c r="A74" s="61"/>
      <c r="B74" s="61"/>
      <c r="C74" s="61" t="s">
        <v>79</v>
      </c>
      <c r="D74" s="61"/>
      <c r="E74" s="66"/>
      <c r="F74" s="66">
        <v>76822</v>
      </c>
      <c r="G74" s="66"/>
      <c r="H74" s="66">
        <v>112644</v>
      </c>
      <c r="I74" s="66"/>
      <c r="J74" s="66">
        <v>70877</v>
      </c>
      <c r="K74" s="66"/>
      <c r="L74" s="67">
        <f t="shared" ref="L74:L76" si="15">J74-H74</f>
        <v>-41767</v>
      </c>
      <c r="M74" s="61"/>
      <c r="N74" s="65">
        <f t="shared" si="14"/>
        <v>-0.3707876140762047</v>
      </c>
      <c r="R74" s="66"/>
    </row>
    <row r="75" spans="1:18" ht="13.2">
      <c r="A75" s="61"/>
      <c r="B75" s="61"/>
      <c r="C75" s="61" t="s">
        <v>80</v>
      </c>
      <c r="D75" s="61"/>
      <c r="E75" s="66"/>
      <c r="F75" s="66">
        <v>6500</v>
      </c>
      <c r="G75" s="66"/>
      <c r="H75" s="66">
        <v>6327</v>
      </c>
      <c r="I75" s="66"/>
      <c r="J75" s="66">
        <v>4400</v>
      </c>
      <c r="K75" s="66"/>
      <c r="L75" s="67">
        <f t="shared" si="15"/>
        <v>-1927</v>
      </c>
      <c r="M75" s="61"/>
      <c r="N75" s="65">
        <f t="shared" si="14"/>
        <v>-0.30456772562035722</v>
      </c>
      <c r="R75" s="66"/>
    </row>
    <row r="76" spans="1:18" ht="13.2">
      <c r="A76" s="61"/>
      <c r="B76" s="61"/>
      <c r="C76" s="61" t="s">
        <v>81</v>
      </c>
      <c r="D76" s="61"/>
      <c r="E76" s="66"/>
      <c r="F76" s="53">
        <v>0</v>
      </c>
      <c r="G76" s="66"/>
      <c r="H76" s="53">
        <v>0</v>
      </c>
      <c r="I76" s="66"/>
      <c r="J76" s="53">
        <v>0</v>
      </c>
      <c r="K76" s="66"/>
      <c r="L76" s="74">
        <f t="shared" si="15"/>
        <v>0</v>
      </c>
      <c r="M76" s="61"/>
      <c r="N76" s="65">
        <v>0</v>
      </c>
      <c r="R76" s="53"/>
    </row>
    <row r="77" spans="1:18" ht="13.2">
      <c r="A77" s="61"/>
      <c r="B77" s="61"/>
      <c r="C77" s="63"/>
      <c r="D77" s="63" t="s">
        <v>28</v>
      </c>
      <c r="E77" s="66"/>
      <c r="F77" s="70">
        <f>SUM(F72:F76)</f>
        <v>3675685</v>
      </c>
      <c r="G77" s="66"/>
      <c r="H77" s="70">
        <f>SUM(H72:H76)</f>
        <v>3675685</v>
      </c>
      <c r="I77" s="66"/>
      <c r="J77" s="70">
        <f>SUM(J72:J76)</f>
        <v>3374856</v>
      </c>
      <c r="K77" s="66"/>
      <c r="L77" s="71">
        <f>SUM(L72:L76)</f>
        <v>-296740</v>
      </c>
      <c r="M77" s="61"/>
      <c r="N77" s="72">
        <f>L77/H77</f>
        <v>-8.0730530499757189E-2</v>
      </c>
      <c r="R77" s="66"/>
    </row>
    <row r="78" spans="1:18" ht="1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R78" s="61"/>
    </row>
    <row r="79" spans="1:18" ht="13.2">
      <c r="A79" s="62" t="s">
        <v>97</v>
      </c>
      <c r="B79" s="63" t="s">
        <v>98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R79" s="61"/>
    </row>
    <row r="80" spans="1:18" ht="13.2">
      <c r="A80" s="61"/>
      <c r="B80" s="61"/>
      <c r="C80" s="61" t="s">
        <v>75</v>
      </c>
      <c r="D80" s="61"/>
      <c r="E80" s="61"/>
      <c r="F80" s="67">
        <v>7051567</v>
      </c>
      <c r="G80" s="61"/>
      <c r="H80" s="67">
        <f>6727462-500000</f>
        <v>6227462</v>
      </c>
      <c r="I80" s="61"/>
      <c r="J80" s="67">
        <v>7053132</v>
      </c>
      <c r="K80" s="61"/>
      <c r="L80" s="67">
        <f t="shared" ref="L80:L84" si="16">J80-H80</f>
        <v>825670</v>
      </c>
      <c r="M80" s="61"/>
      <c r="N80" s="65">
        <f t="shared" ref="N80:N83" si="17">L80/H80</f>
        <v>0.13258531324639156</v>
      </c>
      <c r="P80" s="16" t="s">
        <v>99</v>
      </c>
      <c r="R80" s="67"/>
    </row>
    <row r="81" spans="1:18" ht="13.2">
      <c r="A81" s="61"/>
      <c r="B81" s="61"/>
      <c r="C81" s="61" t="s">
        <v>78</v>
      </c>
      <c r="D81" s="61"/>
      <c r="E81" s="66"/>
      <c r="F81" s="66">
        <v>164117</v>
      </c>
      <c r="G81" s="66"/>
      <c r="H81" s="66">
        <v>206372</v>
      </c>
      <c r="I81" s="66"/>
      <c r="J81" s="66">
        <v>125997</v>
      </c>
      <c r="K81" s="66"/>
      <c r="L81" s="67">
        <f t="shared" si="16"/>
        <v>-80375</v>
      </c>
      <c r="M81" s="61"/>
      <c r="N81" s="65">
        <f t="shared" si="17"/>
        <v>-0.38946659430542901</v>
      </c>
      <c r="R81" s="66"/>
    </row>
    <row r="82" spans="1:18" ht="13.2">
      <c r="A82" s="61"/>
      <c r="B82" s="61"/>
      <c r="C82" s="61" t="s">
        <v>79</v>
      </c>
      <c r="D82" s="61"/>
      <c r="E82" s="66"/>
      <c r="F82" s="66">
        <v>782450</v>
      </c>
      <c r="G82" s="66"/>
      <c r="H82" s="66">
        <v>783050</v>
      </c>
      <c r="I82" s="66"/>
      <c r="J82" s="66">
        <v>709795</v>
      </c>
      <c r="K82" s="66"/>
      <c r="L82" s="67">
        <f t="shared" si="16"/>
        <v>-73255</v>
      </c>
      <c r="M82" s="61"/>
      <c r="N82" s="65">
        <f t="shared" si="17"/>
        <v>-9.3550858821275784E-2</v>
      </c>
      <c r="R82" s="66"/>
    </row>
    <row r="83" spans="1:18" ht="13.2">
      <c r="A83" s="61"/>
      <c r="B83" s="61"/>
      <c r="C83" s="61" t="s">
        <v>80</v>
      </c>
      <c r="D83" s="61"/>
      <c r="E83" s="66"/>
      <c r="F83" s="67">
        <v>-205500</v>
      </c>
      <c r="G83" s="67"/>
      <c r="H83" s="67">
        <v>120517</v>
      </c>
      <c r="I83" s="67"/>
      <c r="J83" s="67">
        <v>74620</v>
      </c>
      <c r="K83" s="66"/>
      <c r="L83" s="67">
        <f t="shared" si="16"/>
        <v>-45897</v>
      </c>
      <c r="M83" s="61"/>
      <c r="N83" s="65">
        <f t="shared" si="17"/>
        <v>-0.38083423915298259</v>
      </c>
      <c r="R83" s="67"/>
    </row>
    <row r="84" spans="1:18" ht="13.2">
      <c r="A84" s="61"/>
      <c r="B84" s="61"/>
      <c r="C84" s="61" t="s">
        <v>81</v>
      </c>
      <c r="D84" s="61"/>
      <c r="E84" s="66"/>
      <c r="F84" s="53">
        <v>0</v>
      </c>
      <c r="G84" s="66"/>
      <c r="H84" s="53">
        <v>0</v>
      </c>
      <c r="I84" s="66"/>
      <c r="J84" s="53">
        <v>0</v>
      </c>
      <c r="K84" s="66"/>
      <c r="L84" s="69">
        <f t="shared" si="16"/>
        <v>0</v>
      </c>
      <c r="M84" s="61"/>
      <c r="N84" s="65">
        <v>0</v>
      </c>
      <c r="R84" s="66"/>
    </row>
    <row r="85" spans="1:18" ht="13.2">
      <c r="A85" s="61"/>
      <c r="B85" s="61"/>
      <c r="C85" s="63"/>
      <c r="D85" s="63" t="s">
        <v>28</v>
      </c>
      <c r="E85" s="66"/>
      <c r="F85" s="70">
        <f>SUM(F80:F84)</f>
        <v>7792634</v>
      </c>
      <c r="G85" s="66"/>
      <c r="H85" s="70">
        <f>SUM(H80:H84)</f>
        <v>7337401</v>
      </c>
      <c r="I85" s="66"/>
      <c r="J85" s="70">
        <f>SUM(J80:J84)</f>
        <v>7963544</v>
      </c>
      <c r="K85" s="66"/>
      <c r="L85" s="71">
        <f>SUM(L80:L84)</f>
        <v>626143</v>
      </c>
      <c r="M85" s="61"/>
      <c r="N85" s="72">
        <f>L85/H85</f>
        <v>8.5335802145746154E-2</v>
      </c>
      <c r="R85" s="66"/>
    </row>
    <row r="86" spans="1:18" ht="1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R86" s="61"/>
    </row>
    <row r="87" spans="1:18" ht="13.2">
      <c r="A87" s="62" t="s">
        <v>100</v>
      </c>
      <c r="B87" s="63" t="s">
        <v>101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R87" s="61"/>
    </row>
    <row r="88" spans="1:18" ht="13.2">
      <c r="A88" s="61"/>
      <c r="B88" s="61"/>
      <c r="C88" s="61" t="s">
        <v>75</v>
      </c>
      <c r="D88" s="61"/>
      <c r="E88" s="61"/>
      <c r="F88" s="67">
        <v>4212299</v>
      </c>
      <c r="G88" s="61"/>
      <c r="H88" s="67">
        <f>4174534-500000</f>
        <v>3674534</v>
      </c>
      <c r="I88" s="61"/>
      <c r="J88" s="67">
        <v>3693388</v>
      </c>
      <c r="K88" s="61"/>
      <c r="L88" s="67">
        <f t="shared" ref="L88:L91" si="18">J88-H88</f>
        <v>18854</v>
      </c>
      <c r="M88" s="61"/>
      <c r="N88" s="65">
        <f t="shared" ref="N88:N91" si="19">L88/H88</f>
        <v>5.1309907596446243E-3</v>
      </c>
      <c r="P88" s="16" t="s">
        <v>99</v>
      </c>
      <c r="R88" s="67"/>
    </row>
    <row r="89" spans="1:18" ht="13.2">
      <c r="A89" s="61"/>
      <c r="B89" s="61"/>
      <c r="C89" s="61" t="s">
        <v>78</v>
      </c>
      <c r="D89" s="61"/>
      <c r="E89" s="66"/>
      <c r="F89" s="66">
        <v>480161</v>
      </c>
      <c r="G89" s="66"/>
      <c r="H89" s="67">
        <v>591187</v>
      </c>
      <c r="I89" s="66"/>
      <c r="J89" s="66">
        <v>451844</v>
      </c>
      <c r="K89" s="66"/>
      <c r="L89" s="67">
        <f t="shared" si="18"/>
        <v>-139343</v>
      </c>
      <c r="M89" s="61"/>
      <c r="N89" s="65">
        <f t="shared" si="19"/>
        <v>-0.2357003790678753</v>
      </c>
      <c r="R89" s="66"/>
    </row>
    <row r="90" spans="1:18" ht="13.2">
      <c r="A90" s="61"/>
      <c r="B90" s="61"/>
      <c r="C90" s="61" t="s">
        <v>79</v>
      </c>
      <c r="D90" s="61"/>
      <c r="E90" s="66"/>
      <c r="F90" s="66">
        <v>910062</v>
      </c>
      <c r="G90" s="66"/>
      <c r="H90" s="66">
        <v>923823</v>
      </c>
      <c r="I90" s="66"/>
      <c r="J90" s="66">
        <v>840724</v>
      </c>
      <c r="K90" s="66"/>
      <c r="L90" s="67">
        <f t="shared" si="18"/>
        <v>-83099</v>
      </c>
      <c r="M90" s="61"/>
      <c r="N90" s="65">
        <f t="shared" si="19"/>
        <v>-8.9951213598275861E-2</v>
      </c>
      <c r="R90" s="66"/>
    </row>
    <row r="91" spans="1:18" ht="13.2">
      <c r="A91" s="61"/>
      <c r="B91" s="61"/>
      <c r="C91" s="61" t="s">
        <v>80</v>
      </c>
      <c r="D91" s="61"/>
      <c r="E91" s="66"/>
      <c r="F91" s="66">
        <v>1260019</v>
      </c>
      <c r="G91" s="66"/>
      <c r="H91" s="67">
        <v>1254338</v>
      </c>
      <c r="I91" s="66"/>
      <c r="J91" s="66">
        <v>1923281</v>
      </c>
      <c r="K91" s="66"/>
      <c r="L91" s="67">
        <f t="shared" si="18"/>
        <v>668943</v>
      </c>
      <c r="M91" s="61"/>
      <c r="N91" s="65">
        <f t="shared" si="19"/>
        <v>0.53330362310637169</v>
      </c>
      <c r="R91" s="66"/>
    </row>
    <row r="92" spans="1:18" ht="13.2">
      <c r="A92" s="61"/>
      <c r="B92" s="61"/>
      <c r="C92" s="61" t="s">
        <v>81</v>
      </c>
      <c r="D92" s="61"/>
      <c r="E92" s="66"/>
      <c r="F92" s="53">
        <v>0</v>
      </c>
      <c r="G92" s="66"/>
      <c r="H92" s="66">
        <v>22993</v>
      </c>
      <c r="I92" s="66"/>
      <c r="J92" s="66">
        <v>14000</v>
      </c>
      <c r="K92" s="66"/>
      <c r="L92" s="53">
        <v>0</v>
      </c>
      <c r="M92" s="61"/>
      <c r="N92" s="65">
        <v>0</v>
      </c>
      <c r="R92" s="53"/>
    </row>
    <row r="93" spans="1:18" ht="13.2">
      <c r="A93" s="61"/>
      <c r="B93" s="61"/>
      <c r="C93" s="63"/>
      <c r="D93" s="63" t="s">
        <v>28</v>
      </c>
      <c r="E93" s="66"/>
      <c r="F93" s="70">
        <f>SUM(F88:F92)</f>
        <v>6862541</v>
      </c>
      <c r="G93" s="66"/>
      <c r="H93" s="70">
        <f>SUM(H88:H92)</f>
        <v>6466875</v>
      </c>
      <c r="I93" s="66"/>
      <c r="J93" s="70">
        <f>SUM(J88:J92)</f>
        <v>6923237</v>
      </c>
      <c r="K93" s="66"/>
      <c r="L93" s="71">
        <f>SUM(L88:L92)</f>
        <v>465355</v>
      </c>
      <c r="M93" s="61"/>
      <c r="N93" s="72">
        <f>L93/H93</f>
        <v>7.1959795109693636E-2</v>
      </c>
      <c r="R93" s="66"/>
    </row>
    <row r="94" spans="1:18" ht="15" customHeight="1">
      <c r="A94" s="63"/>
      <c r="B94" s="63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R94" s="61"/>
    </row>
    <row r="95" spans="1:18" ht="13.2">
      <c r="A95" s="62" t="s">
        <v>102</v>
      </c>
      <c r="B95" s="63" t="s">
        <v>103</v>
      </c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R95" s="61"/>
    </row>
    <row r="96" spans="1:18" ht="13.2">
      <c r="A96" s="61"/>
      <c r="B96" s="61"/>
      <c r="C96" s="61" t="s">
        <v>75</v>
      </c>
      <c r="D96" s="61"/>
      <c r="E96" s="61"/>
      <c r="F96" s="67">
        <v>7049055</v>
      </c>
      <c r="G96" s="61"/>
      <c r="H96" s="67">
        <v>6925276</v>
      </c>
      <c r="I96" s="61"/>
      <c r="J96" s="67">
        <v>6703769</v>
      </c>
      <c r="K96" s="61"/>
      <c r="L96" s="67">
        <f t="shared" ref="L96:L100" si="20">J96-H96</f>
        <v>-221507</v>
      </c>
      <c r="M96" s="61"/>
      <c r="N96" s="65">
        <f t="shared" ref="N96:N99" si="21">L96/H96</f>
        <v>-3.1985295604103001E-2</v>
      </c>
      <c r="R96" s="67"/>
    </row>
    <row r="97" spans="1:18" ht="13.2">
      <c r="A97" s="61"/>
      <c r="B97" s="61"/>
      <c r="C97" s="61" t="s">
        <v>78</v>
      </c>
      <c r="D97" s="61"/>
      <c r="E97" s="66"/>
      <c r="F97" s="66">
        <v>729970</v>
      </c>
      <c r="G97" s="66"/>
      <c r="H97" s="66">
        <v>817457</v>
      </c>
      <c r="I97" s="66"/>
      <c r="J97" s="66">
        <v>561041</v>
      </c>
      <c r="K97" s="66"/>
      <c r="L97" s="67">
        <f t="shared" si="20"/>
        <v>-256416</v>
      </c>
      <c r="M97" s="61"/>
      <c r="N97" s="65">
        <f t="shared" si="21"/>
        <v>-0.31367521472077431</v>
      </c>
      <c r="R97" s="66"/>
    </row>
    <row r="98" spans="1:18" ht="13.2">
      <c r="A98" s="61"/>
      <c r="B98" s="61"/>
      <c r="C98" s="61" t="s">
        <v>79</v>
      </c>
      <c r="D98" s="61"/>
      <c r="E98" s="66"/>
      <c r="F98" s="66">
        <v>359325</v>
      </c>
      <c r="G98" s="66"/>
      <c r="H98" s="66">
        <v>442299</v>
      </c>
      <c r="I98" s="66"/>
      <c r="J98" s="66">
        <v>435990</v>
      </c>
      <c r="K98" s="66"/>
      <c r="L98" s="67">
        <f t="shared" si="20"/>
        <v>-6309</v>
      </c>
      <c r="M98" s="61"/>
      <c r="N98" s="65">
        <f t="shared" si="21"/>
        <v>-1.4264106407656359E-2</v>
      </c>
      <c r="R98" s="66"/>
    </row>
    <row r="99" spans="1:18" ht="13.2">
      <c r="A99" s="61"/>
      <c r="B99" s="61"/>
      <c r="C99" s="61" t="s">
        <v>80</v>
      </c>
      <c r="D99" s="61"/>
      <c r="E99" s="66"/>
      <c r="F99" s="66">
        <v>510787</v>
      </c>
      <c r="G99" s="66"/>
      <c r="H99" s="66">
        <v>608722</v>
      </c>
      <c r="I99" s="66"/>
      <c r="J99" s="66">
        <v>512104</v>
      </c>
      <c r="K99" s="66"/>
      <c r="L99" s="67">
        <f t="shared" si="20"/>
        <v>-96618</v>
      </c>
      <c r="M99" s="61"/>
      <c r="N99" s="65">
        <f t="shared" si="21"/>
        <v>-0.15872270100308516</v>
      </c>
      <c r="R99" s="66"/>
    </row>
    <row r="100" spans="1:18" ht="13.2">
      <c r="A100" s="61"/>
      <c r="B100" s="61"/>
      <c r="C100" s="61" t="s">
        <v>81</v>
      </c>
      <c r="D100" s="61"/>
      <c r="E100" s="66"/>
      <c r="F100" s="53">
        <v>0</v>
      </c>
      <c r="G100" s="66"/>
      <c r="H100" s="53">
        <v>0</v>
      </c>
      <c r="I100" s="66"/>
      <c r="J100" s="53">
        <v>0</v>
      </c>
      <c r="K100" s="66"/>
      <c r="L100" s="53">
        <f t="shared" si="20"/>
        <v>0</v>
      </c>
      <c r="M100" s="61"/>
      <c r="N100" s="65">
        <v>0</v>
      </c>
      <c r="R100" s="53"/>
    </row>
    <row r="101" spans="1:18" ht="13.2">
      <c r="A101" s="61"/>
      <c r="B101" s="61"/>
      <c r="C101" s="63"/>
      <c r="D101" s="63" t="s">
        <v>28</v>
      </c>
      <c r="E101" s="66"/>
      <c r="F101" s="70">
        <f>SUM(F96:F100)</f>
        <v>8649137</v>
      </c>
      <c r="G101" s="66"/>
      <c r="H101" s="70">
        <f>SUM(H96:H100)</f>
        <v>8793754</v>
      </c>
      <c r="I101" s="66"/>
      <c r="J101" s="70">
        <f>SUM(J96:J100)</f>
        <v>8212904</v>
      </c>
      <c r="K101" s="66"/>
      <c r="L101" s="71">
        <f>SUM(L96:L100)</f>
        <v>-580850</v>
      </c>
      <c r="M101" s="61"/>
      <c r="N101" s="72">
        <f>L101/H101</f>
        <v>-6.6052564126765426E-2</v>
      </c>
      <c r="R101" s="66"/>
    </row>
    <row r="102" spans="1:18" ht="1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R102" s="61"/>
    </row>
    <row r="103" spans="1:18" ht="13.2">
      <c r="A103" s="62" t="s">
        <v>104</v>
      </c>
      <c r="B103" s="63" t="s">
        <v>105</v>
      </c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R103" s="61"/>
    </row>
    <row r="104" spans="1:18" ht="13.2">
      <c r="A104" s="61"/>
      <c r="B104" s="61"/>
      <c r="C104" s="61" t="s">
        <v>75</v>
      </c>
      <c r="D104" s="61"/>
      <c r="E104" s="61"/>
      <c r="F104" s="67">
        <v>14997513</v>
      </c>
      <c r="G104" s="67"/>
      <c r="H104" s="67">
        <v>12676110</v>
      </c>
      <c r="I104" s="67"/>
      <c r="J104" s="66">
        <f>13167555-2000000</f>
        <v>11167555</v>
      </c>
      <c r="K104" s="67"/>
      <c r="L104" s="67">
        <f t="shared" ref="L104:L108" si="22">J104-H104</f>
        <v>-1508555</v>
      </c>
      <c r="M104" s="61"/>
      <c r="N104" s="65">
        <f t="shared" ref="N104:N109" si="23">L104/H104</f>
        <v>-0.11900772397841293</v>
      </c>
      <c r="R104" s="67"/>
    </row>
    <row r="105" spans="1:18" ht="13.2">
      <c r="A105" s="61"/>
      <c r="B105" s="61"/>
      <c r="C105" s="61" t="s">
        <v>78</v>
      </c>
      <c r="D105" s="61"/>
      <c r="E105" s="66"/>
      <c r="F105" s="66">
        <v>6994965</v>
      </c>
      <c r="G105" s="66"/>
      <c r="H105" s="66">
        <v>9575691</v>
      </c>
      <c r="I105" s="66"/>
      <c r="J105" s="66">
        <f>7355060+2000000</f>
        <v>9355060</v>
      </c>
      <c r="K105" s="66"/>
      <c r="L105" s="67">
        <f t="shared" si="22"/>
        <v>-220631</v>
      </c>
      <c r="M105" s="61"/>
      <c r="N105" s="65">
        <f t="shared" si="23"/>
        <v>-2.3040739305393208E-2</v>
      </c>
      <c r="R105" s="66"/>
    </row>
    <row r="106" spans="1:18" ht="13.2">
      <c r="A106" s="61"/>
      <c r="B106" s="61"/>
      <c r="C106" s="61" t="s">
        <v>79</v>
      </c>
      <c r="D106" s="61"/>
      <c r="E106" s="66"/>
      <c r="F106" s="66">
        <v>1788045</v>
      </c>
      <c r="G106" s="66"/>
      <c r="H106" s="66">
        <v>1917661</v>
      </c>
      <c r="I106" s="66"/>
      <c r="J106" s="66">
        <v>1741500</v>
      </c>
      <c r="K106" s="66"/>
      <c r="L106" s="67">
        <f t="shared" si="22"/>
        <v>-176161</v>
      </c>
      <c r="M106" s="61"/>
      <c r="N106" s="65">
        <f t="shared" si="23"/>
        <v>-9.1862430325276467E-2</v>
      </c>
      <c r="R106" s="66"/>
    </row>
    <row r="107" spans="1:18" ht="13.2">
      <c r="A107" s="61"/>
      <c r="B107" s="61"/>
      <c r="C107" s="61" t="s">
        <v>80</v>
      </c>
      <c r="D107" s="61"/>
      <c r="E107" s="66"/>
      <c r="F107" s="66">
        <v>4751824</v>
      </c>
      <c r="G107" s="66"/>
      <c r="H107" s="66">
        <v>4753033</v>
      </c>
      <c r="I107" s="66"/>
      <c r="J107" s="66">
        <v>5139354</v>
      </c>
      <c r="K107" s="66"/>
      <c r="L107" s="67">
        <f t="shared" si="22"/>
        <v>386321</v>
      </c>
      <c r="M107" s="61"/>
      <c r="N107" s="65">
        <f t="shared" si="23"/>
        <v>8.1278838165020101E-2</v>
      </c>
      <c r="R107" s="66"/>
    </row>
    <row r="108" spans="1:18" ht="13.2">
      <c r="A108" s="61"/>
      <c r="B108" s="61"/>
      <c r="C108" s="61" t="s">
        <v>81</v>
      </c>
      <c r="D108" s="61"/>
      <c r="E108" s="66"/>
      <c r="F108" s="66">
        <v>214500</v>
      </c>
      <c r="G108" s="66"/>
      <c r="H108" s="66">
        <v>336809</v>
      </c>
      <c r="I108" s="66"/>
      <c r="J108" s="66">
        <v>164000</v>
      </c>
      <c r="K108" s="66"/>
      <c r="L108" s="69">
        <f t="shared" si="22"/>
        <v>-172809</v>
      </c>
      <c r="M108" s="61"/>
      <c r="N108" s="65">
        <f t="shared" si="23"/>
        <v>-0.51307714461311904</v>
      </c>
      <c r="R108" s="66"/>
    </row>
    <row r="109" spans="1:18" ht="13.2">
      <c r="A109" s="61"/>
      <c r="B109" s="61"/>
      <c r="C109" s="63"/>
      <c r="D109" s="63" t="s">
        <v>28</v>
      </c>
      <c r="E109" s="66"/>
      <c r="F109" s="70">
        <f>SUM(F104:F108)</f>
        <v>28746847</v>
      </c>
      <c r="G109" s="66"/>
      <c r="H109" s="70">
        <f>SUM(H104:H108)</f>
        <v>29259304</v>
      </c>
      <c r="I109" s="66"/>
      <c r="J109" s="70">
        <f>SUM(J104:J108)</f>
        <v>27567469</v>
      </c>
      <c r="K109" s="66"/>
      <c r="L109" s="71">
        <f>SUM(L104:L108)</f>
        <v>-1691835</v>
      </c>
      <c r="M109" s="61"/>
      <c r="N109" s="72">
        <f t="shared" si="23"/>
        <v>-5.7822120444150006E-2</v>
      </c>
      <c r="R109" s="66"/>
    </row>
    <row r="110" spans="1:18" ht="1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R110" s="61"/>
    </row>
    <row r="111" spans="1:18" ht="13.2">
      <c r="A111" s="62" t="s">
        <v>106</v>
      </c>
      <c r="B111" s="63" t="s">
        <v>107</v>
      </c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R111" s="61"/>
    </row>
    <row r="112" spans="1:18" ht="13.2">
      <c r="A112" s="61"/>
      <c r="B112" s="61"/>
      <c r="C112" s="61" t="s">
        <v>75</v>
      </c>
      <c r="D112" s="61"/>
      <c r="E112" s="61"/>
      <c r="F112" s="67">
        <v>1234640</v>
      </c>
      <c r="G112" s="67"/>
      <c r="H112" s="67">
        <v>1237285</v>
      </c>
      <c r="I112" s="67"/>
      <c r="J112" s="66">
        <v>1087545</v>
      </c>
      <c r="K112" s="67"/>
      <c r="L112" s="67">
        <f t="shared" ref="L112:L116" si="24">J112-H112</f>
        <v>-149740</v>
      </c>
      <c r="M112" s="61"/>
      <c r="N112" s="65">
        <f t="shared" ref="N112:N117" si="25">L112/H112</f>
        <v>-0.12102304642826835</v>
      </c>
      <c r="R112" s="67"/>
    </row>
    <row r="113" spans="1:18" ht="13.2">
      <c r="A113" s="61"/>
      <c r="B113" s="61"/>
      <c r="C113" s="61" t="s">
        <v>78</v>
      </c>
      <c r="D113" s="61"/>
      <c r="E113" s="66"/>
      <c r="F113" s="66">
        <v>3824984</v>
      </c>
      <c r="G113" s="66"/>
      <c r="H113" s="66">
        <v>3924740</v>
      </c>
      <c r="I113" s="66"/>
      <c r="J113" s="66">
        <v>3829568</v>
      </c>
      <c r="K113" s="66"/>
      <c r="L113" s="67">
        <f t="shared" si="24"/>
        <v>-95172</v>
      </c>
      <c r="M113" s="61"/>
      <c r="N113" s="65">
        <f t="shared" si="25"/>
        <v>-2.4249249631822744E-2</v>
      </c>
      <c r="R113" s="66"/>
    </row>
    <row r="114" spans="1:18" ht="13.2">
      <c r="A114" s="61"/>
      <c r="B114" s="61"/>
      <c r="C114" s="61" t="s">
        <v>79</v>
      </c>
      <c r="D114" s="61"/>
      <c r="E114" s="66"/>
      <c r="F114" s="66">
        <v>45100</v>
      </c>
      <c r="G114" s="66"/>
      <c r="H114" s="66">
        <v>202784</v>
      </c>
      <c r="I114" s="66"/>
      <c r="J114" s="66">
        <v>39797</v>
      </c>
      <c r="K114" s="66"/>
      <c r="L114" s="67">
        <f t="shared" si="24"/>
        <v>-162987</v>
      </c>
      <c r="M114" s="61"/>
      <c r="N114" s="65">
        <f t="shared" si="25"/>
        <v>-0.80374684393246021</v>
      </c>
      <c r="R114" s="66"/>
    </row>
    <row r="115" spans="1:18" ht="13.2">
      <c r="A115" s="61"/>
      <c r="B115" s="61"/>
      <c r="C115" s="61" t="s">
        <v>80</v>
      </c>
      <c r="D115" s="61"/>
      <c r="E115" s="66"/>
      <c r="F115" s="66">
        <v>34393</v>
      </c>
      <c r="G115" s="66"/>
      <c r="H115" s="66">
        <v>36643</v>
      </c>
      <c r="I115" s="66"/>
      <c r="J115" s="66">
        <v>6000</v>
      </c>
      <c r="K115" s="66"/>
      <c r="L115" s="67">
        <f t="shared" si="24"/>
        <v>-30643</v>
      </c>
      <c r="M115" s="61"/>
      <c r="N115" s="65">
        <f t="shared" si="25"/>
        <v>-0.83625794831209233</v>
      </c>
      <c r="R115" s="66"/>
    </row>
    <row r="116" spans="1:18" ht="13.2">
      <c r="A116" s="61"/>
      <c r="B116" s="61"/>
      <c r="C116" s="61" t="s">
        <v>81</v>
      </c>
      <c r="D116" s="61"/>
      <c r="E116" s="66"/>
      <c r="F116" s="66">
        <v>31393</v>
      </c>
      <c r="G116" s="66"/>
      <c r="H116" s="66">
        <v>83467</v>
      </c>
      <c r="I116" s="66"/>
      <c r="J116" s="66">
        <v>21975</v>
      </c>
      <c r="K116" s="66"/>
      <c r="L116" s="69">
        <f t="shared" si="24"/>
        <v>-61492</v>
      </c>
      <c r="M116" s="61"/>
      <c r="N116" s="65">
        <f t="shared" si="25"/>
        <v>-0.73672229743491435</v>
      </c>
      <c r="R116" s="66"/>
    </row>
    <row r="117" spans="1:18" ht="13.2">
      <c r="A117" s="61"/>
      <c r="B117" s="61"/>
      <c r="C117" s="63"/>
      <c r="D117" s="63" t="s">
        <v>28</v>
      </c>
      <c r="E117" s="66"/>
      <c r="F117" s="70">
        <f>SUM(F112:F116)</f>
        <v>5170510</v>
      </c>
      <c r="G117" s="66"/>
      <c r="H117" s="70">
        <f>SUM(H112:H116)</f>
        <v>5484919</v>
      </c>
      <c r="I117" s="66"/>
      <c r="J117" s="70">
        <f>SUM(J112:J116)</f>
        <v>4984885</v>
      </c>
      <c r="K117" s="66"/>
      <c r="L117" s="71">
        <f>SUM(L112:L116)</f>
        <v>-500034</v>
      </c>
      <c r="M117" s="61"/>
      <c r="N117" s="72">
        <f t="shared" si="25"/>
        <v>-9.1165247836841351E-2</v>
      </c>
      <c r="R117" s="66"/>
    </row>
    <row r="118" spans="1:18" ht="1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R118" s="61"/>
    </row>
    <row r="119" spans="1:18" ht="13.2">
      <c r="A119" s="62" t="s">
        <v>108</v>
      </c>
      <c r="B119" s="63" t="s">
        <v>109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R119" s="61"/>
    </row>
    <row r="120" spans="1:18" ht="13.2">
      <c r="A120" s="61"/>
      <c r="B120" s="61"/>
      <c r="C120" s="61" t="s">
        <v>75</v>
      </c>
      <c r="D120" s="61"/>
      <c r="E120" s="61"/>
      <c r="F120" s="67">
        <v>4054927</v>
      </c>
      <c r="G120" s="67"/>
      <c r="H120" s="67">
        <v>4054927</v>
      </c>
      <c r="I120" s="67"/>
      <c r="J120" s="67">
        <v>3839606</v>
      </c>
      <c r="K120" s="67"/>
      <c r="L120" s="67">
        <f t="shared" ref="L120:L124" si="26">J120-H120</f>
        <v>-215321</v>
      </c>
      <c r="M120" s="61"/>
      <c r="N120" s="65">
        <f t="shared" ref="N120:N125" si="27">L120/H120</f>
        <v>-5.3101079254940967E-2</v>
      </c>
      <c r="R120" s="67"/>
    </row>
    <row r="121" spans="1:18" ht="13.2">
      <c r="A121" s="61"/>
      <c r="B121" s="61"/>
      <c r="C121" s="61" t="s">
        <v>78</v>
      </c>
      <c r="D121" s="61"/>
      <c r="E121" s="66"/>
      <c r="F121" s="66">
        <v>827190</v>
      </c>
      <c r="G121" s="66"/>
      <c r="H121" s="66">
        <v>792983</v>
      </c>
      <c r="I121" s="66"/>
      <c r="J121" s="66">
        <v>745139</v>
      </c>
      <c r="K121" s="66"/>
      <c r="L121" s="67">
        <f t="shared" si="26"/>
        <v>-47844</v>
      </c>
      <c r="M121" s="61"/>
      <c r="N121" s="65">
        <f t="shared" si="27"/>
        <v>-6.0334206407955782E-2</v>
      </c>
      <c r="R121" s="66"/>
    </row>
    <row r="122" spans="1:18" ht="13.2">
      <c r="A122" s="61"/>
      <c r="B122" s="61"/>
      <c r="C122" s="61" t="s">
        <v>79</v>
      </c>
      <c r="D122" s="61"/>
      <c r="E122" s="66"/>
      <c r="F122" s="66">
        <v>653541</v>
      </c>
      <c r="G122" s="66"/>
      <c r="H122" s="66">
        <v>653541</v>
      </c>
      <c r="I122" s="66"/>
      <c r="J122" s="66">
        <v>542215</v>
      </c>
      <c r="K122" s="66"/>
      <c r="L122" s="67">
        <f t="shared" si="26"/>
        <v>-111326</v>
      </c>
      <c r="M122" s="61"/>
      <c r="N122" s="65">
        <f t="shared" si="27"/>
        <v>-0.17034279410167075</v>
      </c>
      <c r="R122" s="66"/>
    </row>
    <row r="123" spans="1:18" ht="13.2">
      <c r="A123" s="61"/>
      <c r="B123" s="61"/>
      <c r="C123" s="61" t="s">
        <v>80</v>
      </c>
      <c r="D123" s="61"/>
      <c r="E123" s="66"/>
      <c r="F123" s="66">
        <v>40500</v>
      </c>
      <c r="G123" s="66"/>
      <c r="H123" s="66">
        <v>40500</v>
      </c>
      <c r="I123" s="66"/>
      <c r="J123" s="66">
        <v>40000</v>
      </c>
      <c r="K123" s="66"/>
      <c r="L123" s="67">
        <f t="shared" si="26"/>
        <v>-500</v>
      </c>
      <c r="M123" s="61"/>
      <c r="N123" s="65">
        <f t="shared" si="27"/>
        <v>-1.2345679012345678E-2</v>
      </c>
      <c r="R123" s="66"/>
    </row>
    <row r="124" spans="1:18" ht="13.2">
      <c r="A124" s="61"/>
      <c r="B124" s="61"/>
      <c r="C124" s="61" t="s">
        <v>81</v>
      </c>
      <c r="D124" s="61"/>
      <c r="E124" s="66"/>
      <c r="F124" s="66">
        <v>66064</v>
      </c>
      <c r="G124" s="66"/>
      <c r="H124" s="66">
        <v>66064</v>
      </c>
      <c r="I124" s="66"/>
      <c r="J124" s="53">
        <v>0</v>
      </c>
      <c r="K124" s="66"/>
      <c r="L124" s="69">
        <f t="shared" si="26"/>
        <v>-66064</v>
      </c>
      <c r="M124" s="61"/>
      <c r="N124" s="65">
        <f t="shared" si="27"/>
        <v>-1</v>
      </c>
      <c r="R124" s="66"/>
    </row>
    <row r="125" spans="1:18" ht="13.2">
      <c r="A125" s="61"/>
      <c r="B125" s="61"/>
      <c r="C125" s="63"/>
      <c r="D125" s="63" t="s">
        <v>28</v>
      </c>
      <c r="E125" s="66"/>
      <c r="F125" s="70">
        <f>SUM(F120:F124)</f>
        <v>5642222</v>
      </c>
      <c r="G125" s="66"/>
      <c r="H125" s="70">
        <f>SUM(H120:H124)</f>
        <v>5608015</v>
      </c>
      <c r="I125" s="66"/>
      <c r="J125" s="70">
        <f>SUM(J120:J124)</f>
        <v>5166960</v>
      </c>
      <c r="K125" s="66"/>
      <c r="L125" s="71">
        <f>SUM(L120:L124)</f>
        <v>-441055</v>
      </c>
      <c r="M125" s="61"/>
      <c r="N125" s="72">
        <f t="shared" si="27"/>
        <v>-7.8647257541215571E-2</v>
      </c>
      <c r="R125" s="66"/>
    </row>
    <row r="126" spans="1:18" ht="13.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R126" s="61"/>
    </row>
    <row r="127" spans="1:18" ht="13.5" hidden="1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R127" s="61"/>
    </row>
    <row r="128" spans="1:18" ht="13.5" hidden="1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R128" s="61"/>
    </row>
    <row r="129" spans="1:18" ht="13.5" hidden="1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R129" s="61"/>
    </row>
    <row r="130" spans="1:18" ht="13.2">
      <c r="A130" s="62" t="s">
        <v>110</v>
      </c>
      <c r="B130" s="63" t="s">
        <v>111</v>
      </c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R130" s="61"/>
    </row>
    <row r="131" spans="1:18" ht="13.2">
      <c r="A131" s="61"/>
      <c r="B131" s="61"/>
      <c r="C131" s="61" t="s">
        <v>75</v>
      </c>
      <c r="D131" s="61"/>
      <c r="E131" s="61"/>
      <c r="F131" s="66">
        <v>396697</v>
      </c>
      <c r="G131" s="66"/>
      <c r="H131" s="66">
        <v>346698</v>
      </c>
      <c r="I131" s="66"/>
      <c r="J131" s="66">
        <v>390112</v>
      </c>
      <c r="K131" s="66"/>
      <c r="L131" s="66">
        <f t="shared" ref="L131:L134" si="28">J131-H131</f>
        <v>43414</v>
      </c>
      <c r="M131" s="61"/>
      <c r="N131" s="65">
        <f t="shared" ref="N131:N134" si="29">L131/H131</f>
        <v>0.12522137422194532</v>
      </c>
      <c r="R131" s="66"/>
    </row>
    <row r="132" spans="1:18" ht="13.2">
      <c r="A132" s="61"/>
      <c r="B132" s="61"/>
      <c r="C132" s="61" t="s">
        <v>78</v>
      </c>
      <c r="D132" s="61"/>
      <c r="E132" s="66"/>
      <c r="F132" s="66">
        <v>8750</v>
      </c>
      <c r="G132" s="66"/>
      <c r="H132" s="66">
        <v>127003</v>
      </c>
      <c r="I132" s="66"/>
      <c r="J132" s="66">
        <v>73463</v>
      </c>
      <c r="K132" s="66"/>
      <c r="L132" s="67">
        <f t="shared" si="28"/>
        <v>-53540</v>
      </c>
      <c r="M132" s="61"/>
      <c r="N132" s="65">
        <f t="shared" si="29"/>
        <v>-0.42156484492492302</v>
      </c>
      <c r="R132" s="66"/>
    </row>
    <row r="133" spans="1:18" ht="13.2">
      <c r="A133" s="61"/>
      <c r="B133" s="61"/>
      <c r="C133" s="61" t="s">
        <v>79</v>
      </c>
      <c r="D133" s="61"/>
      <c r="E133" s="66"/>
      <c r="F133" s="66">
        <v>22850</v>
      </c>
      <c r="G133" s="66"/>
      <c r="H133" s="66">
        <v>91257</v>
      </c>
      <c r="I133" s="66"/>
      <c r="J133" s="66">
        <v>19645</v>
      </c>
      <c r="K133" s="66"/>
      <c r="L133" s="67">
        <f t="shared" si="28"/>
        <v>-71612</v>
      </c>
      <c r="M133" s="61"/>
      <c r="N133" s="65">
        <f t="shared" si="29"/>
        <v>-0.78472884271891474</v>
      </c>
      <c r="R133" s="66"/>
    </row>
    <row r="134" spans="1:18" ht="13.2">
      <c r="A134" s="61"/>
      <c r="B134" s="61"/>
      <c r="C134" s="61" t="s">
        <v>80</v>
      </c>
      <c r="D134" s="61"/>
      <c r="E134" s="66"/>
      <c r="F134" s="66">
        <v>7450</v>
      </c>
      <c r="G134" s="66"/>
      <c r="H134" s="66">
        <v>10597</v>
      </c>
      <c r="I134" s="66"/>
      <c r="J134" s="66">
        <v>14975</v>
      </c>
      <c r="K134" s="66"/>
      <c r="L134" s="67">
        <f t="shared" si="28"/>
        <v>4378</v>
      </c>
      <c r="M134" s="61"/>
      <c r="N134" s="65">
        <f t="shared" si="29"/>
        <v>0.41313579314900445</v>
      </c>
      <c r="R134" s="66"/>
    </row>
    <row r="135" spans="1:18" ht="13.2">
      <c r="A135" s="61"/>
      <c r="B135" s="61"/>
      <c r="C135" s="61" t="s">
        <v>81</v>
      </c>
      <c r="D135" s="61"/>
      <c r="E135" s="66"/>
      <c r="F135" s="75">
        <v>0</v>
      </c>
      <c r="G135" s="66"/>
      <c r="H135" s="75">
        <v>0</v>
      </c>
      <c r="I135" s="66"/>
      <c r="J135" s="75">
        <v>0</v>
      </c>
      <c r="K135" s="66"/>
      <c r="L135" s="75">
        <v>0</v>
      </c>
      <c r="M135" s="61"/>
      <c r="N135" s="65">
        <v>0</v>
      </c>
      <c r="R135" s="75"/>
    </row>
    <row r="136" spans="1:18" ht="13.2">
      <c r="A136" s="61"/>
      <c r="B136" s="61"/>
      <c r="C136" s="63"/>
      <c r="D136" s="63" t="s">
        <v>28</v>
      </c>
      <c r="E136" s="66"/>
      <c r="F136" s="70">
        <f>SUM(F131:F135)</f>
        <v>435747</v>
      </c>
      <c r="G136" s="66"/>
      <c r="H136" s="70">
        <f>SUM(H131:H135)</f>
        <v>575555</v>
      </c>
      <c r="I136" s="66"/>
      <c r="J136" s="70">
        <f>SUM(J131:J135)</f>
        <v>498195</v>
      </c>
      <c r="K136" s="66"/>
      <c r="L136" s="71">
        <f>SUM(L131:L135)</f>
        <v>-77360</v>
      </c>
      <c r="M136" s="61"/>
      <c r="N136" s="72">
        <f>L136/H136</f>
        <v>-0.13440939614806577</v>
      </c>
      <c r="R136" s="66"/>
    </row>
    <row r="137" spans="1:18" ht="13.2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R137" s="61"/>
    </row>
    <row r="138" spans="1:18" ht="13.2">
      <c r="A138" s="62" t="s">
        <v>112</v>
      </c>
      <c r="B138" s="63" t="s">
        <v>62</v>
      </c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R138" s="61"/>
    </row>
    <row r="139" spans="1:18" ht="13.2">
      <c r="A139" s="61"/>
      <c r="B139" s="61"/>
      <c r="C139" s="61" t="s">
        <v>62</v>
      </c>
      <c r="D139" s="61"/>
      <c r="E139" s="61"/>
      <c r="F139" s="67">
        <v>948983</v>
      </c>
      <c r="G139" s="67"/>
      <c r="H139" s="67">
        <v>755229</v>
      </c>
      <c r="I139" s="67"/>
      <c r="J139" s="67">
        <v>751222</v>
      </c>
      <c r="K139" s="67"/>
      <c r="L139" s="67">
        <f>J139-H139</f>
        <v>-4007</v>
      </c>
      <c r="M139" s="61"/>
      <c r="N139" s="65">
        <f t="shared" ref="N139:N140" si="30">L139/H139</f>
        <v>-5.3056754971008797E-3</v>
      </c>
      <c r="R139" s="67"/>
    </row>
    <row r="140" spans="1:18" ht="13.2">
      <c r="A140" s="61"/>
      <c r="B140" s="61"/>
      <c r="C140" s="61"/>
      <c r="D140" s="63" t="s">
        <v>28</v>
      </c>
      <c r="E140" s="66"/>
      <c r="F140" s="70">
        <f>SUM(F138:F139)</f>
        <v>948983</v>
      </c>
      <c r="G140" s="66"/>
      <c r="H140" s="70">
        <f>SUM(H138:H139)</f>
        <v>755229</v>
      </c>
      <c r="I140" s="66"/>
      <c r="J140" s="70">
        <f>SUM(J138:J139)</f>
        <v>751222</v>
      </c>
      <c r="K140" s="66"/>
      <c r="L140" s="71">
        <f>SUM(L138:L139)</f>
        <v>-4007</v>
      </c>
      <c r="M140" s="61"/>
      <c r="N140" s="72">
        <f t="shared" si="30"/>
        <v>-5.3056754971008797E-3</v>
      </c>
      <c r="R140" s="66"/>
    </row>
    <row r="141" spans="1:18" ht="13.2">
      <c r="A141" s="61"/>
      <c r="B141" s="61"/>
      <c r="C141" s="61"/>
      <c r="D141" s="61"/>
      <c r="E141" s="66"/>
      <c r="F141" s="66"/>
      <c r="G141" s="66"/>
      <c r="H141" s="66"/>
      <c r="I141" s="66"/>
      <c r="J141" s="66"/>
      <c r="K141" s="66"/>
      <c r="L141" s="69"/>
      <c r="M141" s="61"/>
      <c r="N141" s="65"/>
      <c r="R141" s="66"/>
    </row>
    <row r="142" spans="1:18" ht="13.2">
      <c r="A142" s="62" t="s">
        <v>113</v>
      </c>
      <c r="B142" s="63" t="s">
        <v>81</v>
      </c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R142" s="61"/>
    </row>
    <row r="143" spans="1:18" ht="13.2">
      <c r="A143" s="61"/>
      <c r="B143" s="61"/>
      <c r="C143" s="61" t="s">
        <v>75</v>
      </c>
      <c r="D143" s="61"/>
      <c r="E143" s="61"/>
      <c r="F143" s="67">
        <v>40000</v>
      </c>
      <c r="G143" s="67"/>
      <c r="H143" s="67">
        <v>40000</v>
      </c>
      <c r="I143" s="67"/>
      <c r="J143" s="67">
        <v>30000</v>
      </c>
      <c r="K143" s="61"/>
      <c r="L143" s="67">
        <f t="shared" ref="L143:L144" si="31">J143-H143</f>
        <v>-10000</v>
      </c>
      <c r="M143" s="61"/>
      <c r="N143" s="65">
        <f t="shared" ref="N143:N145" si="32">L143/H143</f>
        <v>-0.25</v>
      </c>
      <c r="R143" s="67"/>
    </row>
    <row r="144" spans="1:18" ht="13.2">
      <c r="A144" s="61"/>
      <c r="B144" s="61"/>
      <c r="C144" s="61" t="s">
        <v>81</v>
      </c>
      <c r="D144" s="61"/>
      <c r="E144" s="66"/>
      <c r="F144" s="67">
        <v>235000</v>
      </c>
      <c r="G144" s="67"/>
      <c r="H144" s="67">
        <v>235000</v>
      </c>
      <c r="I144" s="67"/>
      <c r="J144" s="67">
        <v>150000</v>
      </c>
      <c r="K144" s="66"/>
      <c r="L144" s="69">
        <f t="shared" si="31"/>
        <v>-85000</v>
      </c>
      <c r="M144" s="61"/>
      <c r="N144" s="65">
        <f t="shared" si="32"/>
        <v>-0.36170212765957449</v>
      </c>
      <c r="R144" s="67"/>
    </row>
    <row r="145" spans="1:18" ht="13.2">
      <c r="A145" s="61"/>
      <c r="B145" s="61"/>
      <c r="C145" s="63"/>
      <c r="D145" s="63" t="s">
        <v>28</v>
      </c>
      <c r="E145" s="66"/>
      <c r="F145" s="70">
        <f>SUM(F143:F144)</f>
        <v>275000</v>
      </c>
      <c r="G145" s="66"/>
      <c r="H145" s="70">
        <f>SUM(H143:H144)</f>
        <v>275000</v>
      </c>
      <c r="I145" s="66"/>
      <c r="J145" s="70">
        <f>SUM(J143:J144)</f>
        <v>180000</v>
      </c>
      <c r="K145" s="66"/>
      <c r="L145" s="71">
        <f>SUM(L143:L144)</f>
        <v>-95000</v>
      </c>
      <c r="M145" s="61"/>
      <c r="N145" s="72">
        <f t="shared" si="32"/>
        <v>-0.34545454545454546</v>
      </c>
      <c r="R145" s="66"/>
    </row>
    <row r="146" spans="1:18" ht="13.2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R146" s="61"/>
    </row>
    <row r="147" spans="1:18" ht="13.2">
      <c r="A147" s="62" t="s">
        <v>114</v>
      </c>
      <c r="B147" s="63" t="s">
        <v>115</v>
      </c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R147" s="61"/>
    </row>
    <row r="148" spans="1:18" ht="13.2">
      <c r="A148" s="61"/>
      <c r="B148" s="61"/>
      <c r="C148" s="61" t="s">
        <v>116</v>
      </c>
      <c r="D148" s="61"/>
      <c r="E148" s="61"/>
      <c r="F148" s="67">
        <v>597619</v>
      </c>
      <c r="G148" s="67"/>
      <c r="H148" s="67">
        <v>597619</v>
      </c>
      <c r="I148" s="67"/>
      <c r="J148" s="67">
        <v>285478</v>
      </c>
      <c r="K148" s="67"/>
      <c r="L148" s="67">
        <f>J148-H148</f>
        <v>-312141</v>
      </c>
      <c r="M148" s="61"/>
      <c r="N148" s="65">
        <f t="shared" ref="N148:N149" si="33">L148/H148</f>
        <v>-0.52230769102053309</v>
      </c>
      <c r="R148" s="76"/>
    </row>
    <row r="149" spans="1:18" ht="13.2">
      <c r="A149" s="61"/>
      <c r="B149" s="61"/>
      <c r="C149" s="61"/>
      <c r="D149" s="63" t="s">
        <v>28</v>
      </c>
      <c r="E149" s="66"/>
      <c r="F149" s="70">
        <f>SUM(F147:F148)</f>
        <v>597619</v>
      </c>
      <c r="G149" s="70"/>
      <c r="H149" s="70">
        <f>SUM(H147:H148)</f>
        <v>597619</v>
      </c>
      <c r="I149" s="66"/>
      <c r="J149" s="70">
        <f>SUM(J147:J148)</f>
        <v>285478</v>
      </c>
      <c r="K149" s="66"/>
      <c r="L149" s="71">
        <f>SUM(L147:L148)</f>
        <v>-312141</v>
      </c>
      <c r="M149" s="61"/>
      <c r="N149" s="72">
        <f t="shared" si="33"/>
        <v>-0.52230769102053309</v>
      </c>
      <c r="R149" s="76"/>
    </row>
    <row r="150" spans="1:18" ht="13.2">
      <c r="A150" s="61"/>
      <c r="B150" s="61"/>
      <c r="C150" s="61"/>
      <c r="D150" s="61"/>
      <c r="E150" s="66"/>
      <c r="F150" s="66"/>
      <c r="G150" s="66"/>
      <c r="H150" s="66"/>
      <c r="I150" s="66"/>
      <c r="J150" s="66"/>
      <c r="K150" s="66"/>
      <c r="L150" s="67"/>
      <c r="M150" s="61"/>
      <c r="N150" s="65"/>
      <c r="R150" s="66"/>
    </row>
    <row r="151" spans="1:18" ht="13.2">
      <c r="A151" s="62" t="s">
        <v>117</v>
      </c>
      <c r="B151" s="63" t="s">
        <v>118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R151" s="61"/>
    </row>
    <row r="152" spans="1:18" ht="13.2">
      <c r="A152" s="61"/>
      <c r="B152" s="61"/>
      <c r="C152" s="61" t="s">
        <v>80</v>
      </c>
      <c r="D152" s="61"/>
      <c r="E152" s="66"/>
      <c r="F152" s="66">
        <v>600000</v>
      </c>
      <c r="G152" s="66"/>
      <c r="H152" s="66">
        <v>605549</v>
      </c>
      <c r="I152" s="66"/>
      <c r="J152" s="66">
        <v>610000</v>
      </c>
      <c r="K152" s="66"/>
      <c r="L152" s="67">
        <f>J152-H152</f>
        <v>4451</v>
      </c>
      <c r="M152" s="61"/>
      <c r="N152" s="65">
        <f t="shared" ref="N152:N153" si="34">L152/H152</f>
        <v>7.3503548020061133E-3</v>
      </c>
      <c r="R152" s="66"/>
    </row>
    <row r="153" spans="1:18" ht="13.2">
      <c r="A153" s="61"/>
      <c r="B153" s="61"/>
      <c r="C153" s="63"/>
      <c r="D153" s="63" t="s">
        <v>28</v>
      </c>
      <c r="E153" s="66"/>
      <c r="F153" s="70">
        <f>SUM(F152)</f>
        <v>600000</v>
      </c>
      <c r="G153" s="66"/>
      <c r="H153" s="70">
        <f>SUM(H152)</f>
        <v>605549</v>
      </c>
      <c r="I153" s="66"/>
      <c r="J153" s="70">
        <f>SUM(J152)</f>
        <v>610000</v>
      </c>
      <c r="K153" s="66"/>
      <c r="L153" s="70">
        <f>SUM(L152)</f>
        <v>4451</v>
      </c>
      <c r="M153" s="61"/>
      <c r="N153" s="72">
        <f t="shared" si="34"/>
        <v>7.3503548020061133E-3</v>
      </c>
      <c r="R153" s="66"/>
    </row>
    <row r="154" spans="1:18" ht="13.2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R154" s="61"/>
    </row>
    <row r="155" spans="1:18" ht="13.2">
      <c r="A155" s="62" t="s">
        <v>119</v>
      </c>
      <c r="B155" s="63" t="s">
        <v>120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R155" s="61"/>
    </row>
    <row r="156" spans="1:18" ht="13.2">
      <c r="A156" s="61"/>
      <c r="B156" s="61"/>
      <c r="C156" s="61" t="s">
        <v>78</v>
      </c>
      <c r="D156" s="61"/>
      <c r="E156" s="66"/>
      <c r="F156" s="66">
        <v>20000</v>
      </c>
      <c r="G156" s="66"/>
      <c r="H156" s="66">
        <v>20000</v>
      </c>
      <c r="I156" s="66"/>
      <c r="J156" s="66">
        <v>20000</v>
      </c>
      <c r="K156" s="66"/>
      <c r="L156" s="49">
        <f>J156-H156</f>
        <v>0</v>
      </c>
      <c r="M156" s="61"/>
      <c r="N156" s="65">
        <f t="shared" ref="N156:N157" si="35">L156/H156</f>
        <v>0</v>
      </c>
      <c r="R156" s="66"/>
    </row>
    <row r="157" spans="1:18" ht="13.2">
      <c r="A157" s="61"/>
      <c r="B157" s="61"/>
      <c r="C157" s="63"/>
      <c r="D157" s="63" t="s">
        <v>28</v>
      </c>
      <c r="E157" s="66"/>
      <c r="F157" s="70">
        <f>SUM(F156)</f>
        <v>20000</v>
      </c>
      <c r="G157" s="66"/>
      <c r="H157" s="70">
        <f>SUM(H156)</f>
        <v>20000</v>
      </c>
      <c r="I157" s="66"/>
      <c r="J157" s="70">
        <f>SUM(J156)</f>
        <v>20000</v>
      </c>
      <c r="K157" s="66"/>
      <c r="L157" s="49">
        <f>SUM(L156)</f>
        <v>0</v>
      </c>
      <c r="M157" s="61"/>
      <c r="N157" s="72">
        <f t="shared" si="35"/>
        <v>0</v>
      </c>
      <c r="R157" s="66"/>
    </row>
    <row r="158" spans="1:18" ht="13.2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R158" s="61"/>
    </row>
    <row r="159" spans="1:18" ht="13.2">
      <c r="A159" s="62" t="s">
        <v>121</v>
      </c>
      <c r="B159" s="63" t="s">
        <v>122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R159" s="61"/>
    </row>
    <row r="160" spans="1:18" ht="13.2">
      <c r="A160" s="61"/>
      <c r="B160" s="61"/>
      <c r="C160" s="61" t="s">
        <v>78</v>
      </c>
      <c r="D160" s="61"/>
      <c r="E160" s="66"/>
      <c r="F160" s="66">
        <v>862000</v>
      </c>
      <c r="G160" s="66"/>
      <c r="H160" s="66">
        <v>961700</v>
      </c>
      <c r="I160" s="66"/>
      <c r="J160" s="66">
        <v>965000</v>
      </c>
      <c r="K160" s="66"/>
      <c r="L160" s="67">
        <f>J160-H160</f>
        <v>3300</v>
      </c>
      <c r="M160" s="61"/>
      <c r="N160" s="65">
        <f t="shared" ref="N160:N161" si="36">L160/H160</f>
        <v>3.4314235208484974E-3</v>
      </c>
      <c r="R160" s="66"/>
    </row>
    <row r="161" spans="1:18" ht="13.2">
      <c r="A161" s="61"/>
      <c r="B161" s="61"/>
      <c r="C161" s="63"/>
      <c r="D161" s="63" t="s">
        <v>28</v>
      </c>
      <c r="E161" s="66"/>
      <c r="F161" s="70">
        <f>SUM(F160)</f>
        <v>862000</v>
      </c>
      <c r="G161" s="66"/>
      <c r="H161" s="70">
        <f>SUM(H160)</f>
        <v>961700</v>
      </c>
      <c r="I161" s="66"/>
      <c r="J161" s="70">
        <f>SUM(J160)</f>
        <v>965000</v>
      </c>
      <c r="K161" s="66"/>
      <c r="L161" s="70">
        <f>SUM(L160)</f>
        <v>3300</v>
      </c>
      <c r="M161" s="61"/>
      <c r="N161" s="72">
        <f t="shared" si="36"/>
        <v>3.4314235208484974E-3</v>
      </c>
      <c r="R161" s="66"/>
    </row>
    <row r="162" spans="1:18" ht="13.2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R162" s="61"/>
    </row>
    <row r="163" spans="1:18" ht="13.2">
      <c r="A163" s="62" t="s">
        <v>123</v>
      </c>
      <c r="B163" s="63" t="s">
        <v>124</v>
      </c>
      <c r="C163" s="61"/>
      <c r="D163" s="61"/>
      <c r="E163" s="66"/>
      <c r="F163" s="49">
        <v>0</v>
      </c>
      <c r="G163" s="66"/>
      <c r="H163" s="49">
        <v>0</v>
      </c>
      <c r="I163" s="66"/>
      <c r="J163" s="49">
        <v>0</v>
      </c>
      <c r="K163" s="66"/>
      <c r="L163" s="49">
        <v>0</v>
      </c>
      <c r="M163" s="61"/>
      <c r="N163" s="77">
        <v>0</v>
      </c>
      <c r="R163" s="53"/>
    </row>
    <row r="164" spans="1:18" ht="13.2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R164" s="61"/>
    </row>
    <row r="165" spans="1:18" ht="13.2">
      <c r="A165" s="61"/>
      <c r="B165" s="63" t="s">
        <v>125</v>
      </c>
      <c r="C165" s="61"/>
      <c r="D165" s="61"/>
      <c r="E165" s="63"/>
      <c r="F165" s="78">
        <f>F163+F161+F157+F153+F149+F145+F140+F136+F125+F117+F109+F101+F93+F85+F77+F69+F57+F49+F41+F32+F24+F16</f>
        <v>261489414</v>
      </c>
      <c r="G165" s="79"/>
      <c r="H165" s="78">
        <f>H163+H161+H157+H153+H149+H145+H140+H136+H125+H117+H109+H101+H93+H85+H77+H69+H57+H49+H41+H32+H24+H16</f>
        <v>253877280</v>
      </c>
      <c r="I165" s="79"/>
      <c r="J165" s="78">
        <f>J163+J161+J157+J153+J149+J145+J140+J136+J125+J117+J109+J101+J93+J85+J77+J69+J57+J49+J41+J32+J24+J16</f>
        <v>252962505</v>
      </c>
      <c r="K165" s="79"/>
      <c r="L165" s="78">
        <f>L163+L161+L157+L153+L149+L145+L140+L136+L125+L117+L109+L101+L93+L85+L77+L69+L57+L49+L41+L32+L24+L16</f>
        <v>-901693</v>
      </c>
      <c r="M165" s="63"/>
      <c r="N165" s="80">
        <f>L165/H165</f>
        <v>-3.5516884378153099E-3</v>
      </c>
      <c r="R165" s="79"/>
    </row>
    <row r="166" spans="1:18" ht="13.2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R166" s="61"/>
    </row>
    <row r="167" spans="1:18" ht="8.2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R167" s="61"/>
    </row>
    <row r="168" spans="1:18" ht="13.2">
      <c r="A168" s="61"/>
      <c r="B168" s="61"/>
      <c r="C168" s="60" t="s">
        <v>126</v>
      </c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R168" s="61"/>
    </row>
    <row r="169" spans="1:18" ht="13.2">
      <c r="A169" s="61"/>
      <c r="B169" s="61"/>
      <c r="C169" s="61" t="s">
        <v>75</v>
      </c>
      <c r="D169" s="61"/>
      <c r="E169" s="61"/>
      <c r="F169" s="67">
        <f>F143+F131+F120+F112+F104+F96+F88+F80+F72+F64+F52+F44+F36+F27+F19+F11</f>
        <v>225313796</v>
      </c>
      <c r="G169" s="61"/>
      <c r="H169" s="67">
        <f>H143+H131+H120+H112+H104+H96+H88+H80+H72+H64+H52+H44+H36+H27+H19+H11</f>
        <v>212492539</v>
      </c>
      <c r="I169" s="61"/>
      <c r="J169" s="67">
        <f>J143+J131+J120+J112+J104+J96+J88+J80+J72+J64+J52+J44+J36+J27+J19+J11</f>
        <v>215134755</v>
      </c>
      <c r="K169" s="61"/>
      <c r="L169" s="67">
        <f t="shared" ref="L169:L174" si="37">J169-H169</f>
        <v>2642216</v>
      </c>
      <c r="M169" s="61"/>
      <c r="N169" s="65">
        <f t="shared" ref="N169:N174" si="38">L169/H169</f>
        <v>1.2434394225954446E-2</v>
      </c>
      <c r="R169" s="61"/>
    </row>
    <row r="170" spans="1:18" ht="13.2">
      <c r="A170" s="61"/>
      <c r="B170" s="61"/>
      <c r="C170" s="61" t="s">
        <v>78</v>
      </c>
      <c r="D170" s="61"/>
      <c r="E170" s="61"/>
      <c r="F170" s="66">
        <f>F156+F148+F132+F121+F113+F105+F97+F89+F81+F73+F65+F53+F45+F37+F28+F20+F12+F160</f>
        <v>16247814</v>
      </c>
      <c r="G170" s="61"/>
      <c r="H170" s="66">
        <f>H156+H148+H132+H121+H113+H105+H97+H89+H81+H73+H65+H53+H45+H37+H28+H20+H12+H160</f>
        <v>19677456</v>
      </c>
      <c r="I170" s="61"/>
      <c r="J170" s="66">
        <f>J156+J148+J132+J121+J113+J105+J97+J89+J81+J73+J65+J53+J45+J37+J28+J20+J12+J160</f>
        <v>17527427</v>
      </c>
      <c r="K170" s="61"/>
      <c r="L170" s="67">
        <f t="shared" si="37"/>
        <v>-2150029</v>
      </c>
      <c r="M170" s="61"/>
      <c r="N170" s="65">
        <f t="shared" si="38"/>
        <v>-0.10926356537145859</v>
      </c>
      <c r="R170" s="61"/>
    </row>
    <row r="171" spans="1:18" ht="13.2">
      <c r="A171" s="61"/>
      <c r="B171" s="61"/>
      <c r="C171" s="61" t="s">
        <v>79</v>
      </c>
      <c r="D171" s="61"/>
      <c r="E171" s="61"/>
      <c r="F171" s="66">
        <f>F133+F122+F114+F106+F98+F90+F82+F74+F66+F54+F46+F38+F29+F21+F13</f>
        <v>10299173</v>
      </c>
      <c r="G171" s="61"/>
      <c r="H171" s="66">
        <f>H133+H122+H114+H106+H98+H90+H82+H74+H66+H54+H46+H38+H29+H21+H13</f>
        <v>11285379</v>
      </c>
      <c r="I171" s="61"/>
      <c r="J171" s="66">
        <f>J133+J122+J114+J106+J98+J90+J82+J74+J66+J54+J46+J38+J29+J21+J13</f>
        <v>9815753</v>
      </c>
      <c r="K171" s="61"/>
      <c r="L171" s="67">
        <f t="shared" si="37"/>
        <v>-1469626</v>
      </c>
      <c r="M171" s="61"/>
      <c r="N171" s="65">
        <f t="shared" si="38"/>
        <v>-0.13022389411999366</v>
      </c>
      <c r="R171" s="61"/>
    </row>
    <row r="172" spans="1:18" ht="13.2">
      <c r="A172" s="61"/>
      <c r="B172" s="61"/>
      <c r="C172" s="61" t="s">
        <v>80</v>
      </c>
      <c r="D172" s="61"/>
      <c r="E172" s="61"/>
      <c r="F172" s="66">
        <f>F134+F123+F115+F107+F99+F91+F83+F75+F67+F55+F47+F39+F30+F22+F14+F152</f>
        <v>8132691</v>
      </c>
      <c r="G172" s="61"/>
      <c r="H172" s="66">
        <f>H134+H123+H115+H107+H99+H91+H83+H75+H67+H55+H47+H39+H30+H22+H14+H152</f>
        <v>8834933</v>
      </c>
      <c r="I172" s="61"/>
      <c r="J172" s="66">
        <f>J134+J123+J115+J107+J99+J91+J83+J75+J67+J55+J47+J39+J30+J22+J14+J152</f>
        <v>9383373</v>
      </c>
      <c r="K172" s="61"/>
      <c r="L172" s="67">
        <f t="shared" si="37"/>
        <v>548440</v>
      </c>
      <c r="M172" s="61"/>
      <c r="N172" s="65">
        <f t="shared" si="38"/>
        <v>6.2076305502260176E-2</v>
      </c>
      <c r="R172" s="61"/>
    </row>
    <row r="173" spans="1:18" ht="13.2">
      <c r="A173" s="61"/>
      <c r="B173" s="61"/>
      <c r="C173" s="61" t="s">
        <v>62</v>
      </c>
      <c r="D173" s="61"/>
      <c r="E173" s="61"/>
      <c r="F173" s="66">
        <f>F140</f>
        <v>948983</v>
      </c>
      <c r="G173" s="61"/>
      <c r="H173" s="66">
        <f>H140</f>
        <v>755229</v>
      </c>
      <c r="I173" s="61"/>
      <c r="J173" s="66">
        <f>J140</f>
        <v>751222</v>
      </c>
      <c r="K173" s="61"/>
      <c r="L173" s="67">
        <f t="shared" si="37"/>
        <v>-4007</v>
      </c>
      <c r="M173" s="61"/>
      <c r="N173" s="65">
        <f t="shared" si="38"/>
        <v>-5.3056754971008797E-3</v>
      </c>
      <c r="R173" s="66"/>
    </row>
    <row r="174" spans="1:18" ht="13.2">
      <c r="A174" s="61"/>
      <c r="B174" s="61"/>
      <c r="C174" s="61" t="s">
        <v>81</v>
      </c>
      <c r="D174" s="61"/>
      <c r="E174" s="61"/>
      <c r="F174" s="66">
        <f>F144+F135+F124+F116+F108+F100+F92+F84+F76+F68+F56+F48+F40+F31+F23+F15</f>
        <v>546957</v>
      </c>
      <c r="G174" s="61"/>
      <c r="H174" s="66">
        <f>H144+H135+H124+H116+H108+H100+H92+H84+H76+H68+H56+H48+H40+H31+H23+H15</f>
        <v>831744</v>
      </c>
      <c r="I174" s="61"/>
      <c r="J174" s="66">
        <f>J144+J135+J124+J116+J108+J100+J92+J84+J76+J68+J56+J48+J40+J31+J23+J15</f>
        <v>349975</v>
      </c>
      <c r="K174" s="61"/>
      <c r="L174" s="67">
        <f t="shared" si="37"/>
        <v>-481769</v>
      </c>
      <c r="M174" s="61"/>
      <c r="N174" s="65">
        <f t="shared" si="38"/>
        <v>-0.57922750269313639</v>
      </c>
      <c r="R174" s="66"/>
    </row>
    <row r="175" spans="1:18" ht="13.2">
      <c r="A175" s="61"/>
      <c r="B175" s="61"/>
      <c r="C175" s="61" t="s">
        <v>124</v>
      </c>
      <c r="D175" s="61"/>
      <c r="E175" s="61"/>
      <c r="F175" s="49">
        <f>F163</f>
        <v>0</v>
      </c>
      <c r="G175" s="61"/>
      <c r="H175" s="49">
        <f>H163</f>
        <v>0</v>
      </c>
      <c r="I175" s="61"/>
      <c r="J175" s="49">
        <f>J163</f>
        <v>0</v>
      </c>
      <c r="K175" s="61"/>
      <c r="L175" s="49">
        <v>0</v>
      </c>
      <c r="M175" s="61"/>
      <c r="N175" s="77">
        <v>0</v>
      </c>
      <c r="R175" s="61"/>
    </row>
    <row r="176" spans="1:18" ht="13.2">
      <c r="A176" s="61"/>
      <c r="B176" s="61"/>
      <c r="C176" s="63" t="s">
        <v>127</v>
      </c>
      <c r="D176" s="61"/>
      <c r="E176" s="61"/>
      <c r="F176" s="78">
        <f>SUM(F169:F175)</f>
        <v>261489414</v>
      </c>
      <c r="G176" s="79"/>
      <c r="H176" s="78">
        <f>SUM(H169:H175)</f>
        <v>253877280</v>
      </c>
      <c r="I176" s="79"/>
      <c r="J176" s="78">
        <f>SUM(J169:J175)</f>
        <v>252962505</v>
      </c>
      <c r="K176" s="79"/>
      <c r="L176" s="78">
        <f>SUM(L169:L175)</f>
        <v>-914775</v>
      </c>
      <c r="M176" s="63"/>
      <c r="N176" s="80">
        <f>L176/H176+0.0001</f>
        <v>-3.5032172709586304E-3</v>
      </c>
      <c r="R176" s="79"/>
    </row>
  </sheetData>
  <mergeCells count="1">
    <mergeCell ref="A1:N4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00FF"/>
    <outlinePr summaryBelow="0" summaryRight="0"/>
    <pageSetUpPr fitToPage="1"/>
  </sheetPr>
  <dimension ref="A1:T985"/>
  <sheetViews>
    <sheetView tabSelected="1" topLeftCell="A10" workbookViewId="0">
      <selection activeCell="L42" sqref="L42"/>
    </sheetView>
  </sheetViews>
  <sheetFormatPr defaultColWidth="12.6640625" defaultRowHeight="15.75" customHeight="1"/>
  <cols>
    <col min="1" max="1" width="6.77734375" customWidth="1"/>
    <col min="2" max="2" width="8.21875" customWidth="1"/>
    <col min="4" max="4" width="14.33203125" customWidth="1"/>
    <col min="5" max="5" width="2" customWidth="1"/>
    <col min="6" max="6" width="16.33203125" customWidth="1"/>
    <col min="7" max="7" width="2" customWidth="1"/>
    <col min="8" max="8" width="16.33203125" customWidth="1"/>
    <col min="9" max="9" width="2" customWidth="1"/>
    <col min="10" max="10" width="16.33203125" customWidth="1"/>
    <col min="11" max="11" width="2" customWidth="1"/>
    <col min="12" max="12" width="17" customWidth="1"/>
  </cols>
  <sheetData>
    <row r="1" spans="1:20" ht="13.2">
      <c r="A1" s="99" t="s">
        <v>128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20" ht="13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20" ht="13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20" ht="13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20" ht="13.2"/>
    <row r="6" spans="1:20" ht="13.2">
      <c r="E6" s="3"/>
      <c r="F6" s="2" t="s">
        <v>3</v>
      </c>
      <c r="G6" s="3"/>
      <c r="H6" s="2" t="s">
        <v>4</v>
      </c>
      <c r="J6" s="2" t="s">
        <v>4</v>
      </c>
      <c r="L6" s="2" t="s">
        <v>4</v>
      </c>
    </row>
    <row r="7" spans="1:20" ht="75" customHeight="1">
      <c r="A7" s="4"/>
      <c r="B7" s="4"/>
      <c r="C7" s="4"/>
      <c r="D7" s="4"/>
      <c r="E7" s="6"/>
      <c r="F7" s="7" t="s">
        <v>7</v>
      </c>
      <c r="G7" s="6"/>
      <c r="H7" s="5" t="s">
        <v>6</v>
      </c>
      <c r="I7" s="4"/>
      <c r="J7" s="7" t="s">
        <v>129</v>
      </c>
      <c r="K7" s="4"/>
      <c r="L7" s="7" t="s">
        <v>130</v>
      </c>
      <c r="M7" s="4"/>
      <c r="N7" s="4"/>
      <c r="O7" s="4"/>
      <c r="P7" s="4"/>
      <c r="Q7" s="4"/>
      <c r="R7" s="4"/>
      <c r="S7" s="4"/>
      <c r="T7" s="4"/>
    </row>
    <row r="8" spans="1:20" ht="7.5" customHeight="1">
      <c r="A8" s="9"/>
      <c r="E8" s="9"/>
      <c r="F8" s="10"/>
      <c r="G8" s="9"/>
      <c r="H8" s="10"/>
    </row>
    <row r="9" spans="1:20" ht="13.2"/>
    <row r="10" spans="1:20" ht="13.2">
      <c r="A10" s="15" t="s">
        <v>14</v>
      </c>
    </row>
    <row r="11" spans="1:20" ht="13.2">
      <c r="A11" s="9" t="s">
        <v>15</v>
      </c>
    </row>
    <row r="12" spans="1:20" ht="13.2">
      <c r="B12" s="16" t="s">
        <v>131</v>
      </c>
      <c r="F12" s="17">
        <v>136336</v>
      </c>
      <c r="H12" s="17">
        <v>140426</v>
      </c>
      <c r="J12" s="17">
        <v>4090</v>
      </c>
      <c r="L12" s="18">
        <v>2.9999413214411453E-2</v>
      </c>
    </row>
    <row r="13" spans="1:20" ht="13.2">
      <c r="B13" s="16" t="s">
        <v>132</v>
      </c>
      <c r="E13" s="19"/>
      <c r="F13" s="19">
        <v>1494532</v>
      </c>
      <c r="G13" s="19"/>
      <c r="H13" s="19">
        <v>1559368</v>
      </c>
      <c r="I13" s="19"/>
      <c r="J13" s="25">
        <v>64836</v>
      </c>
      <c r="L13" s="18">
        <v>4.3382142369651502E-2</v>
      </c>
    </row>
    <row r="14" spans="1:20" ht="13.2">
      <c r="B14" s="16" t="s">
        <v>133</v>
      </c>
      <c r="E14" s="19"/>
      <c r="F14" s="19">
        <v>1171029</v>
      </c>
      <c r="G14" s="19"/>
      <c r="H14" s="19">
        <v>1206160</v>
      </c>
      <c r="I14" s="19"/>
      <c r="J14" s="25">
        <v>35131</v>
      </c>
      <c r="L14" s="18">
        <v>3.0000111013476181E-2</v>
      </c>
    </row>
    <row r="15" spans="1:20" ht="13.2">
      <c r="B15" s="16" t="s">
        <v>26</v>
      </c>
      <c r="E15" s="19"/>
      <c r="F15" s="19">
        <v>200000</v>
      </c>
      <c r="G15" s="19"/>
      <c r="H15" s="19">
        <v>180000</v>
      </c>
      <c r="I15" s="19"/>
      <c r="J15" s="20" t="s">
        <v>20</v>
      </c>
      <c r="L15" s="18">
        <v>0</v>
      </c>
    </row>
    <row r="16" spans="1:20" ht="13.2">
      <c r="C16" s="9" t="s">
        <v>28</v>
      </c>
      <c r="E16" s="19"/>
      <c r="F16" s="21">
        <v>3001897</v>
      </c>
      <c r="G16" s="19"/>
      <c r="H16" s="21">
        <v>3085954</v>
      </c>
      <c r="I16" s="19"/>
      <c r="J16" s="22">
        <v>104057</v>
      </c>
      <c r="L16" s="23">
        <v>3.4663747623586018E-2</v>
      </c>
    </row>
    <row r="17" spans="1:12" ht="13.2">
      <c r="E17" s="19"/>
      <c r="F17" s="19"/>
      <c r="G17" s="19"/>
      <c r="H17" s="19"/>
      <c r="I17" s="19"/>
      <c r="J17" s="19"/>
      <c r="L17" s="24"/>
    </row>
    <row r="18" spans="1:12" ht="13.2">
      <c r="A18" s="9" t="s">
        <v>29</v>
      </c>
      <c r="E18" s="19"/>
      <c r="F18" s="19"/>
      <c r="G18" s="19"/>
      <c r="H18" s="19"/>
      <c r="I18" s="19"/>
      <c r="J18" s="19"/>
      <c r="L18" s="24"/>
    </row>
    <row r="19" spans="1:12" ht="13.2">
      <c r="B19" s="16" t="s">
        <v>134</v>
      </c>
      <c r="E19" s="25"/>
      <c r="F19" s="25">
        <v>60000</v>
      </c>
      <c r="G19" s="25"/>
      <c r="H19" s="25">
        <v>61800</v>
      </c>
      <c r="I19" s="25"/>
      <c r="J19" s="26">
        <v>1800</v>
      </c>
      <c r="K19" s="25"/>
      <c r="L19" s="18">
        <v>0.03</v>
      </c>
    </row>
    <row r="20" spans="1:12" ht="13.2">
      <c r="B20" s="16" t="s">
        <v>32</v>
      </c>
      <c r="E20" s="25"/>
      <c r="F20" s="25">
        <v>328729</v>
      </c>
      <c r="G20" s="25"/>
      <c r="H20" s="25">
        <v>338591</v>
      </c>
      <c r="I20" s="25"/>
      <c r="J20" s="25">
        <v>9862</v>
      </c>
      <c r="K20" s="25"/>
      <c r="L20" s="18">
        <v>3.0000395462523841E-2</v>
      </c>
    </row>
    <row r="21" spans="1:12" ht="13.2">
      <c r="C21" s="9" t="s">
        <v>28</v>
      </c>
      <c r="E21" s="19"/>
      <c r="F21" s="21">
        <v>388729</v>
      </c>
      <c r="G21" s="19"/>
      <c r="H21" s="21">
        <v>400391</v>
      </c>
      <c r="I21" s="19"/>
      <c r="J21" s="22">
        <v>11662</v>
      </c>
      <c r="L21" s="23">
        <v>3.0000334423209998E-2</v>
      </c>
    </row>
    <row r="22" spans="1:12" ht="13.2">
      <c r="E22" s="19"/>
      <c r="F22" s="19"/>
      <c r="G22" s="19"/>
      <c r="H22" s="19"/>
      <c r="I22" s="19"/>
      <c r="J22" s="19"/>
    </row>
    <row r="23" spans="1:12" ht="13.2">
      <c r="A23" s="9" t="s">
        <v>34</v>
      </c>
      <c r="E23" s="19"/>
      <c r="F23" s="19"/>
      <c r="G23" s="19"/>
      <c r="H23" s="19"/>
      <c r="I23" s="19"/>
      <c r="J23" s="19"/>
    </row>
    <row r="24" spans="1:12" ht="13.2">
      <c r="B24" s="16" t="s">
        <v>135</v>
      </c>
      <c r="E24" s="25"/>
      <c r="F24" s="25">
        <v>8281259</v>
      </c>
      <c r="G24" s="25"/>
      <c r="H24" s="25">
        <v>8529696</v>
      </c>
      <c r="I24" s="25"/>
      <c r="J24" s="25">
        <v>248437</v>
      </c>
      <c r="L24" s="18">
        <v>2.9999907018968975E-2</v>
      </c>
    </row>
    <row r="25" spans="1:12" ht="13.2">
      <c r="B25" s="16" t="s">
        <v>136</v>
      </c>
      <c r="E25" s="25"/>
      <c r="F25" s="25">
        <v>1034549</v>
      </c>
      <c r="G25" s="25"/>
      <c r="H25" s="25">
        <v>999999</v>
      </c>
      <c r="I25" s="25"/>
      <c r="J25" s="25">
        <v>-34550</v>
      </c>
      <c r="L25" s="18">
        <v>-3.3396194863655561E-2</v>
      </c>
    </row>
    <row r="26" spans="1:12" ht="13.2">
      <c r="C26" s="9" t="s">
        <v>28</v>
      </c>
      <c r="E26" s="25"/>
      <c r="F26" s="21">
        <v>9315808</v>
      </c>
      <c r="G26" s="25"/>
      <c r="H26" s="21">
        <v>9529695</v>
      </c>
      <c r="I26" s="25"/>
      <c r="J26" s="22">
        <v>213887</v>
      </c>
      <c r="L26" s="23">
        <v>2.2959575809205171E-2</v>
      </c>
    </row>
    <row r="27" spans="1:12" ht="13.2">
      <c r="E27" s="19"/>
      <c r="F27" s="19"/>
      <c r="G27" s="19"/>
      <c r="H27" s="19"/>
      <c r="I27" s="19"/>
      <c r="J27" s="19"/>
    </row>
    <row r="28" spans="1:12" ht="13.2">
      <c r="E28" s="19"/>
      <c r="F28" s="19"/>
      <c r="G28" s="19"/>
      <c r="H28" s="19"/>
      <c r="I28" s="19"/>
      <c r="J28" s="19"/>
    </row>
    <row r="29" spans="1:12" ht="13.2">
      <c r="C29" s="9" t="s">
        <v>44</v>
      </c>
      <c r="D29" s="16" t="s">
        <v>45</v>
      </c>
      <c r="E29" s="32"/>
      <c r="F29" s="31">
        <v>12706434</v>
      </c>
      <c r="G29" s="32"/>
      <c r="H29" s="31">
        <v>13016040</v>
      </c>
      <c r="I29" s="32"/>
      <c r="J29" s="81">
        <v>329606</v>
      </c>
      <c r="K29" s="9"/>
      <c r="L29" s="82">
        <v>2.5940086730864065E-2</v>
      </c>
    </row>
    <row r="30" spans="1:12" ht="13.2"/>
    <row r="31" spans="1:12" ht="13.2">
      <c r="A31" s="15" t="s">
        <v>61</v>
      </c>
      <c r="C31" s="9"/>
    </row>
    <row r="32" spans="1:12" ht="13.2">
      <c r="A32" s="9" t="s">
        <v>137</v>
      </c>
      <c r="C32" s="9"/>
    </row>
    <row r="33" spans="1:12" ht="13.2">
      <c r="B33" s="16" t="s">
        <v>75</v>
      </c>
      <c r="C33" s="9"/>
      <c r="E33" s="25"/>
      <c r="F33" s="25">
        <v>6339898</v>
      </c>
      <c r="G33" s="25"/>
      <c r="H33" s="25">
        <v>6280298</v>
      </c>
      <c r="I33" s="59"/>
      <c r="J33" s="25">
        <v>-59600</v>
      </c>
      <c r="L33" s="57">
        <v>-9.4007821576940192E-3</v>
      </c>
    </row>
    <row r="34" spans="1:12" ht="13.2">
      <c r="B34" s="16" t="s">
        <v>138</v>
      </c>
      <c r="C34" s="9"/>
      <c r="E34" s="25"/>
      <c r="F34" s="25">
        <v>459398</v>
      </c>
      <c r="G34" s="25"/>
      <c r="H34" s="25">
        <v>164000</v>
      </c>
      <c r="I34" s="59"/>
      <c r="J34" s="25">
        <v>-295398</v>
      </c>
      <c r="L34" s="57">
        <v>-0.64301107101032218</v>
      </c>
    </row>
    <row r="35" spans="1:12" ht="13.2">
      <c r="B35" s="16" t="s">
        <v>139</v>
      </c>
      <c r="C35" s="9"/>
      <c r="E35" s="25"/>
      <c r="F35" s="25">
        <v>6203043</v>
      </c>
      <c r="G35" s="25"/>
      <c r="H35" s="25">
        <v>6461737</v>
      </c>
      <c r="I35" s="59"/>
      <c r="J35" s="25">
        <v>258694</v>
      </c>
      <c r="L35" s="57">
        <v>4.1704369935852449E-2</v>
      </c>
    </row>
    <row r="36" spans="1:12" ht="13.2">
      <c r="B36" s="16" t="s">
        <v>80</v>
      </c>
      <c r="C36" s="9"/>
      <c r="E36" s="25"/>
      <c r="F36" s="25">
        <v>19920</v>
      </c>
      <c r="G36" s="25"/>
      <c r="H36" s="25">
        <v>14550</v>
      </c>
      <c r="I36" s="59"/>
      <c r="J36" s="25">
        <v>-5370</v>
      </c>
      <c r="L36" s="57">
        <v>-0.26957831325301207</v>
      </c>
    </row>
    <row r="37" spans="1:12" ht="13.2">
      <c r="B37" s="16" t="s">
        <v>81</v>
      </c>
      <c r="C37" s="9"/>
      <c r="E37" s="25"/>
      <c r="F37" s="58">
        <v>1055614</v>
      </c>
      <c r="G37" s="25"/>
      <c r="H37" s="58">
        <v>95455</v>
      </c>
      <c r="I37" s="59"/>
      <c r="J37" s="58">
        <v>-960159</v>
      </c>
      <c r="L37" s="83">
        <v>-0.90957395411580366</v>
      </c>
    </row>
    <row r="38" spans="1:12" ht="13.2">
      <c r="C38" s="9" t="s">
        <v>140</v>
      </c>
      <c r="E38" s="25"/>
      <c r="F38" s="38">
        <v>14077873</v>
      </c>
      <c r="G38" s="25"/>
      <c r="H38" s="38">
        <v>13016040</v>
      </c>
      <c r="J38" s="38">
        <v>-1061833</v>
      </c>
      <c r="L38" s="84">
        <v>-7.5425669772699322E-2</v>
      </c>
    </row>
    <row r="39" spans="1:12" ht="13.2"/>
    <row r="40" spans="1:12" ht="13.2">
      <c r="C40" s="9"/>
    </row>
    <row r="41" spans="1:12" ht="13.2">
      <c r="A41" s="16" t="s">
        <v>70</v>
      </c>
      <c r="E41" s="25"/>
      <c r="F41" s="25">
        <v>-1371439</v>
      </c>
      <c r="G41" s="25"/>
      <c r="H41" s="20" t="s">
        <v>20</v>
      </c>
      <c r="I41" s="59"/>
      <c r="J41" s="59"/>
    </row>
    <row r="42" spans="1:12" ht="13.2"/>
    <row r="43" spans="1:12" ht="13.2"/>
    <row r="44" spans="1:12" ht="13.2"/>
    <row r="45" spans="1:12" ht="13.2"/>
    <row r="46" spans="1:12" ht="13.2"/>
    <row r="47" spans="1:12" ht="13.2"/>
    <row r="48" spans="1:12" ht="13.2">
      <c r="H48" s="16"/>
      <c r="L48" s="16"/>
    </row>
    <row r="49" spans="8:10" ht="13.2">
      <c r="H49" s="16"/>
      <c r="J49" s="16"/>
    </row>
    <row r="50" spans="8:10" ht="13.2"/>
    <row r="51" spans="8:10" ht="13.2"/>
    <row r="52" spans="8:10" ht="13.2"/>
    <row r="53" spans="8:10" ht="13.2"/>
    <row r="54" spans="8:10" ht="13.2"/>
    <row r="55" spans="8:10" ht="13.2"/>
    <row r="56" spans="8:10" ht="13.2"/>
    <row r="57" spans="8:10" ht="13.2"/>
    <row r="58" spans="8:10" ht="13.2"/>
    <row r="59" spans="8:10" ht="13.2"/>
    <row r="60" spans="8:10" ht="13.2"/>
    <row r="61" spans="8:10" ht="13.2"/>
    <row r="62" spans="8:10" ht="13.2"/>
    <row r="63" spans="8:10" ht="13.2"/>
    <row r="64" spans="8:10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</sheetData>
  <mergeCells count="1">
    <mergeCell ref="A1:L4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Prop Combined 26-27</vt:lpstr>
      <vt:lpstr>26-27 GF REV</vt:lpstr>
      <vt:lpstr>APRIL 26-27 GF REV</vt:lpstr>
      <vt:lpstr>26-27 DS</vt:lpstr>
      <vt:lpstr>26-27 GF EXP</vt:lpstr>
      <vt:lpstr>Copy of 26-27 GF EXP</vt:lpstr>
      <vt:lpstr>26-27 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Glenn, Missy [Fin&amp;Federal]</dc:creator>
  <cp:lastModifiedBy>Glenn, Missy [Fin&amp;Federal]</cp:lastModifiedBy>
  <cp:lastPrinted>2026-07-01T16:14:15Z</cp:lastPrinted>
  <dcterms:created xsi:type="dcterms:W3CDTF">2026-07-01T16:14:05Z</dcterms:created>
  <dcterms:modified xsi:type="dcterms:W3CDTF">2026-07-01T16:29:01Z</dcterms:modified>
</cp:coreProperties>
</file>